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327"/>
  <workbookPr codeName="ThisWorkbook"/>
  <mc:AlternateContent xmlns:mc="http://schemas.openxmlformats.org/markup-compatibility/2006">
    <mc:Choice Requires="x15">
      <x15ac:absPath xmlns:x15ac="http://schemas.microsoft.com/office/spreadsheetml/2010/11/ac" url="https://gohispeed2-my.sharepoint.com/personal/kwilliam_gohispeed_com/Documents/Documents/Air Leak Survey Reports/"/>
    </mc:Choice>
  </mc:AlternateContent>
  <xr:revisionPtr revIDLastSave="0" documentId="8_{6B0ACBA1-A45F-41D3-B95F-6AEC4AA759BA}" xr6:coauthVersionLast="47" xr6:coauthVersionMax="47" xr10:uidLastSave="{00000000-0000-0000-0000-000000000000}"/>
  <bookViews>
    <workbookView xWindow="-108" yWindow="-108" windowWidth="23256" windowHeight="12576" tabRatio="712" activeTab="2"/>
  </bookViews>
  <sheets>
    <sheet name="Cost" sheetId="36" r:id="rId1"/>
    <sheet name="Report" sheetId="17" r:id="rId2"/>
    <sheet name="June-2023" sheetId="62" r:id="rId3"/>
    <sheet name="MASTER" sheetId="52" r:id="rId4"/>
    <sheet name="Flow Rate Table" sheetId="15" r:id="rId5"/>
    <sheet name="Coefficient Table" sheetId="61" r:id="rId6"/>
    <sheet name="June-2023-pictures" sheetId="63" r:id="rId7"/>
    <sheet name="Translations" sheetId="60" state="hidden" r:id="rId8"/>
  </sheets>
  <externalReferences>
    <externalReference r:id="rId9"/>
  </externalReferences>
  <definedNames>
    <definedName name="CurrencyType">Cost!$X$1</definedName>
    <definedName name="CurrencyTypee">Cost!$X$1</definedName>
    <definedName name="DisplayUnits">Cost!$X$2</definedName>
    <definedName name="Nit" localSheetId="5">'[1]std Flow Rate Table'!#REF!</definedName>
    <definedName name="Nit" localSheetId="2">'Flow Rate Table'!#REF!</definedName>
    <definedName name="Nit">'Flow Rate Table'!#REF!</definedName>
    <definedName name="Nitrogen" localSheetId="5">'[1]std Flow Rate Table'!#REF!</definedName>
    <definedName name="Nitrogen" localSheetId="2">'Flow Rate Table'!#REF!</definedName>
    <definedName name="Nitrogen" localSheetId="3">'Flow Rate Table'!#REF!</definedName>
    <definedName name="Nitrogen">'Flow Rate Table'!#REF!</definedName>
    <definedName name="Nitrogen_" localSheetId="5">'[1]std Flow Rate Table'!#REF!</definedName>
    <definedName name="Nitrogen_" localSheetId="2">'Flow Rate Table'!#REF!</definedName>
    <definedName name="Nitrogen_">'Flow Rate Table'!#REF!</definedName>
    <definedName name="_xlnm.Print_Area" localSheetId="0">Cost!$B$1:$G$43</definedName>
    <definedName name="_xlnm.Print_Area" localSheetId="4">'Flow Rate Table'!$B$2:$P$148</definedName>
    <definedName name="_xlnm.Print_Area" localSheetId="2">'June-2023'!$C$3:$M$202</definedName>
    <definedName name="_xlnm.Print_Area" localSheetId="3">MASTER!$C$3:$M$202</definedName>
    <definedName name="_xlnm.Print_Area" localSheetId="1">Report!$A$1:$U$23</definedName>
    <definedName name="_xlnm.Print_Titles" localSheetId="4">'Flow Rate Table'!$2:$7</definedName>
    <definedName name="_xlnm.Print_Titles" localSheetId="2">'June-2023'!$3:$7</definedName>
    <definedName name="_xlnm.Print_Titles" localSheetId="3">MASTER!$3:$7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36" l="1"/>
  <c r="C2" i="36"/>
  <c r="Y3" i="36"/>
  <c r="B4" i="36"/>
  <c r="Y4" i="36"/>
  <c r="C5" i="36"/>
  <c r="Y5" i="36"/>
  <c r="C6" i="36"/>
  <c r="E6" i="36"/>
  <c r="Y6" i="36"/>
  <c r="B7" i="36"/>
  <c r="A3" i="62" s="1"/>
  <c r="C7" i="36"/>
  <c r="D7" i="36"/>
  <c r="Z64" i="62" s="1"/>
  <c r="E7" i="36"/>
  <c r="Y7" i="36"/>
  <c r="B8" i="36"/>
  <c r="A4" i="62" s="1"/>
  <c r="C8" i="36"/>
  <c r="E8" i="36"/>
  <c r="Y8" i="36"/>
  <c r="B9" i="36"/>
  <c r="C9" i="36"/>
  <c r="E9" i="36"/>
  <c r="G9" i="36"/>
  <c r="Y9" i="36"/>
  <c r="B10" i="36"/>
  <c r="C10" i="36"/>
  <c r="E10" i="36"/>
  <c r="G10" i="36"/>
  <c r="Y10" i="36"/>
  <c r="B11" i="36"/>
  <c r="C11" i="36"/>
  <c r="E11" i="36"/>
  <c r="G11" i="36"/>
  <c r="Y11" i="36"/>
  <c r="Y12" i="36"/>
  <c r="Y13" i="36"/>
  <c r="Y14" i="36"/>
  <c r="Y15" i="36"/>
  <c r="Y16" i="36"/>
  <c r="Y17" i="36"/>
  <c r="Y18"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Y47" i="36"/>
  <c r="Y48" i="36"/>
  <c r="Y49" i="36"/>
  <c r="Y50" i="36"/>
  <c r="Y51" i="36"/>
  <c r="Y52" i="36"/>
  <c r="Y53" i="36"/>
  <c r="C1" i="17"/>
  <c r="U1" i="17"/>
  <c r="A3" i="17"/>
  <c r="E3" i="17"/>
  <c r="G3" i="17"/>
  <c r="I3" i="17"/>
  <c r="K3" i="17"/>
  <c r="M3" i="17"/>
  <c r="O3" i="17"/>
  <c r="Q3" i="17"/>
  <c r="S3" i="17"/>
  <c r="E4" i="17"/>
  <c r="G4" i="17"/>
  <c r="I4" i="17"/>
  <c r="K4" i="17"/>
  <c r="M4" i="17"/>
  <c r="O4" i="17"/>
  <c r="Q4" i="17"/>
  <c r="S4" i="17"/>
  <c r="A5" i="17"/>
  <c r="B5" i="17"/>
  <c r="C5" i="17"/>
  <c r="D5" i="17"/>
  <c r="E5" i="17"/>
  <c r="F5" i="17"/>
  <c r="G5" i="17"/>
  <c r="H5" i="17"/>
  <c r="I5" i="17"/>
  <c r="J5" i="17"/>
  <c r="K5" i="17"/>
  <c r="L5" i="17"/>
  <c r="M5" i="17"/>
  <c r="N5" i="17"/>
  <c r="O5" i="17"/>
  <c r="P5" i="17"/>
  <c r="Q5" i="17"/>
  <c r="R5" i="17"/>
  <c r="S5" i="17"/>
  <c r="T5" i="17"/>
  <c r="U5" i="17"/>
  <c r="A9" i="17"/>
  <c r="D1" i="62"/>
  <c r="M4" i="62"/>
  <c r="S4" i="62"/>
  <c r="A5" i="62"/>
  <c r="C5" i="62"/>
  <c r="D5" i="62"/>
  <c r="E5" i="62"/>
  <c r="F5" i="62"/>
  <c r="G5" i="62"/>
  <c r="H5" i="62"/>
  <c r="I5" i="62"/>
  <c r="J5" i="62"/>
  <c r="K5" i="62"/>
  <c r="L5" i="62"/>
  <c r="M5" i="62"/>
  <c r="N5" i="62"/>
  <c r="O5" i="62"/>
  <c r="P5" i="62"/>
  <c r="Q5" i="62"/>
  <c r="R5" i="62"/>
  <c r="A6" i="62"/>
  <c r="N6" i="62"/>
  <c r="A7" i="62"/>
  <c r="B7" i="62"/>
  <c r="C7" i="62"/>
  <c r="D7" i="62"/>
  <c r="E7" i="62"/>
  <c r="F7" i="62"/>
  <c r="G7" i="62"/>
  <c r="H7" i="62"/>
  <c r="K7" i="62"/>
  <c r="L7" i="62"/>
  <c r="M7" i="62"/>
  <c r="N7" i="62"/>
  <c r="O7" i="62"/>
  <c r="P7" i="62"/>
  <c r="Q7" i="62"/>
  <c r="R7" i="62"/>
  <c r="A8" i="62"/>
  <c r="X8" i="62"/>
  <c r="Y8" i="62"/>
  <c r="X9" i="62"/>
  <c r="Y9" i="62"/>
  <c r="X10" i="62"/>
  <c r="Y10" i="62"/>
  <c r="X11" i="62"/>
  <c r="Y11" i="62"/>
  <c r="X12" i="62"/>
  <c r="Y12" i="62"/>
  <c r="X13" i="62"/>
  <c r="Y13" i="62"/>
  <c r="X14" i="62"/>
  <c r="Y14" i="62"/>
  <c r="X15" i="62"/>
  <c r="X16" i="62"/>
  <c r="X17" i="62"/>
  <c r="X18" i="62"/>
  <c r="X19" i="62"/>
  <c r="X20" i="62"/>
  <c r="X21" i="62"/>
  <c r="X22" i="62"/>
  <c r="X23" i="62"/>
  <c r="X24" i="62"/>
  <c r="X25" i="62"/>
  <c r="X26" i="62"/>
  <c r="X27" i="62"/>
  <c r="X28" i="62"/>
  <c r="X29" i="62"/>
  <c r="X30" i="62"/>
  <c r="X31" i="62"/>
  <c r="X32" i="62"/>
  <c r="X33" i="62"/>
  <c r="X34" i="62"/>
  <c r="X35" i="62"/>
  <c r="X36" i="62"/>
  <c r="X37" i="62"/>
  <c r="X38" i="62"/>
  <c r="X39" i="62"/>
  <c r="X40" i="62"/>
  <c r="X41" i="62"/>
  <c r="X42" i="62"/>
  <c r="X43" i="62"/>
  <c r="X44" i="62"/>
  <c r="X45" i="62"/>
  <c r="X46" i="62"/>
  <c r="X47" i="62"/>
  <c r="X48" i="62"/>
  <c r="X49" i="62"/>
  <c r="X50" i="62"/>
  <c r="X51" i="62"/>
  <c r="X52" i="62"/>
  <c r="X53" i="62"/>
  <c r="X54" i="62"/>
  <c r="X55" i="62"/>
  <c r="X56" i="62"/>
  <c r="X57" i="62"/>
  <c r="X58" i="62"/>
  <c r="M59" i="62"/>
  <c r="N59" i="62"/>
  <c r="O59" i="62"/>
  <c r="P59" i="62"/>
  <c r="Q59" i="62"/>
  <c r="R59" i="62"/>
  <c r="X59" i="62"/>
  <c r="AB59" i="62"/>
  <c r="M60" i="62"/>
  <c r="N60" i="62"/>
  <c r="AC60" i="62" s="1"/>
  <c r="O60" i="62"/>
  <c r="P60" i="62"/>
  <c r="Q60" i="62"/>
  <c r="R60" i="62"/>
  <c r="X60" i="62"/>
  <c r="Z60" i="62"/>
  <c r="AB60" i="62"/>
  <c r="AD60" i="62"/>
  <c r="M61" i="62"/>
  <c r="N61" i="62"/>
  <c r="AA61" i="62" s="1"/>
  <c r="O61" i="62"/>
  <c r="P61" i="62"/>
  <c r="Q61" i="62"/>
  <c r="R61" i="62"/>
  <c r="X61" i="62"/>
  <c r="AD61" i="62"/>
  <c r="M62" i="62"/>
  <c r="N62" i="62"/>
  <c r="O62" i="62"/>
  <c r="P62" i="62"/>
  <c r="Q62" i="62"/>
  <c r="R62" i="62"/>
  <c r="X62" i="62"/>
  <c r="M63" i="62"/>
  <c r="N63" i="62"/>
  <c r="AB63" i="62" s="1"/>
  <c r="O63" i="62"/>
  <c r="P63" i="62"/>
  <c r="Q63" i="62"/>
  <c r="R63" i="62"/>
  <c r="X63" i="62"/>
  <c r="M64" i="62"/>
  <c r="N64" i="62"/>
  <c r="AD64" i="62" s="1"/>
  <c r="O64" i="62"/>
  <c r="P64" i="62"/>
  <c r="Q64" i="62"/>
  <c r="R64" i="62"/>
  <c r="X64" i="62"/>
  <c r="AA64" i="62"/>
  <c r="AB64" i="62"/>
  <c r="M65" i="62"/>
  <c r="N65" i="62"/>
  <c r="AD65" i="62" s="1"/>
  <c r="O65" i="62"/>
  <c r="P65" i="62"/>
  <c r="Q65" i="62"/>
  <c r="R65" i="62"/>
  <c r="X65" i="62"/>
  <c r="M66" i="62"/>
  <c r="N66" i="62"/>
  <c r="AD66" i="62" s="1"/>
  <c r="O66" i="62"/>
  <c r="P66" i="62"/>
  <c r="Q66" i="62"/>
  <c r="R66" i="62"/>
  <c r="X66" i="62"/>
  <c r="AC66" i="62"/>
  <c r="M67" i="62"/>
  <c r="N67" i="62"/>
  <c r="O67" i="62"/>
  <c r="P67" i="62"/>
  <c r="Q67" i="62"/>
  <c r="R67" i="62"/>
  <c r="X67" i="62"/>
  <c r="M68" i="62"/>
  <c r="N68" i="62"/>
  <c r="AA68" i="62" s="1"/>
  <c r="O68" i="62"/>
  <c r="P68" i="62"/>
  <c r="Q68" i="62"/>
  <c r="R68" i="62"/>
  <c r="X68" i="62"/>
  <c r="M69" i="62"/>
  <c r="N69" i="62"/>
  <c r="AB69" i="62" s="1"/>
  <c r="O69" i="62"/>
  <c r="P69" i="62"/>
  <c r="Q69" i="62"/>
  <c r="R69" i="62"/>
  <c r="X69" i="62"/>
  <c r="M70" i="62"/>
  <c r="N70" i="62"/>
  <c r="O70" i="62"/>
  <c r="P70" i="62"/>
  <c r="Q70" i="62"/>
  <c r="R70" i="62"/>
  <c r="X70" i="62"/>
  <c r="AC70" i="62"/>
  <c r="M71" i="62"/>
  <c r="N71" i="62"/>
  <c r="AD71" i="62" s="1"/>
  <c r="O71" i="62"/>
  <c r="P71" i="62"/>
  <c r="Q71" i="62"/>
  <c r="R71" i="62"/>
  <c r="X71" i="62"/>
  <c r="M72" i="62"/>
  <c r="N72" i="62"/>
  <c r="O72" i="62"/>
  <c r="P72" i="62"/>
  <c r="Q72" i="62"/>
  <c r="R72" i="62"/>
  <c r="X72" i="62"/>
  <c r="AB72" i="62"/>
  <c r="M73" i="62"/>
  <c r="N73" i="62"/>
  <c r="O73" i="62"/>
  <c r="P73" i="62"/>
  <c r="Q73" i="62"/>
  <c r="R73" i="62"/>
  <c r="X73" i="62"/>
  <c r="AD73" i="62"/>
  <c r="M74" i="62"/>
  <c r="N74" i="62"/>
  <c r="AD74" i="62" s="1"/>
  <c r="O74" i="62"/>
  <c r="P74" i="62"/>
  <c r="Q74" i="62"/>
  <c r="R74" i="62"/>
  <c r="X74" i="62"/>
  <c r="AA74" i="62"/>
  <c r="AC74" i="62"/>
  <c r="M75" i="62"/>
  <c r="N75" i="62"/>
  <c r="Z75" i="62" s="1"/>
  <c r="O75" i="62"/>
  <c r="P75" i="62"/>
  <c r="Q75" i="62"/>
  <c r="R75" i="62"/>
  <c r="X75" i="62"/>
  <c r="AD75" i="62"/>
  <c r="M76" i="62"/>
  <c r="N76" i="62"/>
  <c r="AB76" i="62" s="1"/>
  <c r="O76" i="62"/>
  <c r="P76" i="62"/>
  <c r="Q76" i="62"/>
  <c r="R76" i="62"/>
  <c r="X76" i="62"/>
  <c r="M77" i="62"/>
  <c r="N77" i="62"/>
  <c r="AD77" i="62" s="1"/>
  <c r="O77" i="62"/>
  <c r="P77" i="62"/>
  <c r="Q77" i="62"/>
  <c r="R77" i="62"/>
  <c r="X77" i="62"/>
  <c r="AB77" i="62"/>
  <c r="M78" i="62"/>
  <c r="N78" i="62"/>
  <c r="AA78" i="62" s="1"/>
  <c r="O78" i="62"/>
  <c r="P78" i="62"/>
  <c r="Q78" i="62"/>
  <c r="R78" i="62"/>
  <c r="X78" i="62"/>
  <c r="AB78" i="62"/>
  <c r="AC78" i="62"/>
  <c r="M79" i="62"/>
  <c r="N79" i="62"/>
  <c r="AD79" i="62" s="1"/>
  <c r="O79" i="62"/>
  <c r="P79" i="62"/>
  <c r="Q79" i="62"/>
  <c r="R79" i="62"/>
  <c r="X79" i="62"/>
  <c r="M80" i="62"/>
  <c r="N80" i="62"/>
  <c r="O80" i="62"/>
  <c r="P80" i="62"/>
  <c r="Q80" i="62"/>
  <c r="R80" i="62"/>
  <c r="X80" i="62"/>
  <c r="AA80" i="62"/>
  <c r="AB80" i="62"/>
  <c r="AC80" i="62"/>
  <c r="AD80" i="62"/>
  <c r="M81" i="62"/>
  <c r="N81" i="62"/>
  <c r="O81" i="62"/>
  <c r="P81" i="62"/>
  <c r="Q81" i="62"/>
  <c r="R81" i="62"/>
  <c r="X81" i="62"/>
  <c r="AD81" i="62"/>
  <c r="M82" i="62"/>
  <c r="N82" i="62"/>
  <c r="AD82" i="62" s="1"/>
  <c r="O82" i="62"/>
  <c r="P82" i="62"/>
  <c r="Q82" i="62"/>
  <c r="R82" i="62"/>
  <c r="X82" i="62"/>
  <c r="AA82" i="62"/>
  <c r="AB82" i="62"/>
  <c r="AC82" i="62"/>
  <c r="M83" i="62"/>
  <c r="N83" i="62"/>
  <c r="O83" i="62"/>
  <c r="P83" i="62"/>
  <c r="Q83" i="62"/>
  <c r="R83" i="62"/>
  <c r="X83" i="62"/>
  <c r="AB83" i="62"/>
  <c r="AD83" i="62"/>
  <c r="M84" i="62"/>
  <c r="N84" i="62"/>
  <c r="O84" i="62"/>
  <c r="P84" i="62"/>
  <c r="Q84" i="62"/>
  <c r="R84" i="62"/>
  <c r="X84" i="62"/>
  <c r="AA84" i="62"/>
  <c r="AB84" i="62"/>
  <c r="AC84" i="62"/>
  <c r="AD84" i="62"/>
  <c r="M85" i="62"/>
  <c r="N85" i="62"/>
  <c r="O85" i="62"/>
  <c r="P85" i="62"/>
  <c r="Q85" i="62"/>
  <c r="R85" i="62"/>
  <c r="X85" i="62"/>
  <c r="AB85" i="62"/>
  <c r="M86" i="62"/>
  <c r="N86" i="62"/>
  <c r="AA86" i="62" s="1"/>
  <c r="O86" i="62"/>
  <c r="P86" i="62"/>
  <c r="Q86" i="62"/>
  <c r="R86" i="62"/>
  <c r="X86" i="62"/>
  <c r="AB86" i="62"/>
  <c r="AC86" i="62"/>
  <c r="M87" i="62"/>
  <c r="N87" i="62"/>
  <c r="AD87" i="62" s="1"/>
  <c r="O87" i="62"/>
  <c r="P87" i="62"/>
  <c r="Q87" i="62"/>
  <c r="R87" i="62"/>
  <c r="X87" i="62"/>
  <c r="M88" i="62"/>
  <c r="N88" i="62"/>
  <c r="O88" i="62"/>
  <c r="P88" i="62"/>
  <c r="Q88" i="62"/>
  <c r="R88" i="62"/>
  <c r="X88" i="62"/>
  <c r="AB88" i="62"/>
  <c r="AD88" i="62"/>
  <c r="M89" i="62"/>
  <c r="N89" i="62"/>
  <c r="O89" i="62"/>
  <c r="P89" i="62"/>
  <c r="Q89" i="62"/>
  <c r="R89" i="62"/>
  <c r="X89" i="62"/>
  <c r="AD89" i="62"/>
  <c r="M90" i="62"/>
  <c r="N90" i="62"/>
  <c r="AD90" i="62" s="1"/>
  <c r="O90" i="62"/>
  <c r="P90" i="62"/>
  <c r="Q90" i="62"/>
  <c r="R90" i="62"/>
  <c r="X90" i="62"/>
  <c r="AA90" i="62"/>
  <c r="AB90" i="62"/>
  <c r="AC90" i="62"/>
  <c r="M91" i="62"/>
  <c r="N91" i="62"/>
  <c r="O91" i="62"/>
  <c r="P91" i="62"/>
  <c r="Q91" i="62"/>
  <c r="R91" i="62"/>
  <c r="X91" i="62"/>
  <c r="AB91" i="62"/>
  <c r="AD91" i="62"/>
  <c r="M92" i="62"/>
  <c r="N92" i="62"/>
  <c r="O92" i="62"/>
  <c r="P92" i="62"/>
  <c r="Q92" i="62"/>
  <c r="R92" i="62"/>
  <c r="X92" i="62"/>
  <c r="AB92" i="62"/>
  <c r="AD92" i="62"/>
  <c r="M93" i="62"/>
  <c r="N93" i="62"/>
  <c r="O93" i="62"/>
  <c r="P93" i="62"/>
  <c r="Q93" i="62"/>
  <c r="R93" i="62"/>
  <c r="X93" i="62"/>
  <c r="AB93" i="62"/>
  <c r="AD93" i="62"/>
  <c r="M94" i="62"/>
  <c r="N94" i="62"/>
  <c r="O94" i="62"/>
  <c r="P94" i="62"/>
  <c r="Q94" i="62"/>
  <c r="R94" i="62"/>
  <c r="X94" i="62"/>
  <c r="AA94" i="62"/>
  <c r="AC94" i="62"/>
  <c r="M95" i="62"/>
  <c r="N95" i="62"/>
  <c r="O95" i="62"/>
  <c r="P95" i="62"/>
  <c r="Q95" i="62"/>
  <c r="R95" i="62"/>
  <c r="X95" i="62"/>
  <c r="AD95" i="62"/>
  <c r="M96" i="62"/>
  <c r="N96" i="62"/>
  <c r="AA96" i="62" s="1"/>
  <c r="O96" i="62"/>
  <c r="P96" i="62"/>
  <c r="Q96" i="62"/>
  <c r="R96" i="62"/>
  <c r="X96" i="62"/>
  <c r="AB96" i="62"/>
  <c r="AC96" i="62"/>
  <c r="AD96" i="62"/>
  <c r="M97" i="62"/>
  <c r="N97" i="62"/>
  <c r="AD97" i="62" s="1"/>
  <c r="O97" i="62"/>
  <c r="P97" i="62"/>
  <c r="Q97" i="62"/>
  <c r="R97" i="62"/>
  <c r="X97" i="62"/>
  <c r="M98" i="62"/>
  <c r="N98" i="62"/>
  <c r="AA98" i="62" s="1"/>
  <c r="O98" i="62"/>
  <c r="P98" i="62"/>
  <c r="Q98" i="62"/>
  <c r="R98" i="62"/>
  <c r="X98" i="62"/>
  <c r="AB98" i="62"/>
  <c r="M99" i="62"/>
  <c r="N99" i="62"/>
  <c r="AB99" i="62" s="1"/>
  <c r="O99" i="62"/>
  <c r="P99" i="62"/>
  <c r="Q99" i="62"/>
  <c r="R99" i="62"/>
  <c r="X99" i="62"/>
  <c r="AD99" i="62"/>
  <c r="M100" i="62"/>
  <c r="N100" i="62"/>
  <c r="AA100" i="62" s="1"/>
  <c r="O100" i="62"/>
  <c r="P100" i="62"/>
  <c r="Q100" i="62"/>
  <c r="R100" i="62"/>
  <c r="X100" i="62"/>
  <c r="AB100" i="62"/>
  <c r="AC100" i="62"/>
  <c r="AD100" i="62"/>
  <c r="M101" i="62"/>
  <c r="N101" i="62"/>
  <c r="O101" i="62"/>
  <c r="P101" i="62"/>
  <c r="Q101" i="62"/>
  <c r="R101" i="62"/>
  <c r="X101" i="62"/>
  <c r="AB101" i="62"/>
  <c r="M102" i="62"/>
  <c r="N102" i="62"/>
  <c r="O102" i="62"/>
  <c r="P102" i="62"/>
  <c r="Q102" i="62"/>
  <c r="R102" i="62"/>
  <c r="X102" i="62"/>
  <c r="AC102" i="62"/>
  <c r="M103" i="62"/>
  <c r="N103" i="62"/>
  <c r="O103" i="62"/>
  <c r="P103" i="62"/>
  <c r="Q103" i="62"/>
  <c r="R103" i="62"/>
  <c r="X103" i="62"/>
  <c r="M104" i="62"/>
  <c r="N104" i="62"/>
  <c r="O104" i="62"/>
  <c r="P104" i="62"/>
  <c r="Q104" i="62"/>
  <c r="R104" i="62"/>
  <c r="X104" i="62"/>
  <c r="Z104" i="62"/>
  <c r="AA104" i="62"/>
  <c r="AB104" i="62"/>
  <c r="AC104" i="62"/>
  <c r="AD104" i="62"/>
  <c r="M105" i="62"/>
  <c r="N105" i="62"/>
  <c r="AA105" i="62" s="1"/>
  <c r="O105" i="62"/>
  <c r="P105" i="62"/>
  <c r="Q105" i="62"/>
  <c r="R105" i="62"/>
  <c r="X105" i="62"/>
  <c r="M106" i="62"/>
  <c r="N106" i="62"/>
  <c r="AA106" i="62" s="1"/>
  <c r="O106" i="62"/>
  <c r="P106" i="62"/>
  <c r="Q106" i="62"/>
  <c r="R106" i="62"/>
  <c r="X106" i="62"/>
  <c r="AC106" i="62"/>
  <c r="M107" i="62"/>
  <c r="N107" i="62"/>
  <c r="O107" i="62"/>
  <c r="P107" i="62"/>
  <c r="Q107" i="62"/>
  <c r="R107" i="62"/>
  <c r="X107" i="62"/>
  <c r="AB107" i="62"/>
  <c r="AD107" i="62"/>
  <c r="M108" i="62"/>
  <c r="N108" i="62"/>
  <c r="AC108" i="62" s="1"/>
  <c r="O108" i="62"/>
  <c r="P108" i="62"/>
  <c r="Q108" i="62"/>
  <c r="R108" i="62"/>
  <c r="X108" i="62"/>
  <c r="Z108" i="62"/>
  <c r="AB108" i="62"/>
  <c r="M109" i="62"/>
  <c r="N109" i="62"/>
  <c r="Z109" i="62" s="1"/>
  <c r="O109" i="62"/>
  <c r="P109" i="62"/>
  <c r="Q109" i="62"/>
  <c r="R109" i="62"/>
  <c r="X109" i="62"/>
  <c r="AC109" i="62"/>
  <c r="M110" i="62"/>
  <c r="N110" i="62"/>
  <c r="O110" i="62"/>
  <c r="P110" i="62"/>
  <c r="Q110" i="62"/>
  <c r="R110" i="62"/>
  <c r="X110" i="62"/>
  <c r="M111" i="62"/>
  <c r="N111" i="62"/>
  <c r="O111" i="62"/>
  <c r="P111" i="62"/>
  <c r="Q111" i="62"/>
  <c r="R111" i="62"/>
  <c r="X111" i="62"/>
  <c r="AB111" i="62"/>
  <c r="M112" i="62"/>
  <c r="N112" i="62"/>
  <c r="O112" i="62"/>
  <c r="P112" i="62"/>
  <c r="Q112" i="62"/>
  <c r="R112" i="62"/>
  <c r="X112" i="62"/>
  <c r="AA112" i="62"/>
  <c r="AB112" i="62"/>
  <c r="AC112" i="62"/>
  <c r="AD112" i="62"/>
  <c r="M113" i="62"/>
  <c r="N113" i="62"/>
  <c r="O113" i="62"/>
  <c r="P113" i="62"/>
  <c r="Q113" i="62"/>
  <c r="R113" i="62"/>
  <c r="X113" i="62"/>
  <c r="AB113" i="62"/>
  <c r="AD113" i="62"/>
  <c r="M114" i="62"/>
  <c r="N114" i="62"/>
  <c r="O114" i="62"/>
  <c r="P114" i="62"/>
  <c r="Q114" i="62"/>
  <c r="R114" i="62"/>
  <c r="X114" i="62"/>
  <c r="AA114" i="62"/>
  <c r="AB114" i="62"/>
  <c r="AC114" i="62"/>
  <c r="AD114" i="62"/>
  <c r="M115" i="62"/>
  <c r="N115" i="62"/>
  <c r="O115" i="62"/>
  <c r="P115" i="62"/>
  <c r="Q115" i="62"/>
  <c r="R115" i="62"/>
  <c r="X115" i="62"/>
  <c r="M116" i="62"/>
  <c r="N116" i="62"/>
  <c r="O116" i="62"/>
  <c r="P116" i="62"/>
  <c r="Q116" i="62"/>
  <c r="R116" i="62"/>
  <c r="X116" i="62"/>
  <c r="AB116" i="62"/>
  <c r="M117" i="62"/>
  <c r="N117" i="62"/>
  <c r="AC117" i="62" s="1"/>
  <c r="O117" i="62"/>
  <c r="P117" i="62"/>
  <c r="Q117" i="62"/>
  <c r="R117" i="62"/>
  <c r="X117" i="62"/>
  <c r="AB117" i="62"/>
  <c r="M118" i="62"/>
  <c r="N118" i="62"/>
  <c r="O118" i="62"/>
  <c r="P118" i="62"/>
  <c r="Q118" i="62"/>
  <c r="R118" i="62"/>
  <c r="X118" i="62"/>
  <c r="M119" i="62"/>
  <c r="N119" i="62"/>
  <c r="AA119" i="62" s="1"/>
  <c r="O119" i="62"/>
  <c r="P119" i="62"/>
  <c r="Q119" i="62"/>
  <c r="R119" i="62"/>
  <c r="X119" i="62"/>
  <c r="AB119" i="62"/>
  <c r="AC119" i="62"/>
  <c r="AD119" i="62"/>
  <c r="M120" i="62"/>
  <c r="N120" i="62"/>
  <c r="AC120" i="62" s="1"/>
  <c r="O120" i="62"/>
  <c r="P120" i="62"/>
  <c r="Q120" i="62"/>
  <c r="R120" i="62"/>
  <c r="X120" i="62"/>
  <c r="AB120" i="62"/>
  <c r="M121" i="62"/>
  <c r="N121" i="62"/>
  <c r="O121" i="62"/>
  <c r="P121" i="62"/>
  <c r="Q121" i="62"/>
  <c r="R121" i="62"/>
  <c r="X121" i="62"/>
  <c r="M122" i="62"/>
  <c r="N122" i="62"/>
  <c r="O122" i="62"/>
  <c r="P122" i="62"/>
  <c r="Q122" i="62"/>
  <c r="R122" i="62"/>
  <c r="X122" i="62"/>
  <c r="AA122" i="62"/>
  <c r="AB122" i="62"/>
  <c r="AC122" i="62"/>
  <c r="AD122" i="62"/>
  <c r="M123" i="62"/>
  <c r="N123" i="62"/>
  <c r="AB123" i="62" s="1"/>
  <c r="O123" i="62"/>
  <c r="P123" i="62"/>
  <c r="Q123" i="62"/>
  <c r="R123" i="62"/>
  <c r="X123" i="62"/>
  <c r="M124" i="62"/>
  <c r="N124" i="62"/>
  <c r="AB124" i="62" s="1"/>
  <c r="O124" i="62"/>
  <c r="P124" i="62"/>
  <c r="Q124" i="62"/>
  <c r="R124" i="62"/>
  <c r="X124" i="62"/>
  <c r="AC124" i="62"/>
  <c r="M125" i="62"/>
  <c r="N125" i="62"/>
  <c r="AC125" i="62" s="1"/>
  <c r="O125" i="62"/>
  <c r="P125" i="62"/>
  <c r="Q125" i="62"/>
  <c r="R125" i="62"/>
  <c r="X125" i="62"/>
  <c r="AA125" i="62"/>
  <c r="AB125" i="62"/>
  <c r="M126" i="62"/>
  <c r="N126" i="62"/>
  <c r="O126" i="62"/>
  <c r="P126" i="62"/>
  <c r="Q126" i="62"/>
  <c r="R126" i="62"/>
  <c r="X126" i="62"/>
  <c r="AA126" i="62"/>
  <c r="AB126" i="62"/>
  <c r="AC126" i="62"/>
  <c r="AD126" i="62"/>
  <c r="M127" i="62"/>
  <c r="N127" i="62"/>
  <c r="AA127" i="62" s="1"/>
  <c r="O127" i="62"/>
  <c r="P127" i="62"/>
  <c r="Q127" i="62"/>
  <c r="R127" i="62"/>
  <c r="X127" i="62"/>
  <c r="AC127" i="62"/>
  <c r="M128" i="62"/>
  <c r="N128" i="62"/>
  <c r="AC128" i="62" s="1"/>
  <c r="O128" i="62"/>
  <c r="P128" i="62"/>
  <c r="Q128" i="62"/>
  <c r="R128" i="62"/>
  <c r="X128" i="62"/>
  <c r="M129" i="62"/>
  <c r="N129" i="62"/>
  <c r="AB129" i="62" s="1"/>
  <c r="O129" i="62"/>
  <c r="P129" i="62"/>
  <c r="Q129" i="62"/>
  <c r="R129" i="62"/>
  <c r="X129" i="62"/>
  <c r="M130" i="62"/>
  <c r="N130" i="62"/>
  <c r="Z130" i="62" s="1"/>
  <c r="O130" i="62"/>
  <c r="P130" i="62"/>
  <c r="Q130" i="62"/>
  <c r="R130" i="62"/>
  <c r="X130" i="62"/>
  <c r="AA130" i="62"/>
  <c r="AB130" i="62"/>
  <c r="AC130" i="62"/>
  <c r="AD130" i="62"/>
  <c r="M131" i="62"/>
  <c r="N131" i="62"/>
  <c r="O131" i="62"/>
  <c r="P131" i="62"/>
  <c r="Q131" i="62"/>
  <c r="R131" i="62"/>
  <c r="X131" i="62"/>
  <c r="M132" i="62"/>
  <c r="N132" i="62"/>
  <c r="O132" i="62"/>
  <c r="P132" i="62"/>
  <c r="Q132" i="62"/>
  <c r="R132" i="62"/>
  <c r="X132" i="62"/>
  <c r="AB132" i="62"/>
  <c r="AC132" i="62"/>
  <c r="M133" i="62"/>
  <c r="N133" i="62"/>
  <c r="AC133" i="62" s="1"/>
  <c r="O133" i="62"/>
  <c r="P133" i="62"/>
  <c r="Q133" i="62"/>
  <c r="R133" i="62"/>
  <c r="X133" i="62"/>
  <c r="Z133" i="62"/>
  <c r="AB133" i="62"/>
  <c r="M134" i="62"/>
  <c r="N134" i="62"/>
  <c r="AA134" i="62" s="1"/>
  <c r="O134" i="62"/>
  <c r="P134" i="62"/>
  <c r="Q134" i="62"/>
  <c r="R134" i="62"/>
  <c r="X134" i="62"/>
  <c r="AB134" i="62"/>
  <c r="AC134" i="62"/>
  <c r="AD134" i="62"/>
  <c r="M135" i="62"/>
  <c r="N135" i="62"/>
  <c r="O135" i="62"/>
  <c r="P135" i="62"/>
  <c r="Q135" i="62"/>
  <c r="R135" i="62"/>
  <c r="X135" i="62"/>
  <c r="AB135" i="62"/>
  <c r="AC135" i="62"/>
  <c r="M136" i="62"/>
  <c r="N136" i="62"/>
  <c r="AC136" i="62" s="1"/>
  <c r="O136" i="62"/>
  <c r="P136" i="62"/>
  <c r="Q136" i="62"/>
  <c r="R136" i="62"/>
  <c r="X136" i="62"/>
  <c r="AB136" i="62"/>
  <c r="M137" i="62"/>
  <c r="N137" i="62"/>
  <c r="AD137" i="62" s="1"/>
  <c r="O137" i="62"/>
  <c r="P137" i="62"/>
  <c r="Q137" i="62"/>
  <c r="R137" i="62"/>
  <c r="X137" i="62"/>
  <c r="AB137" i="62"/>
  <c r="M138" i="62"/>
  <c r="N138" i="62"/>
  <c r="O138" i="62"/>
  <c r="P138" i="62"/>
  <c r="Q138" i="62"/>
  <c r="R138" i="62"/>
  <c r="X138" i="62"/>
  <c r="AB138" i="62"/>
  <c r="AD138" i="62"/>
  <c r="M139" i="62"/>
  <c r="N139" i="62"/>
  <c r="O139" i="62"/>
  <c r="P139" i="62"/>
  <c r="Q139" i="62"/>
  <c r="R139" i="62"/>
  <c r="X139" i="62"/>
  <c r="AB139" i="62"/>
  <c r="M140" i="62"/>
  <c r="N140" i="62"/>
  <c r="O140" i="62"/>
  <c r="P140" i="62"/>
  <c r="Q140" i="62"/>
  <c r="R140" i="62"/>
  <c r="X140" i="62"/>
  <c r="AB140" i="62"/>
  <c r="M141" i="62"/>
  <c r="N141" i="62"/>
  <c r="AC141" i="62" s="1"/>
  <c r="O141" i="62"/>
  <c r="P141" i="62"/>
  <c r="Q141" i="62"/>
  <c r="R141" i="62"/>
  <c r="X141" i="62"/>
  <c r="AA141" i="62"/>
  <c r="AB141" i="62"/>
  <c r="M142" i="62"/>
  <c r="N142" i="62"/>
  <c r="O142" i="62"/>
  <c r="P142" i="62"/>
  <c r="Q142" i="62"/>
  <c r="R142" i="62"/>
  <c r="X142" i="62"/>
  <c r="AB142" i="62"/>
  <c r="AD142" i="62"/>
  <c r="M143" i="62"/>
  <c r="N143" i="62"/>
  <c r="AA143" i="62" s="1"/>
  <c r="O143" i="62"/>
  <c r="P143" i="62"/>
  <c r="Q143" i="62"/>
  <c r="R143" i="62"/>
  <c r="X143" i="62"/>
  <c r="Z143" i="62"/>
  <c r="AB143" i="62"/>
  <c r="AC143" i="62"/>
  <c r="AD143" i="62"/>
  <c r="M144" i="62"/>
  <c r="N144" i="62"/>
  <c r="AC144" i="62" s="1"/>
  <c r="O144" i="62"/>
  <c r="P144" i="62"/>
  <c r="Q144" i="62"/>
  <c r="R144" i="62"/>
  <c r="X144" i="62"/>
  <c r="AA144" i="62"/>
  <c r="AB144" i="62"/>
  <c r="M145" i="62"/>
  <c r="N145" i="62"/>
  <c r="O145" i="62"/>
  <c r="P145" i="62"/>
  <c r="Q145" i="62"/>
  <c r="R145" i="62"/>
  <c r="X145" i="62"/>
  <c r="M146" i="62"/>
  <c r="N146" i="62"/>
  <c r="AA146" i="62" s="1"/>
  <c r="O146" i="62"/>
  <c r="P146" i="62"/>
  <c r="Q146" i="62"/>
  <c r="R146" i="62"/>
  <c r="X146" i="62"/>
  <c r="AB146" i="62"/>
  <c r="AC146" i="62"/>
  <c r="AD146" i="62"/>
  <c r="M147" i="62"/>
  <c r="N147" i="62"/>
  <c r="Z147" i="62" s="1"/>
  <c r="O147" i="62"/>
  <c r="P147" i="62"/>
  <c r="Q147" i="62"/>
  <c r="R147" i="62"/>
  <c r="X147" i="62"/>
  <c r="M148" i="62"/>
  <c r="N148" i="62"/>
  <c r="O148" i="62"/>
  <c r="P148" i="62"/>
  <c r="Q148" i="62"/>
  <c r="R148" i="62"/>
  <c r="X148" i="62"/>
  <c r="AC148" i="62"/>
  <c r="M149" i="62"/>
  <c r="N149" i="62"/>
  <c r="AC149" i="62" s="1"/>
  <c r="O149" i="62"/>
  <c r="P149" i="62"/>
  <c r="Q149" i="62"/>
  <c r="R149" i="62"/>
  <c r="X149" i="62"/>
  <c r="Z149" i="62"/>
  <c r="AA149" i="62"/>
  <c r="AB149" i="62"/>
  <c r="M150" i="62"/>
  <c r="N150" i="62"/>
  <c r="Z150" i="62" s="1"/>
  <c r="O150" i="62"/>
  <c r="P150" i="62"/>
  <c r="Q150" i="62"/>
  <c r="R150" i="62"/>
  <c r="X150" i="62"/>
  <c r="AB150" i="62"/>
  <c r="AC150" i="62"/>
  <c r="AD150" i="62"/>
  <c r="M151" i="62"/>
  <c r="N151" i="62"/>
  <c r="O151" i="62"/>
  <c r="P151" i="62"/>
  <c r="Q151" i="62"/>
  <c r="R151" i="62"/>
  <c r="X151" i="62"/>
  <c r="AC151" i="62"/>
  <c r="M152" i="62"/>
  <c r="N152" i="62"/>
  <c r="AC152" i="62" s="1"/>
  <c r="O152" i="62"/>
  <c r="P152" i="62"/>
  <c r="Q152" i="62"/>
  <c r="R152" i="62"/>
  <c r="X152" i="62"/>
  <c r="AA152" i="62"/>
  <c r="M153" i="62"/>
  <c r="N153" i="62"/>
  <c r="AB153" i="62" s="1"/>
  <c r="O153" i="62"/>
  <c r="P153" i="62"/>
  <c r="Q153" i="62"/>
  <c r="R153" i="62"/>
  <c r="X153" i="62"/>
  <c r="M154" i="62"/>
  <c r="N154" i="62"/>
  <c r="AD154" i="62" s="1"/>
  <c r="O154" i="62"/>
  <c r="P154" i="62"/>
  <c r="Q154" i="62"/>
  <c r="R154" i="62"/>
  <c r="X154" i="62"/>
  <c r="AA154" i="62"/>
  <c r="AB154" i="62"/>
  <c r="AC154" i="62"/>
  <c r="M155" i="62"/>
  <c r="N155" i="62"/>
  <c r="Z155" i="62" s="1"/>
  <c r="O155" i="62"/>
  <c r="P155" i="62"/>
  <c r="Q155" i="62"/>
  <c r="R155" i="62"/>
  <c r="X155" i="62"/>
  <c r="M156" i="62"/>
  <c r="N156" i="62"/>
  <c r="O156" i="62"/>
  <c r="P156" i="62"/>
  <c r="Q156" i="62"/>
  <c r="R156" i="62"/>
  <c r="X156" i="62"/>
  <c r="AB156" i="62"/>
  <c r="AC156" i="62"/>
  <c r="M157" i="62"/>
  <c r="N157" i="62"/>
  <c r="AC157" i="62" s="1"/>
  <c r="O157" i="62"/>
  <c r="P157" i="62"/>
  <c r="Q157" i="62"/>
  <c r="R157" i="62"/>
  <c r="X157" i="62"/>
  <c r="AB157" i="62"/>
  <c r="M158" i="62"/>
  <c r="N158" i="62"/>
  <c r="AD158" i="62" s="1"/>
  <c r="O158" i="62"/>
  <c r="P158" i="62"/>
  <c r="Q158" i="62"/>
  <c r="R158" i="62"/>
  <c r="X158" i="62"/>
  <c r="AA158" i="62"/>
  <c r="AB158" i="62"/>
  <c r="AC158" i="62"/>
  <c r="M159" i="62"/>
  <c r="N159" i="62"/>
  <c r="O159" i="62"/>
  <c r="P159" i="62"/>
  <c r="Q159" i="62"/>
  <c r="R159" i="62"/>
  <c r="X159" i="62"/>
  <c r="M160" i="62"/>
  <c r="N160" i="62"/>
  <c r="AC160" i="62" s="1"/>
  <c r="O160" i="62"/>
  <c r="P160" i="62"/>
  <c r="Q160" i="62"/>
  <c r="R160" i="62"/>
  <c r="X160" i="62"/>
  <c r="M161" i="62"/>
  <c r="N161" i="62"/>
  <c r="AB161" i="62" s="1"/>
  <c r="O161" i="62"/>
  <c r="P161" i="62"/>
  <c r="Q161" i="62"/>
  <c r="R161" i="62"/>
  <c r="X161" i="62"/>
  <c r="M162" i="62"/>
  <c r="N162" i="62"/>
  <c r="AD162" i="62" s="1"/>
  <c r="O162" i="62"/>
  <c r="P162" i="62"/>
  <c r="Q162" i="62"/>
  <c r="R162" i="62"/>
  <c r="X162" i="62"/>
  <c r="AA162" i="62"/>
  <c r="AB162" i="62"/>
  <c r="AC162" i="62"/>
  <c r="M163" i="62"/>
  <c r="N163" i="62"/>
  <c r="O163" i="62"/>
  <c r="P163" i="62"/>
  <c r="Q163" i="62"/>
  <c r="R163" i="62"/>
  <c r="X163" i="62"/>
  <c r="M164" i="62"/>
  <c r="N164" i="62"/>
  <c r="O164" i="62"/>
  <c r="P164" i="62"/>
  <c r="Q164" i="62"/>
  <c r="R164" i="62"/>
  <c r="X164" i="62"/>
  <c r="M165" i="62"/>
  <c r="N165" i="62"/>
  <c r="AC165" i="62" s="1"/>
  <c r="O165" i="62"/>
  <c r="P165" i="62"/>
  <c r="Q165" i="62"/>
  <c r="R165" i="62"/>
  <c r="X165" i="62"/>
  <c r="AA165" i="62"/>
  <c r="AB165" i="62"/>
  <c r="M166" i="62"/>
  <c r="N166" i="62"/>
  <c r="AC166" i="62" s="1"/>
  <c r="O166" i="62"/>
  <c r="P166" i="62"/>
  <c r="Q166" i="62"/>
  <c r="R166" i="62"/>
  <c r="X166" i="62"/>
  <c r="AB166" i="62"/>
  <c r="AD166" i="62"/>
  <c r="M167" i="62"/>
  <c r="N167" i="62"/>
  <c r="AC167" i="62" s="1"/>
  <c r="O167" i="62"/>
  <c r="P167" i="62"/>
  <c r="Q167" i="62"/>
  <c r="R167" i="62"/>
  <c r="X167" i="62"/>
  <c r="M168" i="62"/>
  <c r="N168" i="62"/>
  <c r="AC168" i="62" s="1"/>
  <c r="O168" i="62"/>
  <c r="P168" i="62"/>
  <c r="Q168" i="62"/>
  <c r="R168" i="62"/>
  <c r="X168" i="62"/>
  <c r="AA168" i="62"/>
  <c r="M169" i="62"/>
  <c r="N169" i="62"/>
  <c r="AB169" i="62" s="1"/>
  <c r="O169" i="62"/>
  <c r="P169" i="62"/>
  <c r="Q169" i="62"/>
  <c r="R169" i="62"/>
  <c r="X169" i="62"/>
  <c r="M170" i="62"/>
  <c r="N170" i="62"/>
  <c r="AD170" i="62" s="1"/>
  <c r="O170" i="62"/>
  <c r="P170" i="62"/>
  <c r="Q170" i="62"/>
  <c r="R170" i="62"/>
  <c r="X170" i="62"/>
  <c r="AA170" i="62"/>
  <c r="AB170" i="62"/>
  <c r="AC170" i="62"/>
  <c r="M171" i="62"/>
  <c r="N171" i="62"/>
  <c r="O171" i="62"/>
  <c r="P171" i="62"/>
  <c r="Q171" i="62"/>
  <c r="R171" i="62"/>
  <c r="X171" i="62"/>
  <c r="M172" i="62"/>
  <c r="N172" i="62"/>
  <c r="O172" i="62"/>
  <c r="P172" i="62"/>
  <c r="Q172" i="62"/>
  <c r="R172" i="62"/>
  <c r="X172" i="62"/>
  <c r="AE172" i="62"/>
  <c r="M173" i="62"/>
  <c r="N173" i="62"/>
  <c r="AC173" i="62" s="1"/>
  <c r="O173" i="62"/>
  <c r="P173" i="62"/>
  <c r="Q173" i="62"/>
  <c r="R173" i="62"/>
  <c r="X173" i="62"/>
  <c r="AA173" i="62"/>
  <c r="AB173" i="62"/>
  <c r="M174" i="62"/>
  <c r="N174" i="62"/>
  <c r="AC174" i="62" s="1"/>
  <c r="O174" i="62"/>
  <c r="P174" i="62"/>
  <c r="Q174" i="62"/>
  <c r="R174" i="62"/>
  <c r="X174" i="62"/>
  <c r="AB174" i="62"/>
  <c r="AD174" i="62"/>
  <c r="M175" i="62"/>
  <c r="N175" i="62"/>
  <c r="O175" i="62"/>
  <c r="P175" i="62"/>
  <c r="Q175" i="62"/>
  <c r="R175" i="62"/>
  <c r="X175" i="62"/>
  <c r="M176" i="62"/>
  <c r="N176" i="62"/>
  <c r="AC176" i="62" s="1"/>
  <c r="O176" i="62"/>
  <c r="P176" i="62"/>
  <c r="Q176" i="62"/>
  <c r="R176" i="62"/>
  <c r="X176" i="62"/>
  <c r="AA176" i="62"/>
  <c r="M177" i="62"/>
  <c r="N177" i="62"/>
  <c r="AB177" i="62" s="1"/>
  <c r="O177" i="62"/>
  <c r="P177" i="62"/>
  <c r="Q177" i="62"/>
  <c r="R177" i="62"/>
  <c r="X177" i="62"/>
  <c r="M178" i="62"/>
  <c r="N178" i="62"/>
  <c r="AC178" i="62" s="1"/>
  <c r="O178" i="62"/>
  <c r="P178" i="62"/>
  <c r="Q178" i="62"/>
  <c r="R178" i="62"/>
  <c r="X178" i="62"/>
  <c r="AB178" i="62"/>
  <c r="AD178" i="62"/>
  <c r="M179" i="62"/>
  <c r="N179" i="62"/>
  <c r="O179" i="62"/>
  <c r="P179" i="62"/>
  <c r="Q179" i="62"/>
  <c r="R179" i="62"/>
  <c r="X179" i="62"/>
  <c r="M180" i="62"/>
  <c r="N180" i="62"/>
  <c r="O180" i="62"/>
  <c r="P180" i="62"/>
  <c r="Q180" i="62"/>
  <c r="R180" i="62"/>
  <c r="X180" i="62"/>
  <c r="AB180" i="62"/>
  <c r="AC180" i="62"/>
  <c r="M181" i="62"/>
  <c r="N181" i="62"/>
  <c r="O181" i="62"/>
  <c r="P181" i="62"/>
  <c r="Q181" i="62"/>
  <c r="R181" i="62"/>
  <c r="X181" i="62"/>
  <c r="M182" i="62"/>
  <c r="N182" i="62"/>
  <c r="O182" i="62"/>
  <c r="P182" i="62"/>
  <c r="Q182" i="62"/>
  <c r="R182" i="62"/>
  <c r="X182" i="62"/>
  <c r="Z182" i="62"/>
  <c r="AA182" i="62"/>
  <c r="AB182" i="62"/>
  <c r="AC182" i="62"/>
  <c r="AD182" i="62"/>
  <c r="M183" i="62"/>
  <c r="N183" i="62"/>
  <c r="AA183" i="62" s="1"/>
  <c r="O183" i="62"/>
  <c r="P183" i="62"/>
  <c r="Q183" i="62"/>
  <c r="R183" i="62"/>
  <c r="X183" i="62"/>
  <c r="AC183" i="62"/>
  <c r="M184" i="62"/>
  <c r="N184" i="62"/>
  <c r="AB184" i="62" s="1"/>
  <c r="O184" i="62"/>
  <c r="P184" i="62"/>
  <c r="Q184" i="62"/>
  <c r="R184" i="62"/>
  <c r="X184" i="62"/>
  <c r="M185" i="62"/>
  <c r="N185" i="62"/>
  <c r="O185" i="62"/>
  <c r="P185" i="62"/>
  <c r="Q185" i="62"/>
  <c r="R185" i="62"/>
  <c r="X185" i="62"/>
  <c r="M186" i="62"/>
  <c r="N186" i="62"/>
  <c r="AA186" i="62" s="1"/>
  <c r="O186" i="62"/>
  <c r="P186" i="62"/>
  <c r="Q186" i="62"/>
  <c r="R186" i="62"/>
  <c r="X186" i="62"/>
  <c r="M187" i="62"/>
  <c r="N187" i="62"/>
  <c r="Z187" i="62" s="1"/>
  <c r="O187" i="62"/>
  <c r="P187" i="62"/>
  <c r="Q187" i="62"/>
  <c r="R187" i="62"/>
  <c r="X187" i="62"/>
  <c r="AB187" i="62"/>
  <c r="M188" i="62"/>
  <c r="N188" i="62"/>
  <c r="AB188" i="62" s="1"/>
  <c r="O188" i="62"/>
  <c r="P188" i="62"/>
  <c r="Q188" i="62"/>
  <c r="R188" i="62"/>
  <c r="X188" i="62"/>
  <c r="M189" i="62"/>
  <c r="N189" i="62"/>
  <c r="AC189" i="62" s="1"/>
  <c r="O189" i="62"/>
  <c r="P189" i="62"/>
  <c r="Q189" i="62"/>
  <c r="R189" i="62"/>
  <c r="X189" i="62"/>
  <c r="AB189" i="62"/>
  <c r="M190" i="62"/>
  <c r="N190" i="62"/>
  <c r="AB190" i="62" s="1"/>
  <c r="O190" i="62"/>
  <c r="P190" i="62"/>
  <c r="Q190" i="62"/>
  <c r="R190" i="62"/>
  <c r="X190" i="62"/>
  <c r="M191" i="62"/>
  <c r="N191" i="62"/>
  <c r="AA191" i="62" s="1"/>
  <c r="O191" i="62"/>
  <c r="P191" i="62"/>
  <c r="Q191" i="62"/>
  <c r="R191" i="62"/>
  <c r="X191" i="62"/>
  <c r="AC191" i="62"/>
  <c r="M192" i="62"/>
  <c r="N192" i="62"/>
  <c r="AC192" i="62" s="1"/>
  <c r="O192" i="62"/>
  <c r="P192" i="62"/>
  <c r="Q192" i="62"/>
  <c r="R192" i="62"/>
  <c r="X192" i="62"/>
  <c r="AA192" i="62"/>
  <c r="AB192" i="62"/>
  <c r="M193" i="62"/>
  <c r="N193" i="62"/>
  <c r="O193" i="62"/>
  <c r="P193" i="62"/>
  <c r="Q193" i="62"/>
  <c r="R193" i="62"/>
  <c r="X193" i="62"/>
  <c r="AD193" i="62"/>
  <c r="M194" i="62"/>
  <c r="N194" i="62"/>
  <c r="O194" i="62"/>
  <c r="P194" i="62"/>
  <c r="Q194" i="62"/>
  <c r="R194" i="62"/>
  <c r="X194" i="62"/>
  <c r="Z194" i="62"/>
  <c r="AA194" i="62"/>
  <c r="AB194" i="62"/>
  <c r="AC194" i="62"/>
  <c r="AD194" i="62"/>
  <c r="M195" i="62"/>
  <c r="N195" i="62"/>
  <c r="AA195" i="62" s="1"/>
  <c r="O195" i="62"/>
  <c r="P195" i="62"/>
  <c r="Q195" i="62"/>
  <c r="R195" i="62"/>
  <c r="X195" i="62"/>
  <c r="AC195" i="62"/>
  <c r="M196" i="62"/>
  <c r="N196" i="62"/>
  <c r="AB196" i="62" s="1"/>
  <c r="O196" i="62"/>
  <c r="P196" i="62"/>
  <c r="Q196" i="62"/>
  <c r="R196" i="62"/>
  <c r="X196" i="62"/>
  <c r="M197" i="62"/>
  <c r="N197" i="62"/>
  <c r="AB197" i="62" s="1"/>
  <c r="O197" i="62"/>
  <c r="P197" i="62"/>
  <c r="Q197" i="62"/>
  <c r="R197" i="62"/>
  <c r="X197" i="62"/>
  <c r="M198" i="62"/>
  <c r="N198" i="62"/>
  <c r="O198" i="62"/>
  <c r="P198" i="62"/>
  <c r="Q198" i="62"/>
  <c r="R198" i="62"/>
  <c r="X198" i="62"/>
  <c r="M199" i="62"/>
  <c r="N199" i="62"/>
  <c r="AA199" i="62" s="1"/>
  <c r="O199" i="62"/>
  <c r="P199" i="62"/>
  <c r="Q199" i="62"/>
  <c r="R199" i="62"/>
  <c r="X199" i="62"/>
  <c r="AB199" i="62"/>
  <c r="AC199" i="62"/>
  <c r="AD199" i="62"/>
  <c r="M200" i="62"/>
  <c r="N200" i="62"/>
  <c r="O200" i="62"/>
  <c r="P200" i="62"/>
  <c r="Q200" i="62"/>
  <c r="R200" i="62"/>
  <c r="X200" i="62"/>
  <c r="AC200" i="62"/>
  <c r="M201" i="62"/>
  <c r="N201" i="62"/>
  <c r="O201" i="62"/>
  <c r="P201" i="62"/>
  <c r="Q201" i="62"/>
  <c r="R201" i="62"/>
  <c r="X201" i="62"/>
  <c r="AA201" i="62"/>
  <c r="AB201" i="62"/>
  <c r="AD201" i="62"/>
  <c r="M202" i="62"/>
  <c r="N202" i="62"/>
  <c r="AC202" i="62" s="1"/>
  <c r="O202" i="62"/>
  <c r="P202" i="62"/>
  <c r="Q202" i="62"/>
  <c r="R202" i="62"/>
  <c r="X202" i="62"/>
  <c r="AB202" i="62"/>
  <c r="AD202" i="62"/>
  <c r="M203" i="62"/>
  <c r="N203" i="62"/>
  <c r="O203" i="62"/>
  <c r="P203" i="62"/>
  <c r="Q203" i="62"/>
  <c r="R203" i="62"/>
  <c r="X203" i="62"/>
  <c r="AC203" i="62"/>
  <c r="AD203" i="62"/>
  <c r="M204" i="62"/>
  <c r="N204" i="62"/>
  <c r="O204" i="62"/>
  <c r="P204" i="62"/>
  <c r="Q204" i="62"/>
  <c r="R204" i="62"/>
  <c r="X204" i="62"/>
  <c r="AC204" i="62"/>
  <c r="M205" i="62"/>
  <c r="N205" i="62"/>
  <c r="AC205" i="62" s="1"/>
  <c r="O205" i="62"/>
  <c r="P205" i="62"/>
  <c r="Q205" i="62"/>
  <c r="R205" i="62"/>
  <c r="X205" i="62"/>
  <c r="Z205" i="62"/>
  <c r="AB205" i="62"/>
  <c r="AD205" i="62"/>
  <c r="M206" i="62"/>
  <c r="N206" i="62"/>
  <c r="O206" i="62"/>
  <c r="P206" i="62"/>
  <c r="Q206" i="62"/>
  <c r="R206" i="62"/>
  <c r="X206" i="62"/>
  <c r="M207" i="62"/>
  <c r="N207" i="62"/>
  <c r="AA207" i="62" s="1"/>
  <c r="O207" i="62"/>
  <c r="P207" i="62"/>
  <c r="Q207" i="62"/>
  <c r="R207" i="62"/>
  <c r="X207" i="62"/>
  <c r="AB207" i="62"/>
  <c r="M208" i="62"/>
  <c r="N208" i="62"/>
  <c r="O208" i="62"/>
  <c r="P208" i="62"/>
  <c r="Q208" i="62"/>
  <c r="R208" i="62"/>
  <c r="X208" i="62"/>
  <c r="M209" i="62"/>
  <c r="N209" i="62"/>
  <c r="AA209" i="62" s="1"/>
  <c r="O209" i="62"/>
  <c r="P209" i="62"/>
  <c r="Q209" i="62"/>
  <c r="R209" i="62"/>
  <c r="X209" i="62"/>
  <c r="Z209" i="62"/>
  <c r="AC209" i="62"/>
  <c r="AD209" i="62"/>
  <c r="M210" i="62"/>
  <c r="N210" i="62"/>
  <c r="AD210" i="62" s="1"/>
  <c r="O210" i="62"/>
  <c r="P210" i="62"/>
  <c r="Q210" i="62"/>
  <c r="R210" i="62"/>
  <c r="X210" i="62"/>
  <c r="AB210" i="62"/>
  <c r="M211" i="62"/>
  <c r="N211" i="62"/>
  <c r="AB211" i="62" s="1"/>
  <c r="O211" i="62"/>
  <c r="P211" i="62"/>
  <c r="Q211" i="62"/>
  <c r="R211" i="62"/>
  <c r="X211" i="62"/>
  <c r="AD211" i="62"/>
  <c r="M212" i="62"/>
  <c r="N212" i="62"/>
  <c r="O212" i="62"/>
  <c r="P212" i="62"/>
  <c r="Q212" i="62"/>
  <c r="R212" i="62"/>
  <c r="X212" i="62"/>
  <c r="Z212" i="62"/>
  <c r="AA212" i="62"/>
  <c r="AB212" i="62"/>
  <c r="AC212" i="62"/>
  <c r="AD212" i="62"/>
  <c r="AE212" i="62"/>
  <c r="M213" i="62"/>
  <c r="N213" i="62"/>
  <c r="O213" i="62"/>
  <c r="P213" i="62"/>
  <c r="Q213" i="62"/>
  <c r="R213" i="62"/>
  <c r="X213" i="62"/>
  <c r="AB213" i="62"/>
  <c r="M214" i="62"/>
  <c r="N214" i="62"/>
  <c r="O214" i="62"/>
  <c r="P214" i="62"/>
  <c r="Q214" i="62"/>
  <c r="R214" i="62"/>
  <c r="X214" i="62"/>
  <c r="M215" i="62"/>
  <c r="N215" i="62"/>
  <c r="O215" i="62"/>
  <c r="P215" i="62"/>
  <c r="Q215" i="62"/>
  <c r="R215" i="62"/>
  <c r="X215" i="62"/>
  <c r="AB215" i="62"/>
  <c r="M216" i="62"/>
  <c r="N216" i="62"/>
  <c r="AD216" i="62" s="1"/>
  <c r="O216" i="62"/>
  <c r="P216" i="62"/>
  <c r="Q216" i="62"/>
  <c r="R216" i="62"/>
  <c r="X216" i="62"/>
  <c r="Z216" i="62"/>
  <c r="AA216" i="62"/>
  <c r="AB216" i="62"/>
  <c r="AC216" i="62"/>
  <c r="M217" i="62"/>
  <c r="N217" i="62"/>
  <c r="AA217" i="62" s="1"/>
  <c r="O217" i="62"/>
  <c r="P217" i="62"/>
  <c r="Q217" i="62"/>
  <c r="R217" i="62"/>
  <c r="X217" i="62"/>
  <c r="AB217" i="62"/>
  <c r="AC217" i="62"/>
  <c r="AD217" i="62"/>
  <c r="M218" i="62"/>
  <c r="N218" i="62"/>
  <c r="AB218" i="62" s="1"/>
  <c r="O218" i="62"/>
  <c r="P218" i="62"/>
  <c r="Q218" i="62"/>
  <c r="R218" i="62"/>
  <c r="X218" i="62"/>
  <c r="M219" i="62"/>
  <c r="N219" i="62"/>
  <c r="O219" i="62"/>
  <c r="P219" i="62"/>
  <c r="Q219" i="62"/>
  <c r="R219" i="62"/>
  <c r="X219" i="62"/>
  <c r="AB219" i="62"/>
  <c r="M220" i="62"/>
  <c r="N220" i="62"/>
  <c r="AA220" i="62" s="1"/>
  <c r="O220" i="62"/>
  <c r="P220" i="62"/>
  <c r="Q220" i="62"/>
  <c r="R220" i="62"/>
  <c r="X220" i="62"/>
  <c r="AB220" i="62"/>
  <c r="AC220" i="62"/>
  <c r="AD220" i="62"/>
  <c r="M221" i="62"/>
  <c r="N221" i="62"/>
  <c r="O221" i="62"/>
  <c r="P221" i="62"/>
  <c r="Q221" i="62"/>
  <c r="R221" i="62"/>
  <c r="X221" i="62"/>
  <c r="M222" i="62"/>
  <c r="N222" i="62"/>
  <c r="O222" i="62"/>
  <c r="P222" i="62"/>
  <c r="Q222" i="62"/>
  <c r="R222" i="62"/>
  <c r="X222" i="62"/>
  <c r="AB222" i="62"/>
  <c r="AC222" i="62"/>
  <c r="M223" i="62"/>
  <c r="N223" i="62"/>
  <c r="O223" i="62"/>
  <c r="P223" i="62"/>
  <c r="Q223" i="62"/>
  <c r="R223" i="62"/>
  <c r="X223" i="62"/>
  <c r="M224" i="62"/>
  <c r="N224" i="62"/>
  <c r="O224" i="62"/>
  <c r="P224" i="62"/>
  <c r="Q224" i="62"/>
  <c r="R224" i="62"/>
  <c r="X224" i="62"/>
  <c r="AA224" i="62"/>
  <c r="M225" i="62"/>
  <c r="N225" i="62"/>
  <c r="AA225" i="62" s="1"/>
  <c r="O225" i="62"/>
  <c r="P225" i="62"/>
  <c r="Q225" i="62"/>
  <c r="R225" i="62"/>
  <c r="X225" i="62"/>
  <c r="AC225" i="62"/>
  <c r="M226" i="62"/>
  <c r="N226" i="62"/>
  <c r="AD226" i="62" s="1"/>
  <c r="O226" i="62"/>
  <c r="P226" i="62"/>
  <c r="Q226" i="62"/>
  <c r="R226" i="62"/>
  <c r="X226" i="62"/>
  <c r="AA226" i="62"/>
  <c r="AB226" i="62"/>
  <c r="AC226" i="62"/>
  <c r="M227" i="62"/>
  <c r="N227" i="62"/>
  <c r="O227" i="62"/>
  <c r="P227" i="62"/>
  <c r="Q227" i="62"/>
  <c r="R227" i="62"/>
  <c r="X227" i="62"/>
  <c r="AB227" i="62"/>
  <c r="AD227" i="62"/>
  <c r="M228" i="62"/>
  <c r="N228" i="62"/>
  <c r="AA228" i="62" s="1"/>
  <c r="O228" i="62"/>
  <c r="P228" i="62"/>
  <c r="Q228" i="62"/>
  <c r="R228" i="62"/>
  <c r="X228" i="62"/>
  <c r="Z228" i="62"/>
  <c r="AB228" i="62"/>
  <c r="AC228" i="62"/>
  <c r="AD228" i="62"/>
  <c r="M229" i="62"/>
  <c r="N229" i="62"/>
  <c r="O229" i="62"/>
  <c r="P229" i="62"/>
  <c r="Q229" i="62"/>
  <c r="R229" i="62"/>
  <c r="X229" i="62"/>
  <c r="M230" i="62"/>
  <c r="N230" i="62"/>
  <c r="O230" i="62"/>
  <c r="P230" i="62"/>
  <c r="Q230" i="62"/>
  <c r="R230" i="62"/>
  <c r="X230" i="62"/>
  <c r="M231" i="62"/>
  <c r="N231" i="62"/>
  <c r="AA231" i="62" s="1"/>
  <c r="O231" i="62"/>
  <c r="P231" i="62"/>
  <c r="Q231" i="62"/>
  <c r="R231" i="62"/>
  <c r="X231" i="62"/>
  <c r="AB231" i="62"/>
  <c r="M232" i="62"/>
  <c r="N232" i="62"/>
  <c r="AB232" i="62" s="1"/>
  <c r="O232" i="62"/>
  <c r="P232" i="62"/>
  <c r="Q232" i="62"/>
  <c r="R232" i="62"/>
  <c r="X232" i="62"/>
  <c r="M233" i="62"/>
  <c r="N233" i="62"/>
  <c r="AA233" i="62" s="1"/>
  <c r="O233" i="62"/>
  <c r="P233" i="62"/>
  <c r="Q233" i="62"/>
  <c r="R233" i="62"/>
  <c r="X233" i="62"/>
  <c r="AC233" i="62"/>
  <c r="AD233" i="62"/>
  <c r="M234" i="62"/>
  <c r="N234" i="62"/>
  <c r="Z234" i="62" s="1"/>
  <c r="O234" i="62"/>
  <c r="P234" i="62"/>
  <c r="Q234" i="62"/>
  <c r="R234" i="62"/>
  <c r="X234" i="62"/>
  <c r="AB234" i="62"/>
  <c r="AD234" i="62"/>
  <c r="M235" i="62"/>
  <c r="N235" i="62"/>
  <c r="O235" i="62"/>
  <c r="P235" i="62"/>
  <c r="Q235" i="62"/>
  <c r="R235" i="62"/>
  <c r="X235" i="62"/>
  <c r="AD235" i="62"/>
  <c r="M236" i="62"/>
  <c r="N236" i="62"/>
  <c r="O236" i="62"/>
  <c r="P236" i="62"/>
  <c r="Q236" i="62"/>
  <c r="R236" i="62"/>
  <c r="X236" i="62"/>
  <c r="AA236" i="62"/>
  <c r="AB236" i="62"/>
  <c r="AC236" i="62"/>
  <c r="AD236" i="62"/>
  <c r="AE236" i="62"/>
  <c r="M237" i="62"/>
  <c r="N237" i="62"/>
  <c r="Z237" i="62" s="1"/>
  <c r="O237" i="62"/>
  <c r="P237" i="62"/>
  <c r="Q237" i="62"/>
  <c r="R237" i="62"/>
  <c r="X237" i="62"/>
  <c r="M238" i="62"/>
  <c r="N238" i="62"/>
  <c r="O238" i="62"/>
  <c r="P238" i="62"/>
  <c r="Q238" i="62"/>
  <c r="R238" i="62"/>
  <c r="X238" i="62"/>
  <c r="M239" i="62"/>
  <c r="N239" i="62"/>
  <c r="AA239" i="62" s="1"/>
  <c r="O239" i="62"/>
  <c r="P239" i="62"/>
  <c r="Q239" i="62"/>
  <c r="R239" i="62"/>
  <c r="X239" i="62"/>
  <c r="AB239" i="62"/>
  <c r="M240" i="62"/>
  <c r="N240" i="62"/>
  <c r="O240" i="62"/>
  <c r="P240" i="62"/>
  <c r="Q240" i="62"/>
  <c r="R240" i="62"/>
  <c r="X240" i="62"/>
  <c r="AB240" i="62"/>
  <c r="AC240" i="62"/>
  <c r="M241" i="62"/>
  <c r="N241" i="62"/>
  <c r="AA241" i="62" s="1"/>
  <c r="O241" i="62"/>
  <c r="P241" i="62"/>
  <c r="Q241" i="62"/>
  <c r="R241" i="62"/>
  <c r="X241" i="62"/>
  <c r="Z241" i="62"/>
  <c r="AC241" i="62"/>
  <c r="AD241" i="62"/>
  <c r="M242" i="62"/>
  <c r="N242" i="62"/>
  <c r="AB242" i="62" s="1"/>
  <c r="O242" i="62"/>
  <c r="P242" i="62"/>
  <c r="Q242" i="62"/>
  <c r="R242" i="62"/>
  <c r="X242" i="62"/>
  <c r="M243" i="62"/>
  <c r="N243" i="62"/>
  <c r="O243" i="62"/>
  <c r="P243" i="62"/>
  <c r="Q243" i="62"/>
  <c r="R243" i="62"/>
  <c r="X243" i="62"/>
  <c r="M244" i="62"/>
  <c r="N244" i="62"/>
  <c r="AB244" i="62" s="1"/>
  <c r="O244" i="62"/>
  <c r="P244" i="62"/>
  <c r="Q244" i="62"/>
  <c r="R244" i="62"/>
  <c r="X244" i="62"/>
  <c r="M245" i="62"/>
  <c r="N245" i="62"/>
  <c r="O245" i="62"/>
  <c r="P245" i="62"/>
  <c r="Q245" i="62"/>
  <c r="R245" i="62"/>
  <c r="X245" i="62"/>
  <c r="M246" i="62"/>
  <c r="N246" i="62"/>
  <c r="AB246" i="62" s="1"/>
  <c r="O246" i="62"/>
  <c r="P246" i="62"/>
  <c r="Q246" i="62"/>
  <c r="R246" i="62"/>
  <c r="X246" i="62"/>
  <c r="AC246" i="62"/>
  <c r="M247" i="62"/>
  <c r="N247" i="62"/>
  <c r="O247" i="62"/>
  <c r="P247" i="62"/>
  <c r="Q247" i="62"/>
  <c r="R247" i="62"/>
  <c r="X247" i="62"/>
  <c r="M248" i="62"/>
  <c r="N248" i="62"/>
  <c r="AD248" i="62" s="1"/>
  <c r="O248" i="62"/>
  <c r="P248" i="62"/>
  <c r="Q248" i="62"/>
  <c r="R248" i="62"/>
  <c r="X248" i="62"/>
  <c r="AA248" i="62"/>
  <c r="AB248" i="62"/>
  <c r="AC248" i="62"/>
  <c r="M249" i="62"/>
  <c r="N249" i="62"/>
  <c r="AA249" i="62" s="1"/>
  <c r="O249" i="62"/>
  <c r="P249" i="62"/>
  <c r="Q249" i="62"/>
  <c r="R249" i="62"/>
  <c r="X249" i="62"/>
  <c r="Z249" i="62"/>
  <c r="AB249" i="62"/>
  <c r="AC249" i="62"/>
  <c r="AD249" i="62"/>
  <c r="M250" i="62"/>
  <c r="N250" i="62"/>
  <c r="AD250" i="62" s="1"/>
  <c r="O250" i="62"/>
  <c r="P250" i="62"/>
  <c r="Q250" i="62"/>
  <c r="R250" i="62"/>
  <c r="X250" i="62"/>
  <c r="AA250" i="62"/>
  <c r="AB250" i="62"/>
  <c r="AC250" i="62"/>
  <c r="M251" i="62"/>
  <c r="N251" i="62"/>
  <c r="AB251" i="62" s="1"/>
  <c r="O251" i="62"/>
  <c r="P251" i="62"/>
  <c r="Q251" i="62"/>
  <c r="R251" i="62"/>
  <c r="X251" i="62"/>
  <c r="M252" i="62"/>
  <c r="N252" i="62"/>
  <c r="O252" i="62"/>
  <c r="P252" i="62"/>
  <c r="Q252" i="62"/>
  <c r="R252" i="62"/>
  <c r="X252" i="62"/>
  <c r="AB252" i="62"/>
  <c r="AD252" i="62"/>
  <c r="M253" i="62"/>
  <c r="N253" i="62"/>
  <c r="O253" i="62"/>
  <c r="P253" i="62"/>
  <c r="Q253" i="62"/>
  <c r="R253" i="62"/>
  <c r="X253" i="62"/>
  <c r="M254" i="62"/>
  <c r="N254" i="62"/>
  <c r="O254" i="62"/>
  <c r="P254" i="62"/>
  <c r="Q254" i="62"/>
  <c r="R254" i="62"/>
  <c r="X254" i="62"/>
  <c r="AB254" i="62"/>
  <c r="AC254" i="62"/>
  <c r="M255" i="62"/>
  <c r="N255" i="62"/>
  <c r="O255" i="62"/>
  <c r="P255" i="62"/>
  <c r="Q255" i="62"/>
  <c r="R255" i="62"/>
  <c r="X255" i="62"/>
  <c r="Z255" i="62"/>
  <c r="M256" i="62"/>
  <c r="N256" i="62"/>
  <c r="AD256" i="62" s="1"/>
  <c r="O256" i="62"/>
  <c r="P256" i="62"/>
  <c r="Q256" i="62"/>
  <c r="R256" i="62"/>
  <c r="X256" i="62"/>
  <c r="Z256" i="62"/>
  <c r="AB256" i="62"/>
  <c r="AC256" i="62"/>
  <c r="AE256" i="62"/>
  <c r="M257" i="62"/>
  <c r="N257" i="62"/>
  <c r="O257" i="62"/>
  <c r="P257" i="62"/>
  <c r="Q257" i="62"/>
  <c r="R257" i="62"/>
  <c r="X257" i="62"/>
  <c r="AA257" i="62"/>
  <c r="AB257" i="62"/>
  <c r="AC257" i="62"/>
  <c r="AD257" i="62"/>
  <c r="M258" i="62"/>
  <c r="N258" i="62"/>
  <c r="AA258" i="62" s="1"/>
  <c r="O258" i="62"/>
  <c r="P258" i="62"/>
  <c r="Q258" i="62"/>
  <c r="R258" i="62"/>
  <c r="X258" i="62"/>
  <c r="Z258" i="62"/>
  <c r="AB258" i="62"/>
  <c r="AC258" i="62"/>
  <c r="AD258" i="62"/>
  <c r="M259" i="62"/>
  <c r="N259" i="62"/>
  <c r="O259" i="62"/>
  <c r="P259" i="62"/>
  <c r="Q259" i="62"/>
  <c r="R259" i="62"/>
  <c r="X259" i="62"/>
  <c r="AB259" i="62"/>
  <c r="AD259" i="62"/>
  <c r="M260" i="62"/>
  <c r="N260" i="62"/>
  <c r="AA260" i="62" s="1"/>
  <c r="O260" i="62"/>
  <c r="P260" i="62"/>
  <c r="Q260" i="62"/>
  <c r="R260" i="62"/>
  <c r="X260" i="62"/>
  <c r="M261" i="62"/>
  <c r="N261" i="62"/>
  <c r="O261" i="62"/>
  <c r="P261" i="62"/>
  <c r="Q261" i="62"/>
  <c r="R261" i="62"/>
  <c r="X261" i="62"/>
  <c r="Z261" i="62"/>
  <c r="AB261" i="62"/>
  <c r="AD261" i="62"/>
  <c r="M262" i="62"/>
  <c r="N262" i="62"/>
  <c r="AB262" i="62" s="1"/>
  <c r="O262" i="62"/>
  <c r="P262" i="62"/>
  <c r="Q262" i="62"/>
  <c r="R262" i="62"/>
  <c r="X262" i="62"/>
  <c r="M263" i="62"/>
  <c r="N263" i="62"/>
  <c r="Z263" i="62" s="1"/>
  <c r="O263" i="62"/>
  <c r="P263" i="62"/>
  <c r="Q263" i="62"/>
  <c r="R263" i="62"/>
  <c r="X263" i="62"/>
  <c r="AB263" i="62"/>
  <c r="M264" i="62"/>
  <c r="N264" i="62"/>
  <c r="O264" i="62"/>
  <c r="P264" i="62"/>
  <c r="Q264" i="62"/>
  <c r="R264" i="62"/>
  <c r="X264" i="62"/>
  <c r="AB264" i="62"/>
  <c r="M265" i="62"/>
  <c r="N265" i="62"/>
  <c r="O265" i="62"/>
  <c r="P265" i="62"/>
  <c r="Q265" i="62"/>
  <c r="R265" i="62"/>
  <c r="X265" i="62"/>
  <c r="AB265" i="62"/>
  <c r="M266" i="62"/>
  <c r="N266" i="62"/>
  <c r="AC266" i="62" s="1"/>
  <c r="O266" i="62"/>
  <c r="P266" i="62"/>
  <c r="Q266" i="62"/>
  <c r="R266" i="62"/>
  <c r="X266" i="62"/>
  <c r="AB266" i="62"/>
  <c r="AD266" i="62"/>
  <c r="M267" i="62"/>
  <c r="N267" i="62"/>
  <c r="AD267" i="62" s="1"/>
  <c r="O267" i="62"/>
  <c r="P267" i="62"/>
  <c r="Q267" i="62"/>
  <c r="R267" i="62"/>
  <c r="X267" i="62"/>
  <c r="M268" i="62"/>
  <c r="N268" i="62"/>
  <c r="O268" i="62"/>
  <c r="P268" i="62"/>
  <c r="Q268" i="62"/>
  <c r="R268" i="62"/>
  <c r="X268" i="62"/>
  <c r="AD268" i="62"/>
  <c r="M269" i="62"/>
  <c r="N269" i="62"/>
  <c r="O269" i="62"/>
  <c r="P269" i="62"/>
  <c r="Q269" i="62"/>
  <c r="R269" i="62"/>
  <c r="X269" i="62"/>
  <c r="M270" i="62"/>
  <c r="N270" i="62"/>
  <c r="O270" i="62"/>
  <c r="P270" i="62"/>
  <c r="Q270" i="62"/>
  <c r="R270" i="62"/>
  <c r="X270" i="62"/>
  <c r="AB270" i="62"/>
  <c r="AC270" i="62"/>
  <c r="AE270" i="62"/>
  <c r="M271" i="62"/>
  <c r="N271" i="62"/>
  <c r="Z271" i="62" s="1"/>
  <c r="O271" i="62"/>
  <c r="P271" i="62"/>
  <c r="Q271" i="62"/>
  <c r="R271" i="62"/>
  <c r="X271" i="62"/>
  <c r="M272" i="62"/>
  <c r="N272" i="62"/>
  <c r="AD272" i="62" s="1"/>
  <c r="O272" i="62"/>
  <c r="P272" i="62"/>
  <c r="Q272" i="62"/>
  <c r="R272" i="62"/>
  <c r="X272" i="62"/>
  <c r="AB272" i="62"/>
  <c r="M273" i="62"/>
  <c r="N273" i="62"/>
  <c r="O273" i="62"/>
  <c r="P273" i="62"/>
  <c r="Q273" i="62"/>
  <c r="R273" i="62"/>
  <c r="X273" i="62"/>
  <c r="AA273" i="62"/>
  <c r="AB273" i="62"/>
  <c r="AC273" i="62"/>
  <c r="AD273" i="62"/>
  <c r="M274" i="62"/>
  <c r="N274" i="62"/>
  <c r="AA274" i="62" s="1"/>
  <c r="O274" i="62"/>
  <c r="P274" i="62"/>
  <c r="Q274" i="62"/>
  <c r="R274" i="62"/>
  <c r="X274" i="62"/>
  <c r="Z274" i="62"/>
  <c r="AB274" i="62"/>
  <c r="AC274" i="62"/>
  <c r="AD274" i="62"/>
  <c r="M275" i="62"/>
  <c r="N275" i="62"/>
  <c r="AB275" i="62" s="1"/>
  <c r="O275" i="62"/>
  <c r="P275" i="62"/>
  <c r="Q275" i="62"/>
  <c r="R275" i="62"/>
  <c r="X275" i="62"/>
  <c r="AD275" i="62"/>
  <c r="M276" i="62"/>
  <c r="N276" i="62"/>
  <c r="O276" i="62"/>
  <c r="P276" i="62"/>
  <c r="Q276" i="62"/>
  <c r="R276" i="62"/>
  <c r="X276" i="62"/>
  <c r="AA276" i="62"/>
  <c r="AB276" i="62"/>
  <c r="AD276" i="62"/>
  <c r="M277" i="62"/>
  <c r="N277" i="62"/>
  <c r="O277" i="62"/>
  <c r="P277" i="62"/>
  <c r="Q277" i="62"/>
  <c r="R277" i="62"/>
  <c r="X277" i="62"/>
  <c r="M278" i="62"/>
  <c r="N278" i="62"/>
  <c r="O278" i="62"/>
  <c r="P278" i="62"/>
  <c r="Q278" i="62"/>
  <c r="R278" i="62"/>
  <c r="X278" i="62"/>
  <c r="AB278" i="62"/>
  <c r="M279" i="62"/>
  <c r="N279" i="62"/>
  <c r="O279" i="62"/>
  <c r="P279" i="62"/>
  <c r="Q279" i="62"/>
  <c r="R279" i="62"/>
  <c r="X279" i="62"/>
  <c r="M280" i="62"/>
  <c r="N280" i="62"/>
  <c r="O280" i="62"/>
  <c r="P280" i="62"/>
  <c r="Q280" i="62"/>
  <c r="R280" i="62"/>
  <c r="X280" i="62"/>
  <c r="M281" i="62"/>
  <c r="N281" i="62"/>
  <c r="AC281" i="62" s="1"/>
  <c r="O281" i="62"/>
  <c r="P281" i="62"/>
  <c r="Q281" i="62"/>
  <c r="R281" i="62"/>
  <c r="X281" i="62"/>
  <c r="AB281" i="62"/>
  <c r="AD281" i="62"/>
  <c r="M282" i="62"/>
  <c r="N282" i="62"/>
  <c r="O282" i="62"/>
  <c r="P282" i="62"/>
  <c r="Q282" i="62"/>
  <c r="R282" i="62"/>
  <c r="X282" i="62"/>
  <c r="Z282" i="62"/>
  <c r="AC282" i="62"/>
  <c r="M283" i="62"/>
  <c r="N283" i="62"/>
  <c r="AD283" i="62" s="1"/>
  <c r="O283" i="62"/>
  <c r="P283" i="62"/>
  <c r="Q283" i="62"/>
  <c r="R283" i="62"/>
  <c r="X283" i="62"/>
  <c r="M284" i="62"/>
  <c r="N284" i="62"/>
  <c r="O284" i="62"/>
  <c r="P284" i="62"/>
  <c r="Q284" i="62"/>
  <c r="R284" i="62"/>
  <c r="X284" i="62"/>
  <c r="AA284" i="62"/>
  <c r="AD284" i="62"/>
  <c r="M285" i="62"/>
  <c r="N285" i="62"/>
  <c r="O285" i="62"/>
  <c r="P285" i="62"/>
  <c r="Q285" i="62"/>
  <c r="R285" i="62"/>
  <c r="X285" i="62"/>
  <c r="M286" i="62"/>
  <c r="N286" i="62"/>
  <c r="AB286" i="62" s="1"/>
  <c r="O286" i="62"/>
  <c r="P286" i="62"/>
  <c r="Q286" i="62"/>
  <c r="R286" i="62"/>
  <c r="X286" i="62"/>
  <c r="M287" i="62"/>
  <c r="N287" i="62"/>
  <c r="O287" i="62"/>
  <c r="P287" i="62"/>
  <c r="Q287" i="62"/>
  <c r="R287" i="62"/>
  <c r="X287" i="62"/>
  <c r="M288" i="62"/>
  <c r="N288" i="62"/>
  <c r="AD288" i="62" s="1"/>
  <c r="O288" i="62"/>
  <c r="P288" i="62"/>
  <c r="Q288" i="62"/>
  <c r="R288" i="62"/>
  <c r="X288" i="62"/>
  <c r="Z288" i="62"/>
  <c r="AB288" i="62"/>
  <c r="AC288" i="62"/>
  <c r="AE288" i="62"/>
  <c r="M289" i="62"/>
  <c r="N289" i="62"/>
  <c r="O289" i="62"/>
  <c r="P289" i="62"/>
  <c r="Q289" i="62"/>
  <c r="R289" i="62"/>
  <c r="X289" i="62"/>
  <c r="AA289" i="62"/>
  <c r="AB289" i="62"/>
  <c r="AC289" i="62"/>
  <c r="AD289" i="62"/>
  <c r="M290" i="62"/>
  <c r="N290" i="62"/>
  <c r="AA290" i="62" s="1"/>
  <c r="O290" i="62"/>
  <c r="P290" i="62"/>
  <c r="Q290" i="62"/>
  <c r="R290" i="62"/>
  <c r="X290" i="62"/>
  <c r="AB290" i="62"/>
  <c r="AC290" i="62"/>
  <c r="AD290" i="62"/>
  <c r="M291" i="62"/>
  <c r="N291" i="62"/>
  <c r="O291" i="62"/>
  <c r="P291" i="62"/>
  <c r="Q291" i="62"/>
  <c r="R291" i="62"/>
  <c r="X291" i="62"/>
  <c r="AA291" i="62"/>
  <c r="AD291" i="62"/>
  <c r="M292" i="62"/>
  <c r="N292" i="62"/>
  <c r="AA292" i="62" s="1"/>
  <c r="O292" i="62"/>
  <c r="P292" i="62"/>
  <c r="Q292" i="62"/>
  <c r="R292" i="62"/>
  <c r="X292" i="62"/>
  <c r="M293" i="62"/>
  <c r="N293" i="62"/>
  <c r="O293" i="62"/>
  <c r="P293" i="62"/>
  <c r="Q293" i="62"/>
  <c r="R293" i="62"/>
  <c r="X293" i="62"/>
  <c r="AB293" i="62"/>
  <c r="AD293" i="62"/>
  <c r="M294" i="62"/>
  <c r="N294" i="62"/>
  <c r="AC294" i="62" s="1"/>
  <c r="O294" i="62"/>
  <c r="P294" i="62"/>
  <c r="Q294" i="62"/>
  <c r="R294" i="62"/>
  <c r="X294" i="62"/>
  <c r="AB294" i="62"/>
  <c r="M295" i="62"/>
  <c r="N295" i="62"/>
  <c r="O295" i="62"/>
  <c r="P295" i="62"/>
  <c r="Q295" i="62"/>
  <c r="R295" i="62"/>
  <c r="X295" i="62"/>
  <c r="AE295" i="62"/>
  <c r="M296" i="62"/>
  <c r="N296" i="62"/>
  <c r="AD296" i="62" s="1"/>
  <c r="O296" i="62"/>
  <c r="P296" i="62"/>
  <c r="Q296" i="62"/>
  <c r="R296" i="62"/>
  <c r="X296" i="62"/>
  <c r="AB296" i="62"/>
  <c r="M297" i="62"/>
  <c r="N297" i="62"/>
  <c r="O297" i="62"/>
  <c r="P297" i="62"/>
  <c r="Q297" i="62"/>
  <c r="R297" i="62"/>
  <c r="X297" i="62"/>
  <c r="AA297" i="62"/>
  <c r="AB297" i="62"/>
  <c r="AC297" i="62"/>
  <c r="AD297" i="62"/>
  <c r="M298" i="62"/>
  <c r="N298" i="62"/>
  <c r="AA298" i="62" s="1"/>
  <c r="O298" i="62"/>
  <c r="P298" i="62"/>
  <c r="Q298" i="62"/>
  <c r="R298" i="62"/>
  <c r="X298" i="62"/>
  <c r="Z298" i="62"/>
  <c r="AB298" i="62"/>
  <c r="AC298" i="62"/>
  <c r="AD298" i="62"/>
  <c r="M299" i="62"/>
  <c r="N299" i="62"/>
  <c r="O299" i="62"/>
  <c r="P299" i="62"/>
  <c r="Q299" i="62"/>
  <c r="R299" i="62"/>
  <c r="X299" i="62"/>
  <c r="AA299" i="62"/>
  <c r="AB299" i="62"/>
  <c r="AD299" i="62"/>
  <c r="M300" i="62"/>
  <c r="N300" i="62"/>
  <c r="O300" i="62"/>
  <c r="P300" i="62"/>
  <c r="Q300" i="62"/>
  <c r="R300" i="62"/>
  <c r="X300" i="62"/>
  <c r="AB300" i="62"/>
  <c r="AD300" i="62"/>
  <c r="AE300" i="62"/>
  <c r="M301" i="62"/>
  <c r="N301" i="62"/>
  <c r="Z301" i="62" s="1"/>
  <c r="O301" i="62"/>
  <c r="P301" i="62"/>
  <c r="Q301" i="62"/>
  <c r="R301" i="62"/>
  <c r="X301" i="62"/>
  <c r="M302" i="62"/>
  <c r="N302" i="62"/>
  <c r="O302" i="62"/>
  <c r="P302" i="62"/>
  <c r="Q302" i="62"/>
  <c r="R302" i="62"/>
  <c r="X302" i="62"/>
  <c r="M303" i="62"/>
  <c r="N303" i="62"/>
  <c r="O303" i="62"/>
  <c r="P303" i="62"/>
  <c r="Q303" i="62"/>
  <c r="R303" i="62"/>
  <c r="X303" i="62"/>
  <c r="M304" i="62"/>
  <c r="N304" i="62"/>
  <c r="AD304" i="62" s="1"/>
  <c r="O304" i="62"/>
  <c r="P304" i="62"/>
  <c r="Q304" i="62"/>
  <c r="R304" i="62"/>
  <c r="X304" i="62"/>
  <c r="AB304" i="62"/>
  <c r="M305" i="62"/>
  <c r="N305" i="62"/>
  <c r="O305" i="62"/>
  <c r="P305" i="62"/>
  <c r="Q305" i="62"/>
  <c r="R305" i="62"/>
  <c r="X305" i="62"/>
  <c r="AA305" i="62"/>
  <c r="AB305" i="62"/>
  <c r="AC305" i="62"/>
  <c r="AD305" i="62"/>
  <c r="M306" i="62"/>
  <c r="N306" i="62"/>
  <c r="AA306" i="62" s="1"/>
  <c r="O306" i="62"/>
  <c r="P306" i="62"/>
  <c r="Q306" i="62"/>
  <c r="R306" i="62"/>
  <c r="X306" i="62"/>
  <c r="AB306" i="62"/>
  <c r="AC306" i="62"/>
  <c r="AD306" i="62"/>
  <c r="M307" i="62"/>
  <c r="N307" i="62"/>
  <c r="O307" i="62"/>
  <c r="P307" i="62"/>
  <c r="Q307" i="62"/>
  <c r="R307" i="62"/>
  <c r="X307" i="62"/>
  <c r="M308" i="62"/>
  <c r="N308" i="62"/>
  <c r="O308" i="62"/>
  <c r="P308" i="62"/>
  <c r="Q308" i="62"/>
  <c r="R308" i="62"/>
  <c r="X308" i="62"/>
  <c r="AD308" i="62"/>
  <c r="M309" i="62"/>
  <c r="N309" i="62"/>
  <c r="AB309" i="62" s="1"/>
  <c r="O309" i="62"/>
  <c r="P309" i="62"/>
  <c r="Q309" i="62"/>
  <c r="R309" i="62"/>
  <c r="X309" i="62"/>
  <c r="Z309" i="62"/>
  <c r="AD309" i="62"/>
  <c r="M310" i="62"/>
  <c r="N310" i="62"/>
  <c r="AB310" i="62" s="1"/>
  <c r="O310" i="62"/>
  <c r="P310" i="62"/>
  <c r="Q310" i="62"/>
  <c r="R310" i="62"/>
  <c r="X310" i="62"/>
  <c r="AC310" i="62"/>
  <c r="M311" i="62"/>
  <c r="N311" i="62"/>
  <c r="O311" i="62"/>
  <c r="P311" i="62"/>
  <c r="Q311" i="62"/>
  <c r="R311" i="62"/>
  <c r="X311" i="62"/>
  <c r="Z311" i="62"/>
  <c r="AB311" i="62"/>
  <c r="M312" i="62"/>
  <c r="N312" i="62"/>
  <c r="AD312" i="62" s="1"/>
  <c r="O312" i="62"/>
  <c r="P312" i="62"/>
  <c r="Q312" i="62"/>
  <c r="R312" i="62"/>
  <c r="X312" i="62"/>
  <c r="AB312" i="62"/>
  <c r="AC312" i="62"/>
  <c r="M313" i="62"/>
  <c r="N313" i="62"/>
  <c r="O313" i="62"/>
  <c r="P313" i="62"/>
  <c r="Q313" i="62"/>
  <c r="R313" i="62"/>
  <c r="X313" i="62"/>
  <c r="Z313" i="62"/>
  <c r="AB313" i="62"/>
  <c r="AD313" i="62"/>
  <c r="M314" i="62"/>
  <c r="N314" i="62"/>
  <c r="O314" i="62"/>
  <c r="P314" i="62"/>
  <c r="Q314" i="62"/>
  <c r="R314" i="62"/>
  <c r="X314" i="62"/>
  <c r="AA314" i="62"/>
  <c r="AB314" i="62"/>
  <c r="AC314" i="62"/>
  <c r="AD314" i="62"/>
  <c r="M315" i="62"/>
  <c r="N315" i="62"/>
  <c r="AB315" i="62" s="1"/>
  <c r="O315" i="62"/>
  <c r="P315" i="62"/>
  <c r="Q315" i="62"/>
  <c r="R315" i="62"/>
  <c r="X315" i="62"/>
  <c r="M316" i="62"/>
  <c r="N316" i="62"/>
  <c r="O316" i="62"/>
  <c r="P316" i="62"/>
  <c r="Q316" i="62"/>
  <c r="R316" i="62"/>
  <c r="X316" i="62"/>
  <c r="AA316" i="62"/>
  <c r="AB316" i="62"/>
  <c r="AD316" i="62"/>
  <c r="M317" i="62"/>
  <c r="N317" i="62"/>
  <c r="AA317" i="62" s="1"/>
  <c r="O317" i="62"/>
  <c r="P317" i="62"/>
  <c r="Q317" i="62"/>
  <c r="R317" i="62"/>
  <c r="X317" i="62"/>
  <c r="AB317" i="62"/>
  <c r="M318" i="62"/>
  <c r="N318" i="62"/>
  <c r="O318" i="62"/>
  <c r="P318" i="62"/>
  <c r="Q318" i="62"/>
  <c r="R318" i="62"/>
  <c r="X318" i="62"/>
  <c r="M319" i="62"/>
  <c r="N319" i="62"/>
  <c r="AB319" i="62" s="1"/>
  <c r="O319" i="62"/>
  <c r="P319" i="62"/>
  <c r="Q319" i="62"/>
  <c r="R319" i="62"/>
  <c r="X319" i="62"/>
  <c r="M320" i="62"/>
  <c r="N320" i="62"/>
  <c r="O320" i="62"/>
  <c r="P320" i="62"/>
  <c r="Q320" i="62"/>
  <c r="R320" i="62"/>
  <c r="X320" i="62"/>
  <c r="AC320" i="62"/>
  <c r="M321" i="62"/>
  <c r="N321" i="62"/>
  <c r="O321" i="62"/>
  <c r="P321" i="62"/>
  <c r="Q321" i="62"/>
  <c r="R321" i="62"/>
  <c r="X321" i="62"/>
  <c r="Z321" i="62"/>
  <c r="AB321" i="62"/>
  <c r="AD321" i="62"/>
  <c r="M322" i="62"/>
  <c r="N322" i="62"/>
  <c r="O322" i="62"/>
  <c r="P322" i="62"/>
  <c r="Q322" i="62"/>
  <c r="R322" i="62"/>
  <c r="X322" i="62"/>
  <c r="Z322" i="62"/>
  <c r="AA322" i="62"/>
  <c r="AB322" i="62"/>
  <c r="AC322" i="62"/>
  <c r="AD322" i="62"/>
  <c r="M323" i="62"/>
  <c r="N323" i="62"/>
  <c r="AA323" i="62" s="1"/>
  <c r="O323" i="62"/>
  <c r="P323" i="62"/>
  <c r="Q323" i="62"/>
  <c r="R323" i="62"/>
  <c r="X323" i="62"/>
  <c r="M324" i="62"/>
  <c r="N324" i="62"/>
  <c r="O324" i="62"/>
  <c r="P324" i="62"/>
  <c r="Q324" i="62"/>
  <c r="R324" i="62"/>
  <c r="X324" i="62"/>
  <c r="M325" i="62"/>
  <c r="N325" i="62"/>
  <c r="AA325" i="62" s="1"/>
  <c r="O325" i="62"/>
  <c r="P325" i="62"/>
  <c r="Q325" i="62"/>
  <c r="R325" i="62"/>
  <c r="X325" i="62"/>
  <c r="M326" i="62"/>
  <c r="N326" i="62"/>
  <c r="O326" i="62"/>
  <c r="P326" i="62"/>
  <c r="Q326" i="62"/>
  <c r="R326" i="62"/>
  <c r="X326" i="62"/>
  <c r="M327" i="62"/>
  <c r="N327" i="62"/>
  <c r="O327" i="62"/>
  <c r="P327" i="62"/>
  <c r="Q327" i="62"/>
  <c r="R327" i="62"/>
  <c r="X327" i="62"/>
  <c r="M328" i="62"/>
  <c r="N328" i="62"/>
  <c r="O328" i="62"/>
  <c r="P328" i="62"/>
  <c r="Q328" i="62"/>
  <c r="R328" i="62"/>
  <c r="X328" i="62"/>
  <c r="AE328" i="62"/>
  <c r="M329" i="62"/>
  <c r="N329" i="62"/>
  <c r="O329" i="62"/>
  <c r="P329" i="62"/>
  <c r="Q329" i="62"/>
  <c r="R329" i="62"/>
  <c r="X329" i="62"/>
  <c r="Z329" i="62"/>
  <c r="AE329" i="62"/>
  <c r="M330" i="62"/>
  <c r="N330" i="62"/>
  <c r="AA330" i="62" s="1"/>
  <c r="O330" i="62"/>
  <c r="P330" i="62"/>
  <c r="Q330" i="62"/>
  <c r="R330" i="62"/>
  <c r="X330" i="62"/>
  <c r="AD330" i="62"/>
  <c r="AE330" i="62"/>
  <c r="M331" i="62"/>
  <c r="N331" i="62"/>
  <c r="AC331" i="62" s="1"/>
  <c r="O331" i="62"/>
  <c r="P331" i="62"/>
  <c r="Q331" i="62"/>
  <c r="R331" i="62"/>
  <c r="X331" i="62"/>
  <c r="Z331" i="62"/>
  <c r="AB331" i="62"/>
  <c r="AD331" i="62"/>
  <c r="M332" i="62"/>
  <c r="N332" i="62"/>
  <c r="O332" i="62"/>
  <c r="P332" i="62"/>
  <c r="Q332" i="62"/>
  <c r="R332" i="62"/>
  <c r="X332" i="62"/>
  <c r="AD332" i="62"/>
  <c r="M333" i="62"/>
  <c r="N333" i="62"/>
  <c r="O333" i="62"/>
  <c r="P333" i="62"/>
  <c r="Q333" i="62"/>
  <c r="R333" i="62"/>
  <c r="X333" i="62"/>
  <c r="AE333" i="62"/>
  <c r="M334" i="62"/>
  <c r="N334" i="62"/>
  <c r="O334" i="62"/>
  <c r="P334" i="62"/>
  <c r="Q334" i="62"/>
  <c r="R334" i="62"/>
  <c r="X334" i="62"/>
  <c r="Z334" i="62"/>
  <c r="AB334" i="62"/>
  <c r="M335" i="62"/>
  <c r="N335" i="62"/>
  <c r="AA335" i="62" s="1"/>
  <c r="O335" i="62"/>
  <c r="P335" i="62"/>
  <c r="Q335" i="62"/>
  <c r="R335" i="62"/>
  <c r="X335" i="62"/>
  <c r="Z335" i="62"/>
  <c r="AC335" i="62"/>
  <c r="AD335" i="62"/>
  <c r="M336" i="62"/>
  <c r="N336" i="62"/>
  <c r="AA336" i="62" s="1"/>
  <c r="O336" i="62"/>
  <c r="P336" i="62"/>
  <c r="Q336" i="62"/>
  <c r="R336" i="62"/>
  <c r="X336" i="62"/>
  <c r="Z336" i="62"/>
  <c r="AB336" i="62"/>
  <c r="AC336" i="62"/>
  <c r="AD336" i="62"/>
  <c r="M337" i="62"/>
  <c r="N337" i="62"/>
  <c r="AD337" i="62" s="1"/>
  <c r="O337" i="62"/>
  <c r="P337" i="62"/>
  <c r="Q337" i="62"/>
  <c r="R337" i="62"/>
  <c r="X337" i="62"/>
  <c r="AA337" i="62"/>
  <c r="AB337" i="62"/>
  <c r="AC337" i="62"/>
  <c r="M338" i="62"/>
  <c r="N338" i="62"/>
  <c r="AD338" i="62" s="1"/>
  <c r="O338" i="62"/>
  <c r="P338" i="62"/>
  <c r="Q338" i="62"/>
  <c r="R338" i="62"/>
  <c r="X338" i="62"/>
  <c r="M339" i="62"/>
  <c r="N339" i="62"/>
  <c r="Z339" i="62" s="1"/>
  <c r="O339" i="62"/>
  <c r="P339" i="62"/>
  <c r="Q339" i="62"/>
  <c r="R339" i="62"/>
  <c r="X339" i="62"/>
  <c r="AA339" i="62"/>
  <c r="AB339" i="62"/>
  <c r="AC339" i="62"/>
  <c r="AD339" i="62"/>
  <c r="AE339" i="62"/>
  <c r="M340" i="62"/>
  <c r="N340" i="62"/>
  <c r="O340" i="62"/>
  <c r="P340" i="62"/>
  <c r="Q340" i="62"/>
  <c r="R340" i="62"/>
  <c r="X340" i="62"/>
  <c r="Z340" i="62"/>
  <c r="AB340" i="62"/>
  <c r="AD340" i="62"/>
  <c r="M341" i="62"/>
  <c r="N341" i="62"/>
  <c r="AC341" i="62" s="1"/>
  <c r="O341" i="62"/>
  <c r="P341" i="62"/>
  <c r="Q341" i="62"/>
  <c r="R341" i="62"/>
  <c r="X341" i="62"/>
  <c r="M342" i="62"/>
  <c r="N342" i="62"/>
  <c r="O342" i="62"/>
  <c r="P342" i="62"/>
  <c r="Q342" i="62"/>
  <c r="R342" i="62"/>
  <c r="X342" i="62"/>
  <c r="AE342" i="62"/>
  <c r="M343" i="62"/>
  <c r="N343" i="62"/>
  <c r="AA343" i="62" s="1"/>
  <c r="O343" i="62"/>
  <c r="P343" i="62"/>
  <c r="Q343" i="62"/>
  <c r="R343" i="62"/>
  <c r="X343" i="62"/>
  <c r="AC343" i="62"/>
  <c r="AD343" i="62"/>
  <c r="M344" i="62"/>
  <c r="N344" i="62"/>
  <c r="AA344" i="62" s="1"/>
  <c r="O344" i="62"/>
  <c r="P344" i="62"/>
  <c r="Q344" i="62"/>
  <c r="R344" i="62"/>
  <c r="X344" i="62"/>
  <c r="Z344" i="62"/>
  <c r="AB344" i="62"/>
  <c r="AC344" i="62"/>
  <c r="AD344" i="62"/>
  <c r="M345" i="62"/>
  <c r="N345" i="62"/>
  <c r="AD345" i="62" s="1"/>
  <c r="O345" i="62"/>
  <c r="P345" i="62"/>
  <c r="Q345" i="62"/>
  <c r="R345" i="62"/>
  <c r="X345" i="62"/>
  <c r="AA345" i="62"/>
  <c r="AB345" i="62"/>
  <c r="AC345" i="62"/>
  <c r="M346" i="62"/>
  <c r="N346" i="62"/>
  <c r="AA346" i="62" s="1"/>
  <c r="O346" i="62"/>
  <c r="P346" i="62"/>
  <c r="Q346" i="62"/>
  <c r="R346" i="62"/>
  <c r="X346" i="62"/>
  <c r="AD346" i="62"/>
  <c r="M347" i="62"/>
  <c r="N347" i="62"/>
  <c r="O347" i="62"/>
  <c r="P347" i="62"/>
  <c r="Q347" i="62"/>
  <c r="R347" i="62"/>
  <c r="X347" i="62"/>
  <c r="Z347" i="62"/>
  <c r="AA347" i="62"/>
  <c r="AB347" i="62"/>
  <c r="AC347" i="62"/>
  <c r="AD347" i="62"/>
  <c r="M348" i="62"/>
  <c r="N348" i="62"/>
  <c r="O348" i="62"/>
  <c r="P348" i="62"/>
  <c r="Q348" i="62"/>
  <c r="R348" i="62"/>
  <c r="X348" i="62"/>
  <c r="Z348" i="62"/>
  <c r="AB348" i="62"/>
  <c r="AD348" i="62"/>
  <c r="M349" i="62"/>
  <c r="N349" i="62"/>
  <c r="O349" i="62"/>
  <c r="P349" i="62"/>
  <c r="Q349" i="62"/>
  <c r="R349" i="62"/>
  <c r="X349" i="62"/>
  <c r="M350" i="62"/>
  <c r="N350" i="62"/>
  <c r="O350" i="62"/>
  <c r="P350" i="62"/>
  <c r="Q350" i="62"/>
  <c r="R350" i="62"/>
  <c r="X350" i="62"/>
  <c r="AE350" i="62"/>
  <c r="M351" i="62"/>
  <c r="N351" i="62"/>
  <c r="AA351" i="62" s="1"/>
  <c r="O351" i="62"/>
  <c r="P351" i="62"/>
  <c r="Q351" i="62"/>
  <c r="R351" i="62"/>
  <c r="X351" i="62"/>
  <c r="Z351" i="62"/>
  <c r="AB351" i="62"/>
  <c r="AC351" i="62"/>
  <c r="AD351" i="62"/>
  <c r="M352" i="62"/>
  <c r="N352" i="62"/>
  <c r="AA352" i="62" s="1"/>
  <c r="O352" i="62"/>
  <c r="P352" i="62"/>
  <c r="Q352" i="62"/>
  <c r="R352" i="62"/>
  <c r="X352" i="62"/>
  <c r="Z352" i="62"/>
  <c r="AB352" i="62"/>
  <c r="AC352" i="62"/>
  <c r="AD352" i="62"/>
  <c r="M353" i="62"/>
  <c r="N353" i="62"/>
  <c r="AD353" i="62" s="1"/>
  <c r="O353" i="62"/>
  <c r="P353" i="62"/>
  <c r="Q353" i="62"/>
  <c r="R353" i="62"/>
  <c r="X353" i="62"/>
  <c r="AA353" i="62"/>
  <c r="AB353" i="62"/>
  <c r="AC353" i="62"/>
  <c r="M354" i="62"/>
  <c r="N354" i="62"/>
  <c r="AA354" i="62" s="1"/>
  <c r="O354" i="62"/>
  <c r="P354" i="62"/>
  <c r="Q354" i="62"/>
  <c r="R354" i="62"/>
  <c r="X354" i="62"/>
  <c r="AD354" i="62"/>
  <c r="M355" i="62"/>
  <c r="N355" i="62"/>
  <c r="AC355" i="62" s="1"/>
  <c r="O355" i="62"/>
  <c r="P355" i="62"/>
  <c r="Q355" i="62"/>
  <c r="R355" i="62"/>
  <c r="X355" i="62"/>
  <c r="Z355" i="62"/>
  <c r="AA355" i="62"/>
  <c r="AB355" i="62"/>
  <c r="AD355" i="62"/>
  <c r="AE355" i="62"/>
  <c r="M356" i="62"/>
  <c r="N356" i="62"/>
  <c r="AD356" i="62" s="1"/>
  <c r="O356" i="62"/>
  <c r="P356" i="62"/>
  <c r="Q356" i="62"/>
  <c r="R356" i="62"/>
  <c r="X356" i="62"/>
  <c r="Z356" i="62"/>
  <c r="M357" i="62"/>
  <c r="N357" i="62"/>
  <c r="AB357" i="62" s="1"/>
  <c r="O357" i="62"/>
  <c r="P357" i="62"/>
  <c r="Q357" i="62"/>
  <c r="R357" i="62"/>
  <c r="X357" i="62"/>
  <c r="M358" i="62"/>
  <c r="N358" i="62"/>
  <c r="AB358" i="62" s="1"/>
  <c r="O358" i="62"/>
  <c r="P358" i="62"/>
  <c r="Q358" i="62"/>
  <c r="R358" i="62"/>
  <c r="X358" i="62"/>
  <c r="M359" i="62"/>
  <c r="N359" i="62"/>
  <c r="O359" i="62"/>
  <c r="P359" i="62"/>
  <c r="Q359" i="62"/>
  <c r="R359" i="62"/>
  <c r="X359" i="62"/>
  <c r="M360" i="62"/>
  <c r="N360" i="62"/>
  <c r="AA360" i="62" s="1"/>
  <c r="O360" i="62"/>
  <c r="P360" i="62"/>
  <c r="Q360" i="62"/>
  <c r="R360" i="62"/>
  <c r="X360" i="62"/>
  <c r="AC360" i="62"/>
  <c r="M361" i="62"/>
  <c r="N361" i="62"/>
  <c r="AD361" i="62" s="1"/>
  <c r="O361" i="62"/>
  <c r="P361" i="62"/>
  <c r="Q361" i="62"/>
  <c r="R361" i="62"/>
  <c r="X361" i="62"/>
  <c r="AC361" i="62"/>
  <c r="M362" i="62"/>
  <c r="N362" i="62"/>
  <c r="O362" i="62"/>
  <c r="P362" i="62"/>
  <c r="Q362" i="62"/>
  <c r="R362" i="62"/>
  <c r="X362" i="62"/>
  <c r="AD362" i="62"/>
  <c r="M363" i="62"/>
  <c r="N363" i="62"/>
  <c r="O363" i="62"/>
  <c r="P363" i="62"/>
  <c r="Q363" i="62"/>
  <c r="R363" i="62"/>
  <c r="X363" i="62"/>
  <c r="Z363" i="62"/>
  <c r="AA363" i="62"/>
  <c r="AB363" i="62"/>
  <c r="AC363" i="62"/>
  <c r="AD363" i="62"/>
  <c r="AE363" i="62"/>
  <c r="M364" i="62"/>
  <c r="N364" i="62"/>
  <c r="Z364" i="62" s="1"/>
  <c r="O364" i="62"/>
  <c r="P364" i="62"/>
  <c r="Q364" i="62"/>
  <c r="R364" i="62"/>
  <c r="X364" i="62"/>
  <c r="AD364" i="62"/>
  <c r="M365" i="62"/>
  <c r="N365" i="62"/>
  <c r="AC365" i="62" s="1"/>
  <c r="O365" i="62"/>
  <c r="P365" i="62"/>
  <c r="Q365" i="62"/>
  <c r="R365" i="62"/>
  <c r="X365" i="62"/>
  <c r="AB365" i="62"/>
  <c r="M366" i="62"/>
  <c r="N366" i="62"/>
  <c r="O366" i="62"/>
  <c r="P366" i="62"/>
  <c r="Q366" i="62"/>
  <c r="R366" i="62"/>
  <c r="X366" i="62"/>
  <c r="M367" i="62"/>
  <c r="N367" i="62"/>
  <c r="AA367" i="62" s="1"/>
  <c r="O367" i="62"/>
  <c r="P367" i="62"/>
  <c r="Q367" i="62"/>
  <c r="R367" i="62"/>
  <c r="X367" i="62"/>
  <c r="Z367" i="62"/>
  <c r="AB367" i="62"/>
  <c r="AC367" i="62"/>
  <c r="AD367" i="62"/>
  <c r="AE367" i="62"/>
  <c r="M368" i="62"/>
  <c r="N368" i="62"/>
  <c r="AA368" i="62" s="1"/>
  <c r="O368" i="62"/>
  <c r="P368" i="62"/>
  <c r="Q368" i="62"/>
  <c r="R368" i="62"/>
  <c r="X368" i="62"/>
  <c r="AC368" i="62"/>
  <c r="AD368" i="62"/>
  <c r="M369" i="62"/>
  <c r="N369" i="62"/>
  <c r="AD369" i="62" s="1"/>
  <c r="O369" i="62"/>
  <c r="P369" i="62"/>
  <c r="Q369" i="62"/>
  <c r="R369" i="62"/>
  <c r="X369" i="62"/>
  <c r="AA369" i="62"/>
  <c r="AC369" i="62"/>
  <c r="M370" i="62"/>
  <c r="N370" i="62"/>
  <c r="O370" i="62"/>
  <c r="P370" i="62"/>
  <c r="Q370" i="62"/>
  <c r="R370" i="62"/>
  <c r="X370" i="62"/>
  <c r="M371" i="62"/>
  <c r="N371" i="62"/>
  <c r="Z371" i="62" s="1"/>
  <c r="O371" i="62"/>
  <c r="P371" i="62"/>
  <c r="Q371" i="62"/>
  <c r="R371" i="62"/>
  <c r="X371" i="62"/>
  <c r="AD371" i="62"/>
  <c r="M372" i="62"/>
  <c r="N372" i="62"/>
  <c r="O372" i="62"/>
  <c r="P372" i="62"/>
  <c r="Q372" i="62"/>
  <c r="R372" i="62"/>
  <c r="X372" i="62"/>
  <c r="AB372" i="62"/>
  <c r="AD372" i="62"/>
  <c r="M373" i="62"/>
  <c r="N373" i="62"/>
  <c r="O373" i="62"/>
  <c r="P373" i="62"/>
  <c r="Q373" i="62"/>
  <c r="R373" i="62"/>
  <c r="X373" i="62"/>
  <c r="AE373" i="62"/>
  <c r="M374" i="62"/>
  <c r="N374" i="62"/>
  <c r="AB374" i="62" s="1"/>
  <c r="O374" i="62"/>
  <c r="P374" i="62"/>
  <c r="Q374" i="62"/>
  <c r="R374" i="62"/>
  <c r="X374" i="62"/>
  <c r="Z374" i="62"/>
  <c r="AE374" i="62"/>
  <c r="M375" i="62"/>
  <c r="N375" i="62"/>
  <c r="AA375" i="62" s="1"/>
  <c r="O375" i="62"/>
  <c r="P375" i="62"/>
  <c r="Q375" i="62"/>
  <c r="R375" i="62"/>
  <c r="X375" i="62"/>
  <c r="AB375" i="62"/>
  <c r="AE375" i="62"/>
  <c r="M376" i="62"/>
  <c r="N376" i="62"/>
  <c r="O376" i="62"/>
  <c r="P376" i="62"/>
  <c r="Q376" i="62"/>
  <c r="R376" i="62"/>
  <c r="X376" i="62"/>
  <c r="Z376" i="62"/>
  <c r="AA376" i="62"/>
  <c r="AB376" i="62"/>
  <c r="AC376" i="62"/>
  <c r="AD376" i="62"/>
  <c r="M377" i="62"/>
  <c r="N377" i="62"/>
  <c r="Z377" i="62" s="1"/>
  <c r="O377" i="62"/>
  <c r="P377" i="62"/>
  <c r="Q377" i="62"/>
  <c r="R377" i="62"/>
  <c r="X377" i="62"/>
  <c r="AA377" i="62"/>
  <c r="AB377" i="62"/>
  <c r="AC377" i="62"/>
  <c r="AD377" i="62"/>
  <c r="M378" i="62"/>
  <c r="N378" i="62"/>
  <c r="AB378" i="62" s="1"/>
  <c r="O378" i="62"/>
  <c r="P378" i="62"/>
  <c r="Q378" i="62"/>
  <c r="R378" i="62"/>
  <c r="X378" i="62"/>
  <c r="M379" i="62"/>
  <c r="N379" i="62"/>
  <c r="Z379" i="62" s="1"/>
  <c r="O379" i="62"/>
  <c r="P379" i="62"/>
  <c r="Q379" i="62"/>
  <c r="R379" i="62"/>
  <c r="X379" i="62"/>
  <c r="AD379" i="62"/>
  <c r="M380" i="62"/>
  <c r="N380" i="62"/>
  <c r="O380" i="62"/>
  <c r="P380" i="62"/>
  <c r="Q380" i="62"/>
  <c r="R380" i="62"/>
  <c r="X380" i="62"/>
  <c r="AD380" i="62"/>
  <c r="M381" i="62"/>
  <c r="N381" i="62"/>
  <c r="O381" i="62"/>
  <c r="P381" i="62"/>
  <c r="Q381" i="62"/>
  <c r="R381" i="62"/>
  <c r="X381" i="62"/>
  <c r="AE381" i="62"/>
  <c r="M382" i="62"/>
  <c r="N382" i="62"/>
  <c r="O382" i="62"/>
  <c r="P382" i="62"/>
  <c r="Q382" i="62"/>
  <c r="R382" i="62"/>
  <c r="X382" i="62"/>
  <c r="Z382" i="62"/>
  <c r="AB382" i="62"/>
  <c r="AE382" i="62"/>
  <c r="M383" i="62"/>
  <c r="N383" i="62"/>
  <c r="AD383" i="62" s="1"/>
  <c r="O383" i="62"/>
  <c r="P383" i="62"/>
  <c r="Q383" i="62"/>
  <c r="R383" i="62"/>
  <c r="X383" i="62"/>
  <c r="AB383" i="62"/>
  <c r="AC383" i="62"/>
  <c r="M384" i="62"/>
  <c r="N384" i="62"/>
  <c r="Z384" i="62" s="1"/>
  <c r="O384" i="62"/>
  <c r="P384" i="62"/>
  <c r="Q384" i="62"/>
  <c r="R384" i="62"/>
  <c r="X384" i="62"/>
  <c r="AB384" i="62"/>
  <c r="AC384" i="62"/>
  <c r="M385" i="62"/>
  <c r="N385" i="62"/>
  <c r="Z385" i="62" s="1"/>
  <c r="O385" i="62"/>
  <c r="P385" i="62"/>
  <c r="Q385" i="62"/>
  <c r="R385" i="62"/>
  <c r="X385" i="62"/>
  <c r="AC385" i="62"/>
  <c r="AD385" i="62"/>
  <c r="M386" i="62"/>
  <c r="N386" i="62"/>
  <c r="AD386" i="62" s="1"/>
  <c r="O386" i="62"/>
  <c r="P386" i="62"/>
  <c r="Q386" i="62"/>
  <c r="R386" i="62"/>
  <c r="X386" i="62"/>
  <c r="M387" i="62"/>
  <c r="N387" i="62"/>
  <c r="Z387" i="62" s="1"/>
  <c r="O387" i="62"/>
  <c r="P387" i="62"/>
  <c r="Q387" i="62"/>
  <c r="R387" i="62"/>
  <c r="X387" i="62"/>
  <c r="AA387" i="62"/>
  <c r="AB387" i="62"/>
  <c r="AD387" i="62"/>
  <c r="AE387" i="62"/>
  <c r="M388" i="62"/>
  <c r="N388" i="62"/>
  <c r="O388" i="62"/>
  <c r="P388" i="62"/>
  <c r="Q388" i="62"/>
  <c r="R388" i="62"/>
  <c r="X388" i="62"/>
  <c r="M389" i="62"/>
  <c r="N389" i="62"/>
  <c r="O389" i="62"/>
  <c r="P389" i="62"/>
  <c r="Q389" i="62"/>
  <c r="R389" i="62"/>
  <c r="X389" i="62"/>
  <c r="AC389" i="62"/>
  <c r="M390" i="62"/>
  <c r="N390" i="62"/>
  <c r="O390" i="62"/>
  <c r="P390" i="62"/>
  <c r="Q390" i="62"/>
  <c r="R390" i="62"/>
  <c r="X390" i="62"/>
  <c r="AE390" i="62"/>
  <c r="M391" i="62"/>
  <c r="N391" i="62"/>
  <c r="AA391" i="62" s="1"/>
  <c r="O391" i="62"/>
  <c r="P391" i="62"/>
  <c r="Q391" i="62"/>
  <c r="R391" i="62"/>
  <c r="X391" i="62"/>
  <c r="Z391" i="62"/>
  <c r="AB391" i="62"/>
  <c r="AC391" i="62"/>
  <c r="AD391" i="62"/>
  <c r="M392" i="62"/>
  <c r="N392" i="62"/>
  <c r="AA392" i="62" s="1"/>
  <c r="O392" i="62"/>
  <c r="P392" i="62"/>
  <c r="Q392" i="62"/>
  <c r="R392" i="62"/>
  <c r="X392" i="62"/>
  <c r="Z392" i="62"/>
  <c r="AB392" i="62"/>
  <c r="AC392" i="62"/>
  <c r="AD392" i="62"/>
  <c r="M393" i="62"/>
  <c r="N393" i="62"/>
  <c r="Z393" i="62" s="1"/>
  <c r="O393" i="62"/>
  <c r="P393" i="62"/>
  <c r="Q393" i="62"/>
  <c r="R393" i="62"/>
  <c r="X393" i="62"/>
  <c r="AA393" i="62"/>
  <c r="AC393" i="62"/>
  <c r="AD393" i="62"/>
  <c r="M394" i="62"/>
  <c r="N394" i="62"/>
  <c r="O394" i="62"/>
  <c r="P394" i="62"/>
  <c r="Q394" i="62"/>
  <c r="R394" i="62"/>
  <c r="X394" i="62"/>
  <c r="AB394" i="62"/>
  <c r="AD394" i="62"/>
  <c r="M395" i="62"/>
  <c r="N395" i="62"/>
  <c r="Z395" i="62" s="1"/>
  <c r="O395" i="62"/>
  <c r="P395" i="62"/>
  <c r="Q395" i="62"/>
  <c r="R395" i="62"/>
  <c r="X395" i="62"/>
  <c r="AA395" i="62"/>
  <c r="AD395" i="62"/>
  <c r="AE395" i="62"/>
  <c r="M396" i="62"/>
  <c r="N396" i="62"/>
  <c r="O396" i="62"/>
  <c r="P396" i="62"/>
  <c r="Q396" i="62"/>
  <c r="R396" i="62"/>
  <c r="X396" i="62"/>
  <c r="Z396" i="62"/>
  <c r="AB396" i="62"/>
  <c r="AD396" i="62"/>
  <c r="M397" i="62"/>
  <c r="N397" i="62"/>
  <c r="O397" i="62"/>
  <c r="P397" i="62"/>
  <c r="Q397" i="62"/>
  <c r="R397" i="62"/>
  <c r="X397" i="62"/>
  <c r="M398" i="62"/>
  <c r="N398" i="62"/>
  <c r="O398" i="62"/>
  <c r="P398" i="62"/>
  <c r="Q398" i="62"/>
  <c r="R398" i="62"/>
  <c r="X398" i="62"/>
  <c r="AE398" i="62"/>
  <c r="M399" i="62"/>
  <c r="N399" i="62"/>
  <c r="AA399" i="62" s="1"/>
  <c r="O399" i="62"/>
  <c r="P399" i="62"/>
  <c r="Q399" i="62"/>
  <c r="R399" i="62"/>
  <c r="X399" i="62"/>
  <c r="Z399" i="62"/>
  <c r="AB399" i="62"/>
  <c r="AC399" i="62"/>
  <c r="AD399" i="62"/>
  <c r="M400" i="62"/>
  <c r="N400" i="62"/>
  <c r="AA400" i="62" s="1"/>
  <c r="O400" i="62"/>
  <c r="P400" i="62"/>
  <c r="Q400" i="62"/>
  <c r="R400" i="62"/>
  <c r="X400" i="62"/>
  <c r="Z400" i="62"/>
  <c r="AB400" i="62"/>
  <c r="AC400" i="62"/>
  <c r="AD400" i="62"/>
  <c r="M401" i="62"/>
  <c r="N401" i="62"/>
  <c r="Z401" i="62" s="1"/>
  <c r="O401" i="62"/>
  <c r="P401" i="62"/>
  <c r="Q401" i="62"/>
  <c r="R401" i="62"/>
  <c r="X401" i="62"/>
  <c r="AA401" i="62"/>
  <c r="AC401" i="62"/>
  <c r="AD401" i="62"/>
  <c r="M402" i="62"/>
  <c r="N402" i="62"/>
  <c r="O402" i="62"/>
  <c r="P402" i="62"/>
  <c r="Q402" i="62"/>
  <c r="R402" i="62"/>
  <c r="X402" i="62"/>
  <c r="AD402" i="62"/>
  <c r="M403" i="62"/>
  <c r="N403" i="62"/>
  <c r="Z403" i="62" s="1"/>
  <c r="O403" i="62"/>
  <c r="P403" i="62"/>
  <c r="Q403" i="62"/>
  <c r="R403" i="62"/>
  <c r="X403" i="62"/>
  <c r="AA403" i="62"/>
  <c r="AB403" i="62"/>
  <c r="AD403" i="62"/>
  <c r="AE403" i="62"/>
  <c r="M404" i="62"/>
  <c r="N404" i="62"/>
  <c r="O404" i="62"/>
  <c r="P404" i="62"/>
  <c r="Q404" i="62"/>
  <c r="R404" i="62"/>
  <c r="X404" i="62"/>
  <c r="M405" i="62"/>
  <c r="N405" i="62"/>
  <c r="AB405" i="62" s="1"/>
  <c r="O405" i="62"/>
  <c r="P405" i="62"/>
  <c r="Q405" i="62"/>
  <c r="R405" i="62"/>
  <c r="X405" i="62"/>
  <c r="M406" i="62"/>
  <c r="N406" i="62"/>
  <c r="AB406" i="62" s="1"/>
  <c r="O406" i="62"/>
  <c r="P406" i="62"/>
  <c r="Q406" i="62"/>
  <c r="R406" i="62"/>
  <c r="X406" i="62"/>
  <c r="M407" i="62"/>
  <c r="N407" i="62"/>
  <c r="AB407" i="62" s="1"/>
  <c r="O407" i="62"/>
  <c r="P407" i="62"/>
  <c r="Q407" i="62"/>
  <c r="R407" i="62"/>
  <c r="X407" i="62"/>
  <c r="M408" i="62"/>
  <c r="N408" i="62"/>
  <c r="AA408" i="62" s="1"/>
  <c r="O408" i="62"/>
  <c r="P408" i="62"/>
  <c r="Q408" i="62"/>
  <c r="R408" i="62"/>
  <c r="X408" i="62"/>
  <c r="AB408" i="62"/>
  <c r="M409" i="62"/>
  <c r="N409" i="62"/>
  <c r="AC409" i="62" s="1"/>
  <c r="O409" i="62"/>
  <c r="P409" i="62"/>
  <c r="Q409" i="62"/>
  <c r="R409" i="62"/>
  <c r="X409" i="62"/>
  <c r="M410" i="62"/>
  <c r="N410" i="62"/>
  <c r="AA410" i="62" s="1"/>
  <c r="O410" i="62"/>
  <c r="P410" i="62"/>
  <c r="Q410" i="62"/>
  <c r="R410" i="62"/>
  <c r="X410" i="62"/>
  <c r="AD410" i="62"/>
  <c r="M411" i="62"/>
  <c r="N411" i="62"/>
  <c r="Z411" i="62" s="1"/>
  <c r="O411" i="62"/>
  <c r="P411" i="62"/>
  <c r="Q411" i="62"/>
  <c r="R411" i="62"/>
  <c r="X411" i="62"/>
  <c r="AA411" i="62"/>
  <c r="AB411" i="62"/>
  <c r="AD411" i="62"/>
  <c r="AE411" i="62"/>
  <c r="M412" i="62"/>
  <c r="N412" i="62"/>
  <c r="O412" i="62"/>
  <c r="P412" i="62"/>
  <c r="Q412" i="62"/>
  <c r="R412" i="62"/>
  <c r="X412" i="62"/>
  <c r="M413" i="62"/>
  <c r="N413" i="62"/>
  <c r="O413" i="62"/>
  <c r="P413" i="62"/>
  <c r="Q413" i="62"/>
  <c r="R413" i="62"/>
  <c r="X413" i="62"/>
  <c r="AB413" i="62"/>
  <c r="AC413" i="62"/>
  <c r="M414" i="62"/>
  <c r="N414" i="62"/>
  <c r="O414" i="62"/>
  <c r="P414" i="62"/>
  <c r="Q414" i="62"/>
  <c r="R414" i="62"/>
  <c r="X414" i="62"/>
  <c r="M415" i="62"/>
  <c r="N415" i="62"/>
  <c r="O415" i="62"/>
  <c r="P415" i="62"/>
  <c r="Q415" i="62"/>
  <c r="R415" i="62"/>
  <c r="X415" i="62"/>
  <c r="Z415" i="62"/>
  <c r="AA415" i="62"/>
  <c r="AB415" i="62"/>
  <c r="AC415" i="62"/>
  <c r="AD415" i="62"/>
  <c r="AE415" i="62"/>
  <c r="M416" i="62"/>
  <c r="N416" i="62"/>
  <c r="AA416" i="62" s="1"/>
  <c r="O416" i="62"/>
  <c r="P416" i="62"/>
  <c r="Q416" i="62"/>
  <c r="R416" i="62"/>
  <c r="X416" i="62"/>
  <c r="Z416" i="62"/>
  <c r="AB416" i="62"/>
  <c r="AC416" i="62"/>
  <c r="AD416" i="62"/>
  <c r="M417" i="62"/>
  <c r="N417" i="62"/>
  <c r="Z417" i="62" s="1"/>
  <c r="O417" i="62"/>
  <c r="P417" i="62"/>
  <c r="Q417" i="62"/>
  <c r="R417" i="62"/>
  <c r="X417" i="62"/>
  <c r="AA417" i="62"/>
  <c r="AC417" i="62"/>
  <c r="AD417" i="62"/>
  <c r="M418" i="62"/>
  <c r="N418" i="62"/>
  <c r="O418" i="62"/>
  <c r="P418" i="62"/>
  <c r="Q418" i="62"/>
  <c r="R418" i="62"/>
  <c r="X418" i="62"/>
  <c r="AA418" i="62"/>
  <c r="AB418" i="62"/>
  <c r="AD418" i="62"/>
  <c r="M419" i="62"/>
  <c r="N419" i="62"/>
  <c r="Z419" i="62" s="1"/>
  <c r="O419" i="62"/>
  <c r="P419" i="62"/>
  <c r="Q419" i="62"/>
  <c r="R419" i="62"/>
  <c r="X419" i="62"/>
  <c r="AD419" i="62"/>
  <c r="M420" i="62"/>
  <c r="N420" i="62"/>
  <c r="O420" i="62"/>
  <c r="P420" i="62"/>
  <c r="Q420" i="62"/>
  <c r="R420" i="62"/>
  <c r="X420" i="62"/>
  <c r="M421" i="62"/>
  <c r="N421" i="62"/>
  <c r="O421" i="62"/>
  <c r="P421" i="62"/>
  <c r="Q421" i="62"/>
  <c r="R421" i="62"/>
  <c r="X421" i="62"/>
  <c r="AE421" i="62"/>
  <c r="M422" i="62"/>
  <c r="N422" i="62"/>
  <c r="AB422" i="62" s="1"/>
  <c r="O422" i="62"/>
  <c r="P422" i="62"/>
  <c r="Q422" i="62"/>
  <c r="R422" i="62"/>
  <c r="X422" i="62"/>
  <c r="Z422" i="62"/>
  <c r="M423" i="62"/>
  <c r="N423" i="62"/>
  <c r="AD423" i="62" s="1"/>
  <c r="O423" i="62"/>
  <c r="P423" i="62"/>
  <c r="Q423" i="62"/>
  <c r="R423" i="62"/>
  <c r="X423" i="62"/>
  <c r="AB423" i="62"/>
  <c r="AC423" i="62"/>
  <c r="AE423" i="62"/>
  <c r="M424" i="62"/>
  <c r="N424" i="62"/>
  <c r="O424" i="62"/>
  <c r="P424" i="62"/>
  <c r="Q424" i="62"/>
  <c r="R424" i="62"/>
  <c r="X424" i="62"/>
  <c r="AB424" i="62"/>
  <c r="M425" i="62"/>
  <c r="N425" i="62"/>
  <c r="Z425" i="62" s="1"/>
  <c r="O425" i="62"/>
  <c r="P425" i="62"/>
  <c r="Q425" i="62"/>
  <c r="R425" i="62"/>
  <c r="X425" i="62"/>
  <c r="AC425" i="62"/>
  <c r="M426" i="62"/>
  <c r="N426" i="62"/>
  <c r="O426" i="62"/>
  <c r="P426" i="62"/>
  <c r="Q426" i="62"/>
  <c r="R426" i="62"/>
  <c r="X426" i="62"/>
  <c r="M427" i="62"/>
  <c r="N427" i="62"/>
  <c r="AB427" i="62" s="1"/>
  <c r="O427" i="62"/>
  <c r="P427" i="62"/>
  <c r="Q427" i="62"/>
  <c r="R427" i="62"/>
  <c r="X427" i="62"/>
  <c r="AA427" i="62"/>
  <c r="AD427" i="62"/>
  <c r="M428" i="62"/>
  <c r="N428" i="62"/>
  <c r="O428" i="62"/>
  <c r="P428" i="62"/>
  <c r="Q428" i="62"/>
  <c r="R428" i="62"/>
  <c r="X428" i="62"/>
  <c r="AE428" i="62"/>
  <c r="M429" i="62"/>
  <c r="N429" i="62"/>
  <c r="O429" i="62"/>
  <c r="P429" i="62"/>
  <c r="Q429" i="62"/>
  <c r="R429" i="62"/>
  <c r="X429" i="62"/>
  <c r="AC429" i="62"/>
  <c r="M430" i="62"/>
  <c r="N430" i="62"/>
  <c r="O430" i="62"/>
  <c r="P430" i="62"/>
  <c r="Q430" i="62"/>
  <c r="R430" i="62"/>
  <c r="X430" i="62"/>
  <c r="AC430" i="62"/>
  <c r="M431" i="62"/>
  <c r="N431" i="62"/>
  <c r="AA431" i="62" s="1"/>
  <c r="O431" i="62"/>
  <c r="P431" i="62"/>
  <c r="Q431" i="62"/>
  <c r="R431" i="62"/>
  <c r="X431" i="62"/>
  <c r="Z431" i="62"/>
  <c r="AB431" i="62"/>
  <c r="AC431" i="62"/>
  <c r="AD431" i="62"/>
  <c r="M432" i="62"/>
  <c r="N432" i="62"/>
  <c r="AA432" i="62" s="1"/>
  <c r="O432" i="62"/>
  <c r="P432" i="62"/>
  <c r="Q432" i="62"/>
  <c r="R432" i="62"/>
  <c r="X432" i="62"/>
  <c r="Z432" i="62"/>
  <c r="AB432" i="62"/>
  <c r="AC432" i="62"/>
  <c r="AD432" i="62"/>
  <c r="M433" i="62"/>
  <c r="N433" i="62"/>
  <c r="AD433" i="62" s="1"/>
  <c r="O433" i="62"/>
  <c r="P433" i="62"/>
  <c r="Q433" i="62"/>
  <c r="R433" i="62"/>
  <c r="X433" i="62"/>
  <c r="AB433" i="62"/>
  <c r="M434" i="62"/>
  <c r="N434" i="62"/>
  <c r="Z434" i="62" s="1"/>
  <c r="O434" i="62"/>
  <c r="P434" i="62"/>
  <c r="Q434" i="62"/>
  <c r="R434" i="62"/>
  <c r="X434" i="62"/>
  <c r="AC434" i="62"/>
  <c r="AD434" i="62"/>
  <c r="AE434" i="62"/>
  <c r="M435" i="62"/>
  <c r="N435" i="62"/>
  <c r="AC435" i="62" s="1"/>
  <c r="O435" i="62"/>
  <c r="P435" i="62"/>
  <c r="Q435" i="62"/>
  <c r="R435" i="62"/>
  <c r="X435" i="62"/>
  <c r="AB435" i="62"/>
  <c r="AD435" i="62"/>
  <c r="M436" i="62"/>
  <c r="N436" i="62"/>
  <c r="Z436" i="62" s="1"/>
  <c r="O436" i="62"/>
  <c r="P436" i="62"/>
  <c r="Q436" i="62"/>
  <c r="R436" i="62"/>
  <c r="X436" i="62"/>
  <c r="AA436" i="62"/>
  <c r="AC436" i="62"/>
  <c r="M437" i="62"/>
  <c r="N437" i="62"/>
  <c r="Z437" i="62" s="1"/>
  <c r="O437" i="62"/>
  <c r="P437" i="62"/>
  <c r="Q437" i="62"/>
  <c r="R437" i="62"/>
  <c r="X437" i="62"/>
  <c r="AE437" i="62"/>
  <c r="M438" i="62"/>
  <c r="N438" i="62"/>
  <c r="AB438" i="62" s="1"/>
  <c r="O438" i="62"/>
  <c r="P438" i="62"/>
  <c r="Q438" i="62"/>
  <c r="R438" i="62"/>
  <c r="X438" i="62"/>
  <c r="Z438" i="62"/>
  <c r="M439" i="62"/>
  <c r="N439" i="62"/>
  <c r="AD439" i="62" s="1"/>
  <c r="O439" i="62"/>
  <c r="P439" i="62"/>
  <c r="Q439" i="62"/>
  <c r="R439" i="62"/>
  <c r="X439" i="62"/>
  <c r="AE439" i="62"/>
  <c r="M440" i="62"/>
  <c r="N440" i="62"/>
  <c r="AB440" i="62" s="1"/>
  <c r="O440" i="62"/>
  <c r="P440" i="62"/>
  <c r="Q440" i="62"/>
  <c r="R440" i="62"/>
  <c r="X440" i="62"/>
  <c r="AE440" i="62"/>
  <c r="M441" i="62"/>
  <c r="N441" i="62"/>
  <c r="O441" i="62"/>
  <c r="P441" i="62"/>
  <c r="Q441" i="62"/>
  <c r="R441" i="62"/>
  <c r="X441" i="62"/>
  <c r="M442" i="62"/>
  <c r="N442" i="62"/>
  <c r="Z442" i="62" s="1"/>
  <c r="O442" i="62"/>
  <c r="P442" i="62"/>
  <c r="Q442" i="62"/>
  <c r="R442" i="62"/>
  <c r="X442" i="62"/>
  <c r="AC442" i="62"/>
  <c r="AE442" i="62"/>
  <c r="M443" i="62"/>
  <c r="N443" i="62"/>
  <c r="O443" i="62"/>
  <c r="P443" i="62"/>
  <c r="Q443" i="62"/>
  <c r="R443" i="62"/>
  <c r="X443" i="62"/>
  <c r="AB443" i="62"/>
  <c r="M444" i="62"/>
  <c r="N444" i="62"/>
  <c r="Z444" i="62" s="1"/>
  <c r="O444" i="62"/>
  <c r="P444" i="62"/>
  <c r="Q444" i="62"/>
  <c r="R444" i="62"/>
  <c r="X444" i="62"/>
  <c r="AA444" i="62"/>
  <c r="AC444" i="62"/>
  <c r="M445" i="62"/>
  <c r="N445" i="62"/>
  <c r="AA445" i="62" s="1"/>
  <c r="O445" i="62"/>
  <c r="P445" i="62"/>
  <c r="Q445" i="62"/>
  <c r="R445" i="62"/>
  <c r="X445" i="62"/>
  <c r="AD445" i="62"/>
  <c r="AE445" i="62"/>
  <c r="M446" i="62"/>
  <c r="N446" i="62"/>
  <c r="Z446" i="62" s="1"/>
  <c r="O446" i="62"/>
  <c r="P446" i="62"/>
  <c r="Q446" i="62"/>
  <c r="R446" i="62"/>
  <c r="X446" i="62"/>
  <c r="M447" i="62"/>
  <c r="N447" i="62"/>
  <c r="AB447" i="62" s="1"/>
  <c r="O447" i="62"/>
  <c r="P447" i="62"/>
  <c r="Q447" i="62"/>
  <c r="R447" i="62"/>
  <c r="X447" i="62"/>
  <c r="AD447" i="62"/>
  <c r="AE447" i="62"/>
  <c r="M448" i="62"/>
  <c r="N448" i="62"/>
  <c r="O448" i="62"/>
  <c r="P448" i="62"/>
  <c r="Q448" i="62"/>
  <c r="R448" i="62"/>
  <c r="X448" i="62"/>
  <c r="Z448" i="62"/>
  <c r="AA448" i="62"/>
  <c r="AB448" i="62"/>
  <c r="AC448" i="62"/>
  <c r="AD448" i="62"/>
  <c r="AE448" i="62"/>
  <c r="M449" i="62"/>
  <c r="N449" i="62"/>
  <c r="AD449" i="62" s="1"/>
  <c r="O449" i="62"/>
  <c r="P449" i="62"/>
  <c r="Q449" i="62"/>
  <c r="R449" i="62"/>
  <c r="X449" i="62"/>
  <c r="AB449" i="62"/>
  <c r="M450" i="62"/>
  <c r="N450" i="62"/>
  <c r="Z450" i="62" s="1"/>
  <c r="O450" i="62"/>
  <c r="P450" i="62"/>
  <c r="Q450" i="62"/>
  <c r="R450" i="62"/>
  <c r="X450" i="62"/>
  <c r="AA450" i="62"/>
  <c r="AB450" i="62"/>
  <c r="AC450" i="62"/>
  <c r="AD450" i="62"/>
  <c r="AE450" i="62"/>
  <c r="M451" i="62"/>
  <c r="N451" i="62"/>
  <c r="AC451" i="62" s="1"/>
  <c r="O451" i="62"/>
  <c r="P451" i="62"/>
  <c r="Q451" i="62"/>
  <c r="R451" i="62"/>
  <c r="X451" i="62"/>
  <c r="Z451" i="62"/>
  <c r="AA451" i="62"/>
  <c r="AB451" i="62"/>
  <c r="M452" i="62"/>
  <c r="N452" i="62"/>
  <c r="Z452" i="62" s="1"/>
  <c r="O452" i="62"/>
  <c r="P452" i="62"/>
  <c r="Q452" i="62"/>
  <c r="R452" i="62"/>
  <c r="X452" i="62"/>
  <c r="AC452" i="62"/>
  <c r="AD452" i="62"/>
  <c r="M453" i="62"/>
  <c r="N453" i="62"/>
  <c r="AA453" i="62" s="1"/>
  <c r="O453" i="62"/>
  <c r="P453" i="62"/>
  <c r="Q453" i="62"/>
  <c r="R453" i="62"/>
  <c r="X453" i="62"/>
  <c r="Z453" i="62"/>
  <c r="AB453" i="62"/>
  <c r="AD453" i="62"/>
  <c r="AE453" i="62"/>
  <c r="M454" i="62"/>
  <c r="N454" i="62"/>
  <c r="O454" i="62"/>
  <c r="P454" i="62"/>
  <c r="Q454" i="62"/>
  <c r="R454" i="62"/>
  <c r="X454" i="62"/>
  <c r="M455" i="62"/>
  <c r="N455" i="62"/>
  <c r="AC455" i="62" s="1"/>
  <c r="O455" i="62"/>
  <c r="P455" i="62"/>
  <c r="Q455" i="62"/>
  <c r="R455" i="62"/>
  <c r="X455" i="62"/>
  <c r="AD455" i="62"/>
  <c r="AE455" i="62"/>
  <c r="M456" i="62"/>
  <c r="N456" i="62"/>
  <c r="Z456" i="62" s="1"/>
  <c r="O456" i="62"/>
  <c r="P456" i="62"/>
  <c r="Q456" i="62"/>
  <c r="R456" i="62"/>
  <c r="X456" i="62"/>
  <c r="AB456" i="62"/>
  <c r="AC456" i="62"/>
  <c r="AE456" i="62"/>
  <c r="M457" i="62"/>
  <c r="N457" i="62"/>
  <c r="AD457" i="62" s="1"/>
  <c r="O457" i="62"/>
  <c r="P457" i="62"/>
  <c r="Q457" i="62"/>
  <c r="R457" i="62"/>
  <c r="X457" i="62"/>
  <c r="AB457" i="62"/>
  <c r="M458" i="62"/>
  <c r="N458" i="62"/>
  <c r="Z458" i="62" s="1"/>
  <c r="O458" i="62"/>
  <c r="P458" i="62"/>
  <c r="Q458" i="62"/>
  <c r="R458" i="62"/>
  <c r="X458" i="62"/>
  <c r="AC458" i="62"/>
  <c r="AD458" i="62"/>
  <c r="AE458" i="62"/>
  <c r="M459" i="62"/>
  <c r="N459" i="62"/>
  <c r="AC459" i="62" s="1"/>
  <c r="O459" i="62"/>
  <c r="P459" i="62"/>
  <c r="Q459" i="62"/>
  <c r="R459" i="62"/>
  <c r="X459" i="62"/>
  <c r="AB459" i="62"/>
  <c r="M460" i="62"/>
  <c r="N460" i="62"/>
  <c r="O460" i="62"/>
  <c r="P460" i="62"/>
  <c r="Q460" i="62"/>
  <c r="R460" i="62"/>
  <c r="X460" i="62"/>
  <c r="AC460" i="62"/>
  <c r="AD460" i="62"/>
  <c r="M461" i="62"/>
  <c r="N461" i="62"/>
  <c r="AA461" i="62" s="1"/>
  <c r="O461" i="62"/>
  <c r="P461" i="62"/>
  <c r="Q461" i="62"/>
  <c r="R461" i="62"/>
  <c r="X461" i="62"/>
  <c r="Z461" i="62"/>
  <c r="AD461" i="62"/>
  <c r="AE461" i="62"/>
  <c r="M462" i="62"/>
  <c r="N462" i="62"/>
  <c r="O462" i="62"/>
  <c r="P462" i="62"/>
  <c r="Q462" i="62"/>
  <c r="R462" i="62"/>
  <c r="X462" i="62"/>
  <c r="Z462" i="62"/>
  <c r="AA462" i="62"/>
  <c r="AB462" i="62"/>
  <c r="M463" i="62"/>
  <c r="N463" i="62"/>
  <c r="O463" i="62"/>
  <c r="P463" i="62"/>
  <c r="Q463" i="62"/>
  <c r="R463" i="62"/>
  <c r="X463" i="62"/>
  <c r="AE463" i="62"/>
  <c r="M464" i="62"/>
  <c r="N464" i="62"/>
  <c r="AD464" i="62" s="1"/>
  <c r="O464" i="62"/>
  <c r="P464" i="62"/>
  <c r="Q464" i="62"/>
  <c r="R464" i="62"/>
  <c r="X464" i="62"/>
  <c r="AB464" i="62"/>
  <c r="AC464" i="62"/>
  <c r="AE464" i="62"/>
  <c r="M465" i="62"/>
  <c r="N465" i="62"/>
  <c r="AB465" i="62" s="1"/>
  <c r="O465" i="62"/>
  <c r="P465" i="62"/>
  <c r="Q465" i="62"/>
  <c r="R465" i="62"/>
  <c r="X465" i="62"/>
  <c r="M466" i="62"/>
  <c r="N466" i="62"/>
  <c r="O466" i="62"/>
  <c r="P466" i="62"/>
  <c r="Q466" i="62"/>
  <c r="R466" i="62"/>
  <c r="X466" i="62"/>
  <c r="AE466" i="62"/>
  <c r="M467" i="62"/>
  <c r="N467" i="62"/>
  <c r="AC467" i="62" s="1"/>
  <c r="O467" i="62"/>
  <c r="P467" i="62"/>
  <c r="Q467" i="62"/>
  <c r="R467" i="62"/>
  <c r="X467" i="62"/>
  <c r="AB467" i="62"/>
  <c r="M468" i="62"/>
  <c r="N468" i="62"/>
  <c r="AC468" i="62" s="1"/>
  <c r="O468" i="62"/>
  <c r="P468" i="62"/>
  <c r="Q468" i="62"/>
  <c r="R468" i="62"/>
  <c r="X468" i="62"/>
  <c r="AB468" i="62"/>
  <c r="M469" i="62"/>
  <c r="N469" i="62"/>
  <c r="AA469" i="62" s="1"/>
  <c r="O469" i="62"/>
  <c r="P469" i="62"/>
  <c r="Q469" i="62"/>
  <c r="R469" i="62"/>
  <c r="X469" i="62"/>
  <c r="AD469" i="62"/>
  <c r="AE469" i="62"/>
  <c r="M470" i="62"/>
  <c r="N470" i="62"/>
  <c r="AA470" i="62" s="1"/>
  <c r="O470" i="62"/>
  <c r="P470" i="62"/>
  <c r="Q470" i="62"/>
  <c r="R470" i="62"/>
  <c r="X470" i="62"/>
  <c r="Z470" i="62"/>
  <c r="AB470" i="62"/>
  <c r="M471" i="62"/>
  <c r="N471" i="62"/>
  <c r="O471" i="62"/>
  <c r="P471" i="62"/>
  <c r="Q471" i="62"/>
  <c r="R471" i="62"/>
  <c r="X471" i="62"/>
  <c r="AE471" i="62"/>
  <c r="M472" i="62"/>
  <c r="N472" i="62"/>
  <c r="AA472" i="62" s="1"/>
  <c r="O472" i="62"/>
  <c r="P472" i="62"/>
  <c r="Q472" i="62"/>
  <c r="R472" i="62"/>
  <c r="X472" i="62"/>
  <c r="AB472" i="62"/>
  <c r="AE472" i="62"/>
  <c r="M473" i="62"/>
  <c r="N473" i="62"/>
  <c r="O473" i="62"/>
  <c r="P473" i="62"/>
  <c r="Q473" i="62"/>
  <c r="R473" i="62"/>
  <c r="X473" i="62"/>
  <c r="AA473" i="62"/>
  <c r="AB473" i="62"/>
  <c r="M474" i="62"/>
  <c r="N474" i="62"/>
  <c r="Z474" i="62" s="1"/>
  <c r="O474" i="62"/>
  <c r="P474" i="62"/>
  <c r="Q474" i="62"/>
  <c r="R474" i="62"/>
  <c r="X474" i="62"/>
  <c r="AA474" i="62"/>
  <c r="AC474" i="62"/>
  <c r="AD474" i="62"/>
  <c r="AE474" i="62"/>
  <c r="M475" i="62"/>
  <c r="N475" i="62"/>
  <c r="AC475" i="62" s="1"/>
  <c r="O475" i="62"/>
  <c r="P475" i="62"/>
  <c r="Q475" i="62"/>
  <c r="R475" i="62"/>
  <c r="X475" i="62"/>
  <c r="Z475" i="62"/>
  <c r="AA475" i="62"/>
  <c r="AB475" i="62"/>
  <c r="M476" i="62"/>
  <c r="N476" i="62"/>
  <c r="O476" i="62"/>
  <c r="P476" i="62"/>
  <c r="Q476" i="62"/>
  <c r="R476" i="62"/>
  <c r="X476" i="62"/>
  <c r="AC476" i="62"/>
  <c r="M477" i="62"/>
  <c r="N477" i="62"/>
  <c r="AA477" i="62" s="1"/>
  <c r="O477" i="62"/>
  <c r="P477" i="62"/>
  <c r="Q477" i="62"/>
  <c r="R477" i="62"/>
  <c r="X477" i="62"/>
  <c r="AD477" i="62"/>
  <c r="AE477" i="62"/>
  <c r="M478" i="62"/>
  <c r="N478" i="62"/>
  <c r="AB478" i="62" s="1"/>
  <c r="O478" i="62"/>
  <c r="P478" i="62"/>
  <c r="Q478" i="62"/>
  <c r="R478" i="62"/>
  <c r="X478" i="62"/>
  <c r="M479" i="62"/>
  <c r="N479" i="62"/>
  <c r="O479" i="62"/>
  <c r="P479" i="62"/>
  <c r="Q479" i="62"/>
  <c r="R479" i="62"/>
  <c r="X479" i="62"/>
  <c r="AB479" i="62"/>
  <c r="AC479" i="62"/>
  <c r="AD479" i="62"/>
  <c r="AE479" i="62"/>
  <c r="M480" i="62"/>
  <c r="N480" i="62"/>
  <c r="O480" i="62"/>
  <c r="P480" i="62"/>
  <c r="Q480" i="62"/>
  <c r="R480" i="62"/>
  <c r="X480" i="62"/>
  <c r="AB480" i="62"/>
  <c r="AE480" i="62"/>
  <c r="M481" i="62"/>
  <c r="N481" i="62"/>
  <c r="AD481" i="62" s="1"/>
  <c r="O481" i="62"/>
  <c r="P481" i="62"/>
  <c r="Q481" i="62"/>
  <c r="R481" i="62"/>
  <c r="X481" i="62"/>
  <c r="Z481" i="62"/>
  <c r="AA481" i="62"/>
  <c r="AB481" i="62"/>
  <c r="AC481" i="62"/>
  <c r="M482" i="62"/>
  <c r="N482" i="62"/>
  <c r="O482" i="62"/>
  <c r="P482" i="62"/>
  <c r="Q482" i="62"/>
  <c r="R482" i="62"/>
  <c r="X482" i="62"/>
  <c r="AE482" i="62"/>
  <c r="M483" i="62"/>
  <c r="N483" i="62"/>
  <c r="AC483" i="62" s="1"/>
  <c r="O483" i="62"/>
  <c r="P483" i="62"/>
  <c r="Q483" i="62"/>
  <c r="R483" i="62"/>
  <c r="X483" i="62"/>
  <c r="AB483" i="62"/>
  <c r="M484" i="62"/>
  <c r="N484" i="62"/>
  <c r="Z484" i="62" s="1"/>
  <c r="O484" i="62"/>
  <c r="P484" i="62"/>
  <c r="Q484" i="62"/>
  <c r="R484" i="62"/>
  <c r="X484" i="62"/>
  <c r="AA484" i="62"/>
  <c r="AD484" i="62"/>
  <c r="M485" i="62"/>
  <c r="N485" i="62"/>
  <c r="AD485" i="62" s="1"/>
  <c r="O485" i="62"/>
  <c r="P485" i="62"/>
  <c r="Q485" i="62"/>
  <c r="R485" i="62"/>
  <c r="X485" i="62"/>
  <c r="AE485" i="62"/>
  <c r="M486" i="62"/>
  <c r="N486" i="62"/>
  <c r="AA486" i="62" s="1"/>
  <c r="O486" i="62"/>
  <c r="P486" i="62"/>
  <c r="Q486" i="62"/>
  <c r="R486" i="62"/>
  <c r="X486" i="62"/>
  <c r="M487" i="62"/>
  <c r="N487" i="62"/>
  <c r="AD487" i="62" s="1"/>
  <c r="O487" i="62"/>
  <c r="P487" i="62"/>
  <c r="Q487" i="62"/>
  <c r="R487" i="62"/>
  <c r="X487" i="62"/>
  <c r="AE487" i="62"/>
  <c r="M488" i="62"/>
  <c r="N488" i="62"/>
  <c r="AA488" i="62" s="1"/>
  <c r="O488" i="62"/>
  <c r="P488" i="62"/>
  <c r="Q488" i="62"/>
  <c r="R488" i="62"/>
  <c r="X488" i="62"/>
  <c r="Z488" i="62"/>
  <c r="AB488" i="62"/>
  <c r="AC488" i="62"/>
  <c r="AD488" i="62"/>
  <c r="AE488" i="62"/>
  <c r="M489" i="62"/>
  <c r="N489" i="62"/>
  <c r="AD489" i="62" s="1"/>
  <c r="O489" i="62"/>
  <c r="P489" i="62"/>
  <c r="Q489" i="62"/>
  <c r="R489" i="62"/>
  <c r="X489" i="62"/>
  <c r="AC489" i="62"/>
  <c r="M490" i="62"/>
  <c r="N490" i="62"/>
  <c r="Z490" i="62" s="1"/>
  <c r="O490" i="62"/>
  <c r="P490" i="62"/>
  <c r="Q490" i="62"/>
  <c r="R490" i="62"/>
  <c r="X490" i="62"/>
  <c r="AA490" i="62"/>
  <c r="AB490" i="62"/>
  <c r="AC490" i="62"/>
  <c r="AD490" i="62"/>
  <c r="AE490" i="62"/>
  <c r="M491" i="62"/>
  <c r="N491" i="62"/>
  <c r="AC491" i="62" s="1"/>
  <c r="O491" i="62"/>
  <c r="P491" i="62"/>
  <c r="Q491" i="62"/>
  <c r="R491" i="62"/>
  <c r="X491" i="62"/>
  <c r="Z491" i="62"/>
  <c r="AA491" i="62"/>
  <c r="AB491" i="62"/>
  <c r="M492" i="62"/>
  <c r="N492" i="62"/>
  <c r="Z492" i="62" s="1"/>
  <c r="O492" i="62"/>
  <c r="P492" i="62"/>
  <c r="Q492" i="62"/>
  <c r="R492" i="62"/>
  <c r="X492" i="62"/>
  <c r="M493" i="62"/>
  <c r="N493" i="62"/>
  <c r="AA493" i="62" s="1"/>
  <c r="O493" i="62"/>
  <c r="P493" i="62"/>
  <c r="Q493" i="62"/>
  <c r="R493" i="62"/>
  <c r="X493" i="62"/>
  <c r="AD493" i="62"/>
  <c r="AE493" i="62"/>
  <c r="M494" i="62"/>
  <c r="N494" i="62"/>
  <c r="Z494" i="62" s="1"/>
  <c r="O494" i="62"/>
  <c r="P494" i="62"/>
  <c r="Q494" i="62"/>
  <c r="R494" i="62"/>
  <c r="X494" i="62"/>
  <c r="AB494" i="62"/>
  <c r="M495" i="62"/>
  <c r="N495" i="62"/>
  <c r="AB495" i="62" s="1"/>
  <c r="O495" i="62"/>
  <c r="P495" i="62"/>
  <c r="Q495" i="62"/>
  <c r="R495" i="62"/>
  <c r="X495" i="62"/>
  <c r="AD495" i="62"/>
  <c r="AE495" i="62"/>
  <c r="M496" i="62"/>
  <c r="N496" i="62"/>
  <c r="O496" i="62"/>
  <c r="P496" i="62"/>
  <c r="Q496" i="62"/>
  <c r="R496" i="62"/>
  <c r="X496" i="62"/>
  <c r="Z496" i="62"/>
  <c r="AA496" i="62"/>
  <c r="AB496" i="62"/>
  <c r="AC496" i="62"/>
  <c r="AD496" i="62"/>
  <c r="AE496" i="62"/>
  <c r="M497" i="62"/>
  <c r="N497" i="62"/>
  <c r="AD497" i="62" s="1"/>
  <c r="O497" i="62"/>
  <c r="P497" i="62"/>
  <c r="Q497" i="62"/>
  <c r="R497" i="62"/>
  <c r="X497" i="62"/>
  <c r="M498" i="62"/>
  <c r="N498" i="62"/>
  <c r="O498" i="62"/>
  <c r="P498" i="62"/>
  <c r="Q498" i="62"/>
  <c r="R498" i="62"/>
  <c r="X498" i="62"/>
  <c r="AC498" i="62"/>
  <c r="AE498" i="62"/>
  <c r="M499" i="62"/>
  <c r="N499" i="62"/>
  <c r="Z499" i="62" s="1"/>
  <c r="O499" i="62"/>
  <c r="P499" i="62"/>
  <c r="Q499" i="62"/>
  <c r="R499" i="62"/>
  <c r="X499" i="62"/>
  <c r="M500" i="62"/>
  <c r="N500" i="62"/>
  <c r="Z500" i="62" s="1"/>
  <c r="O500" i="62"/>
  <c r="P500" i="62"/>
  <c r="Q500" i="62"/>
  <c r="R500" i="62"/>
  <c r="X500" i="62"/>
  <c r="AC500" i="62"/>
  <c r="AE500" i="62"/>
  <c r="M501" i="62"/>
  <c r="N501" i="62"/>
  <c r="AA501" i="62" s="1"/>
  <c r="O501" i="62"/>
  <c r="P501" i="62"/>
  <c r="Q501" i="62"/>
  <c r="R501" i="62"/>
  <c r="X501" i="62"/>
  <c r="AD501" i="62"/>
  <c r="AE501" i="62"/>
  <c r="M502" i="62"/>
  <c r="N502" i="62"/>
  <c r="O502" i="62"/>
  <c r="P502" i="62"/>
  <c r="Q502" i="62"/>
  <c r="R502" i="62"/>
  <c r="X502" i="62"/>
  <c r="AE502" i="62"/>
  <c r="M503" i="62"/>
  <c r="N503" i="62"/>
  <c r="O503" i="62"/>
  <c r="P503" i="62"/>
  <c r="Q503" i="62"/>
  <c r="R503" i="62"/>
  <c r="X503" i="62"/>
  <c r="AB503" i="62"/>
  <c r="AC503" i="62"/>
  <c r="AE503" i="62"/>
  <c r="M504" i="62"/>
  <c r="N504" i="62"/>
  <c r="AA504" i="62" s="1"/>
  <c r="O504" i="62"/>
  <c r="P504" i="62"/>
  <c r="Q504" i="62"/>
  <c r="R504" i="62"/>
  <c r="X504" i="62"/>
  <c r="AB504" i="62"/>
  <c r="AE504" i="62"/>
  <c r="M505" i="62"/>
  <c r="N505" i="62"/>
  <c r="O505" i="62"/>
  <c r="P505" i="62"/>
  <c r="Q505" i="62"/>
  <c r="R505" i="62"/>
  <c r="X505" i="62"/>
  <c r="Z505" i="62"/>
  <c r="AA505" i="62"/>
  <c r="AB505" i="62"/>
  <c r="AC505" i="62"/>
  <c r="AD505" i="62"/>
  <c r="M506" i="62"/>
  <c r="N506" i="62"/>
  <c r="Z506" i="62" s="1"/>
  <c r="O506" i="62"/>
  <c r="P506" i="62"/>
  <c r="Q506" i="62"/>
  <c r="R506" i="62"/>
  <c r="X506" i="62"/>
  <c r="AB506" i="62"/>
  <c r="AC506" i="62"/>
  <c r="AE506" i="62"/>
  <c r="M507" i="62"/>
  <c r="N507" i="62"/>
  <c r="O507" i="62"/>
  <c r="P507" i="62"/>
  <c r="Q507" i="62"/>
  <c r="R507" i="62"/>
  <c r="X507" i="62"/>
  <c r="AB507" i="62"/>
  <c r="AE507" i="62"/>
  <c r="M508" i="62"/>
  <c r="N508" i="62"/>
  <c r="AC508" i="62" s="1"/>
  <c r="O508" i="62"/>
  <c r="P508" i="62"/>
  <c r="Q508" i="62"/>
  <c r="R508" i="62"/>
  <c r="X508" i="62"/>
  <c r="AB508" i="62"/>
  <c r="AE508" i="62"/>
  <c r="M509" i="62"/>
  <c r="N509" i="62"/>
  <c r="O509" i="62"/>
  <c r="P509" i="62"/>
  <c r="Q509" i="62"/>
  <c r="R509" i="62"/>
  <c r="X509" i="62"/>
  <c r="AD509" i="62"/>
  <c r="AE509" i="62"/>
  <c r="M510" i="62"/>
  <c r="N510" i="62"/>
  <c r="AD510" i="62" s="1"/>
  <c r="O510" i="62"/>
  <c r="P510" i="62"/>
  <c r="Q510" i="62"/>
  <c r="R510" i="62"/>
  <c r="X510" i="62"/>
  <c r="AA510" i="62"/>
  <c r="AB510" i="62"/>
  <c r="AC510" i="62"/>
  <c r="AE510" i="62"/>
  <c r="M511" i="62"/>
  <c r="N511" i="62"/>
  <c r="AA511" i="62" s="1"/>
  <c r="O511" i="62"/>
  <c r="P511" i="62"/>
  <c r="Q511" i="62"/>
  <c r="R511" i="62"/>
  <c r="X511" i="62"/>
  <c r="Z511" i="62"/>
  <c r="AB511" i="62"/>
  <c r="AC511" i="62"/>
  <c r="AD511" i="62"/>
  <c r="AE511" i="62"/>
  <c r="M512" i="62"/>
  <c r="N512" i="62"/>
  <c r="AD512" i="62" s="1"/>
  <c r="O512" i="62"/>
  <c r="P512" i="62"/>
  <c r="Q512" i="62"/>
  <c r="R512" i="62"/>
  <c r="X512" i="62"/>
  <c r="AB512" i="62"/>
  <c r="AC512" i="62"/>
  <c r="AE512" i="62"/>
  <c r="M513" i="62"/>
  <c r="N513" i="62"/>
  <c r="O513" i="62"/>
  <c r="P513" i="62"/>
  <c r="Q513" i="62"/>
  <c r="R513" i="62"/>
  <c r="X513" i="62"/>
  <c r="M514" i="62"/>
  <c r="N514" i="62"/>
  <c r="O514" i="62"/>
  <c r="P514" i="62"/>
  <c r="Q514" i="62"/>
  <c r="R514" i="62"/>
  <c r="X514" i="62"/>
  <c r="AE514" i="62"/>
  <c r="M515" i="62"/>
  <c r="N515" i="62"/>
  <c r="AB515" i="62" s="1"/>
  <c r="O515" i="62"/>
  <c r="P515" i="62"/>
  <c r="Q515" i="62"/>
  <c r="R515" i="62"/>
  <c r="X515" i="62"/>
  <c r="AE515" i="62"/>
  <c r="M516" i="62"/>
  <c r="N516" i="62"/>
  <c r="O516" i="62"/>
  <c r="P516" i="62"/>
  <c r="Q516" i="62"/>
  <c r="R516" i="62"/>
  <c r="X516" i="62"/>
  <c r="AE516" i="62"/>
  <c r="M517" i="62"/>
  <c r="N517" i="62"/>
  <c r="O517" i="62"/>
  <c r="P517" i="62"/>
  <c r="Q517" i="62"/>
  <c r="R517" i="62"/>
  <c r="X517" i="62"/>
  <c r="Z517" i="62"/>
  <c r="AA517" i="62"/>
  <c r="AB517" i="62"/>
  <c r="AC517" i="62"/>
  <c r="AD517" i="62"/>
  <c r="AE517" i="62"/>
  <c r="M518" i="62"/>
  <c r="N518" i="62"/>
  <c r="AD518" i="62" s="1"/>
  <c r="O518" i="62"/>
  <c r="P518" i="62"/>
  <c r="Q518" i="62"/>
  <c r="R518" i="62"/>
  <c r="X518" i="62"/>
  <c r="AB518" i="62"/>
  <c r="AE518" i="62"/>
  <c r="M519" i="62"/>
  <c r="N519" i="62"/>
  <c r="AA519" i="62" s="1"/>
  <c r="O519" i="62"/>
  <c r="P519" i="62"/>
  <c r="Q519" i="62"/>
  <c r="R519" i="62"/>
  <c r="X519" i="62"/>
  <c r="AB519" i="62"/>
  <c r="AE519" i="62"/>
  <c r="M520" i="62"/>
  <c r="N520" i="62"/>
  <c r="AC520" i="62" s="1"/>
  <c r="O520" i="62"/>
  <c r="P520" i="62"/>
  <c r="Q520" i="62"/>
  <c r="R520" i="62"/>
  <c r="X520" i="62"/>
  <c r="AB520" i="62"/>
  <c r="AE520" i="62"/>
  <c r="M521" i="62"/>
  <c r="N521" i="62"/>
  <c r="AA521" i="62" s="1"/>
  <c r="O521" i="62"/>
  <c r="P521" i="62"/>
  <c r="Q521" i="62"/>
  <c r="R521" i="62"/>
  <c r="X521" i="62"/>
  <c r="Z521" i="62"/>
  <c r="AC521" i="62"/>
  <c r="AD521" i="62"/>
  <c r="AE521" i="62"/>
  <c r="M522" i="62"/>
  <c r="N522" i="62"/>
  <c r="AC522" i="62" s="1"/>
  <c r="O522" i="62"/>
  <c r="P522" i="62"/>
  <c r="Q522" i="62"/>
  <c r="R522" i="62"/>
  <c r="X522" i="62"/>
  <c r="AE522" i="62"/>
  <c r="M523" i="62"/>
  <c r="N523" i="62"/>
  <c r="O523" i="62"/>
  <c r="P523" i="62"/>
  <c r="Q523" i="62"/>
  <c r="R523" i="62"/>
  <c r="X523" i="62"/>
  <c r="AB523" i="62"/>
  <c r="AE523" i="62"/>
  <c r="M524" i="62"/>
  <c r="N524" i="62"/>
  <c r="O524" i="62"/>
  <c r="P524" i="62"/>
  <c r="Q524" i="62"/>
  <c r="R524" i="62"/>
  <c r="X524" i="62"/>
  <c r="AB524" i="62"/>
  <c r="AE524" i="62"/>
  <c r="M525" i="62"/>
  <c r="N525" i="62"/>
  <c r="O525" i="62"/>
  <c r="P525" i="62"/>
  <c r="Q525" i="62"/>
  <c r="R525" i="62"/>
  <c r="X525" i="62"/>
  <c r="Z525" i="62"/>
  <c r="AA525" i="62"/>
  <c r="AB525" i="62"/>
  <c r="AC525" i="62"/>
  <c r="AD525" i="62"/>
  <c r="AE525" i="62"/>
  <c r="M526" i="62"/>
  <c r="N526" i="62"/>
  <c r="AD526" i="62" s="1"/>
  <c r="O526" i="62"/>
  <c r="P526" i="62"/>
  <c r="Q526" i="62"/>
  <c r="R526" i="62"/>
  <c r="X526" i="62"/>
  <c r="AB526" i="62"/>
  <c r="AE526" i="62"/>
  <c r="M527" i="62"/>
  <c r="N527" i="62"/>
  <c r="O527" i="62"/>
  <c r="P527" i="62"/>
  <c r="Q527" i="62"/>
  <c r="R527" i="62"/>
  <c r="X527" i="62"/>
  <c r="AE527" i="62"/>
  <c r="M528" i="62"/>
  <c r="N528" i="62"/>
  <c r="AC528" i="62" s="1"/>
  <c r="O528" i="62"/>
  <c r="P528" i="62"/>
  <c r="Q528" i="62"/>
  <c r="R528" i="62"/>
  <c r="X528" i="62"/>
  <c r="Z528" i="62"/>
  <c r="AA528" i="62"/>
  <c r="AB528" i="62"/>
  <c r="AE528" i="62"/>
  <c r="M529" i="62"/>
  <c r="N529" i="62"/>
  <c r="O529" i="62"/>
  <c r="P529" i="62"/>
  <c r="Q529" i="62"/>
  <c r="R529" i="62"/>
  <c r="X529" i="62"/>
  <c r="AE529" i="62"/>
  <c r="M530" i="62"/>
  <c r="N530" i="62"/>
  <c r="O530" i="62"/>
  <c r="P530" i="62"/>
  <c r="Q530" i="62"/>
  <c r="R530" i="62"/>
  <c r="X530" i="62"/>
  <c r="AB530" i="62"/>
  <c r="AC530" i="62"/>
  <c r="AE530" i="62"/>
  <c r="M531" i="62"/>
  <c r="N531" i="62"/>
  <c r="AB531" i="62" s="1"/>
  <c r="O531" i="62"/>
  <c r="P531" i="62"/>
  <c r="Q531" i="62"/>
  <c r="R531" i="62"/>
  <c r="X531" i="62"/>
  <c r="AE531" i="62"/>
  <c r="M532" i="62"/>
  <c r="N532" i="62"/>
  <c r="Z532" i="62" s="1"/>
  <c r="O532" i="62"/>
  <c r="P532" i="62"/>
  <c r="Q532" i="62"/>
  <c r="R532" i="62"/>
  <c r="X532" i="62"/>
  <c r="AB532" i="62"/>
  <c r="AD532" i="62"/>
  <c r="AE532" i="62"/>
  <c r="M533" i="62"/>
  <c r="N533" i="62"/>
  <c r="O533" i="62"/>
  <c r="P533" i="62"/>
  <c r="Q533" i="62"/>
  <c r="R533" i="62"/>
  <c r="X533" i="62"/>
  <c r="Z533" i="62"/>
  <c r="AA533" i="62"/>
  <c r="AB533" i="62"/>
  <c r="AC533" i="62"/>
  <c r="AD533" i="62"/>
  <c r="AE533" i="62"/>
  <c r="M534" i="62"/>
  <c r="N534" i="62"/>
  <c r="O534" i="62"/>
  <c r="P534" i="62"/>
  <c r="Q534" i="62"/>
  <c r="R534" i="62"/>
  <c r="X534" i="62"/>
  <c r="AE534" i="62"/>
  <c r="M535" i="62"/>
  <c r="N535" i="62"/>
  <c r="O535" i="62"/>
  <c r="P535" i="62"/>
  <c r="Q535" i="62"/>
  <c r="R535" i="62"/>
  <c r="X535" i="62"/>
  <c r="AB535" i="62"/>
  <c r="AE535" i="62"/>
  <c r="M536" i="62"/>
  <c r="N536" i="62"/>
  <c r="AC536" i="62" s="1"/>
  <c r="O536" i="62"/>
  <c r="P536" i="62"/>
  <c r="Q536" i="62"/>
  <c r="R536" i="62"/>
  <c r="X536" i="62"/>
  <c r="Z536" i="62"/>
  <c r="AA536" i="62"/>
  <c r="AB536" i="62"/>
  <c r="AD536" i="62"/>
  <c r="AE536" i="62"/>
  <c r="M537" i="62"/>
  <c r="N537" i="62"/>
  <c r="AA537" i="62" s="1"/>
  <c r="O537" i="62"/>
  <c r="P537" i="62"/>
  <c r="Q537" i="62"/>
  <c r="R537" i="62"/>
  <c r="X537" i="62"/>
  <c r="Z537" i="62"/>
  <c r="AB537" i="62"/>
  <c r="AC537" i="62"/>
  <c r="AD537" i="62"/>
  <c r="AE537" i="62"/>
  <c r="M538" i="62"/>
  <c r="N538" i="62"/>
  <c r="AB538" i="62" s="1"/>
  <c r="O538" i="62"/>
  <c r="P538" i="62"/>
  <c r="Q538" i="62"/>
  <c r="R538" i="62"/>
  <c r="X538" i="62"/>
  <c r="AE538" i="62"/>
  <c r="M539" i="62"/>
  <c r="N539" i="62"/>
  <c r="O539" i="62"/>
  <c r="P539" i="62"/>
  <c r="Q539" i="62"/>
  <c r="R539" i="62"/>
  <c r="X539" i="62"/>
  <c r="AE539" i="62"/>
  <c r="M540" i="62"/>
  <c r="N540" i="62"/>
  <c r="Z540" i="62" s="1"/>
  <c r="O540" i="62"/>
  <c r="P540" i="62"/>
  <c r="Q540" i="62"/>
  <c r="R540" i="62"/>
  <c r="X540" i="62"/>
  <c r="AA540" i="62"/>
  <c r="AB540" i="62"/>
  <c r="AC540" i="62"/>
  <c r="AD540" i="62"/>
  <c r="AE540" i="62"/>
  <c r="M541" i="62"/>
  <c r="N541" i="62"/>
  <c r="O541" i="62"/>
  <c r="P541" i="62"/>
  <c r="Q541" i="62"/>
  <c r="R541" i="62"/>
  <c r="X541" i="62"/>
  <c r="Z541" i="62"/>
  <c r="AA541" i="62"/>
  <c r="AB541" i="62"/>
  <c r="AC541" i="62"/>
  <c r="AD541" i="62"/>
  <c r="AE541" i="62"/>
  <c r="M542" i="62"/>
  <c r="N542" i="62"/>
  <c r="AD542" i="62" s="1"/>
  <c r="O542" i="62"/>
  <c r="P542" i="62"/>
  <c r="Q542" i="62"/>
  <c r="R542" i="62"/>
  <c r="X542" i="62"/>
  <c r="AB542" i="62"/>
  <c r="AE542" i="62"/>
  <c r="M543" i="62"/>
  <c r="N543" i="62"/>
  <c r="O543" i="62"/>
  <c r="P543" i="62"/>
  <c r="Q543" i="62"/>
  <c r="R543" i="62"/>
  <c r="X543" i="62"/>
  <c r="AE543" i="62"/>
  <c r="M544" i="62"/>
  <c r="N544" i="62"/>
  <c r="AC544" i="62" s="1"/>
  <c r="O544" i="62"/>
  <c r="P544" i="62"/>
  <c r="Q544" i="62"/>
  <c r="R544" i="62"/>
  <c r="X544" i="62"/>
  <c r="Z544" i="62"/>
  <c r="AB544" i="62"/>
  <c r="AD544" i="62"/>
  <c r="AE544" i="62"/>
  <c r="M545" i="62"/>
  <c r="N545" i="62"/>
  <c r="AA545" i="62" s="1"/>
  <c r="O545" i="62"/>
  <c r="P545" i="62"/>
  <c r="Q545" i="62"/>
  <c r="R545" i="62"/>
  <c r="X545" i="62"/>
  <c r="AC545" i="62"/>
  <c r="AE545" i="62"/>
  <c r="M546" i="62"/>
  <c r="N546" i="62"/>
  <c r="AB546" i="62" s="1"/>
  <c r="O546" i="62"/>
  <c r="P546" i="62"/>
  <c r="Q546" i="62"/>
  <c r="R546" i="62"/>
  <c r="X546" i="62"/>
  <c r="AE546" i="62"/>
  <c r="M547" i="62"/>
  <c r="N547" i="62"/>
  <c r="O547" i="62"/>
  <c r="P547" i="62"/>
  <c r="Q547" i="62"/>
  <c r="R547" i="62"/>
  <c r="X547" i="62"/>
  <c r="AB547" i="62"/>
  <c r="AE547" i="62"/>
  <c r="D1" i="52"/>
  <c r="A3" i="52"/>
  <c r="B3" i="52"/>
  <c r="A4" i="52"/>
  <c r="M4" i="52"/>
  <c r="S4" i="52"/>
  <c r="A5" i="52"/>
  <c r="C5" i="52"/>
  <c r="D5" i="52"/>
  <c r="E5" i="52"/>
  <c r="F5" i="52"/>
  <c r="G5" i="52"/>
  <c r="H5" i="52"/>
  <c r="I5" i="52"/>
  <c r="J5" i="52"/>
  <c r="K5" i="52"/>
  <c r="L5" i="52"/>
  <c r="M5" i="52"/>
  <c r="N5" i="52"/>
  <c r="O5" i="52"/>
  <c r="P5" i="52"/>
  <c r="Q5" i="52"/>
  <c r="R5" i="52"/>
  <c r="A6" i="52"/>
  <c r="N6" i="52"/>
  <c r="O6" i="52" s="1"/>
  <c r="A7" i="52"/>
  <c r="B7" i="52"/>
  <c r="C7" i="52"/>
  <c r="D7" i="52"/>
  <c r="E7" i="52"/>
  <c r="F7" i="52"/>
  <c r="G7" i="52"/>
  <c r="H7" i="52"/>
  <c r="K7" i="52"/>
  <c r="L7" i="52"/>
  <c r="M7" i="52"/>
  <c r="N7" i="52"/>
  <c r="O7" i="52"/>
  <c r="P7" i="52"/>
  <c r="Q7" i="52"/>
  <c r="R7" i="52"/>
  <c r="A8" i="52"/>
  <c r="C4" i="52" s="1"/>
  <c r="M8" i="52"/>
  <c r="N8" i="52"/>
  <c r="O8" i="52"/>
  <c r="P8" i="52"/>
  <c r="Q8" i="52"/>
  <c r="R8" i="52"/>
  <c r="X8" i="52"/>
  <c r="Y8" i="52"/>
  <c r="AC8" i="52"/>
  <c r="M9" i="52"/>
  <c r="N9" i="52"/>
  <c r="O9" i="52"/>
  <c r="P9" i="52"/>
  <c r="Q9" i="52"/>
  <c r="R9" i="52"/>
  <c r="X9" i="52"/>
  <c r="Y9" i="52"/>
  <c r="Z9" i="52"/>
  <c r="AA9" i="52"/>
  <c r="M10" i="52"/>
  <c r="N10" i="52"/>
  <c r="O10" i="52"/>
  <c r="P10" i="52"/>
  <c r="Q10" i="52"/>
  <c r="R10" i="52"/>
  <c r="X10" i="52"/>
  <c r="Y10" i="52"/>
  <c r="M11" i="52"/>
  <c r="N11" i="52"/>
  <c r="AA11" i="52" s="1"/>
  <c r="O11" i="52"/>
  <c r="P11" i="52"/>
  <c r="Q11" i="52"/>
  <c r="R11" i="52"/>
  <c r="X11" i="52"/>
  <c r="Y11" i="52"/>
  <c r="AD11" i="52"/>
  <c r="M12" i="52"/>
  <c r="N12" i="52"/>
  <c r="AA12" i="52" s="1"/>
  <c r="O12" i="52"/>
  <c r="P12" i="52"/>
  <c r="Q12" i="52"/>
  <c r="R12" i="52"/>
  <c r="X12" i="52"/>
  <c r="Y12" i="52"/>
  <c r="M13" i="52"/>
  <c r="N13" i="52"/>
  <c r="Z13" i="52" s="1"/>
  <c r="O13" i="52"/>
  <c r="P13" i="52"/>
  <c r="Q13" i="52"/>
  <c r="R13" i="52"/>
  <c r="X13" i="52"/>
  <c r="Y13" i="52"/>
  <c r="AA13" i="52"/>
  <c r="AC13" i="52"/>
  <c r="AE13" i="52"/>
  <c r="M14" i="52"/>
  <c r="N14" i="52"/>
  <c r="O14" i="52"/>
  <c r="P14" i="52"/>
  <c r="Q14" i="52"/>
  <c r="R14" i="52"/>
  <c r="X14" i="52"/>
  <c r="Y14" i="52"/>
  <c r="M15" i="52"/>
  <c r="N15" i="52"/>
  <c r="AB15" i="52" s="1"/>
  <c r="O15" i="52"/>
  <c r="P15" i="52"/>
  <c r="Q15" i="52"/>
  <c r="R15" i="52"/>
  <c r="X15" i="52"/>
  <c r="M16" i="52"/>
  <c r="N16" i="52"/>
  <c r="Z16" i="52" s="1"/>
  <c r="O16" i="52"/>
  <c r="P16" i="52"/>
  <c r="Q16" i="52"/>
  <c r="R16" i="52"/>
  <c r="X16" i="52"/>
  <c r="AA16" i="52"/>
  <c r="AB16" i="52"/>
  <c r="AC16" i="52"/>
  <c r="AD16" i="52"/>
  <c r="M17" i="52"/>
  <c r="N17" i="52"/>
  <c r="AA17" i="52" s="1"/>
  <c r="O17" i="52"/>
  <c r="P17" i="52"/>
  <c r="Q17" i="52"/>
  <c r="R17" i="52"/>
  <c r="X17" i="52"/>
  <c r="Z17" i="52"/>
  <c r="AB17" i="52"/>
  <c r="AC17" i="52"/>
  <c r="AD17" i="52"/>
  <c r="M18" i="52"/>
  <c r="N18" i="52"/>
  <c r="O18" i="52"/>
  <c r="P18" i="52"/>
  <c r="Q18" i="52"/>
  <c r="R18" i="52"/>
  <c r="X18" i="52"/>
  <c r="AA18" i="52"/>
  <c r="M19" i="52"/>
  <c r="N19" i="52"/>
  <c r="AB19" i="52" s="1"/>
  <c r="O19" i="52"/>
  <c r="P19" i="52"/>
  <c r="Q19" i="52"/>
  <c r="R19" i="52"/>
  <c r="X19" i="52"/>
  <c r="AA19" i="52"/>
  <c r="AD19" i="52"/>
  <c r="M20" i="52"/>
  <c r="N20" i="52"/>
  <c r="O20" i="52"/>
  <c r="P20" i="52"/>
  <c r="Q20" i="52"/>
  <c r="R20" i="52"/>
  <c r="X20" i="52"/>
  <c r="AB20" i="52"/>
  <c r="M21" i="52"/>
  <c r="N21" i="52"/>
  <c r="AD21" i="52" s="1"/>
  <c r="O21" i="52"/>
  <c r="P21" i="52"/>
  <c r="Q21" i="52"/>
  <c r="R21" i="52"/>
  <c r="X21" i="52"/>
  <c r="AB21" i="52"/>
  <c r="M22" i="52"/>
  <c r="N22" i="52"/>
  <c r="O22" i="52"/>
  <c r="P22" i="52"/>
  <c r="Q22" i="52"/>
  <c r="R22" i="52"/>
  <c r="X22" i="52"/>
  <c r="AB22" i="52"/>
  <c r="AC22" i="52"/>
  <c r="M23" i="52"/>
  <c r="N23" i="52"/>
  <c r="O23" i="52"/>
  <c r="P23" i="52"/>
  <c r="Q23" i="52"/>
  <c r="R23" i="52"/>
  <c r="X23" i="52"/>
  <c r="AE23" i="52"/>
  <c r="M24" i="52"/>
  <c r="N24" i="52"/>
  <c r="AA24" i="52" s="1"/>
  <c r="O24" i="52"/>
  <c r="P24" i="52"/>
  <c r="Q24" i="52"/>
  <c r="R24" i="52"/>
  <c r="X24" i="52"/>
  <c r="Z24" i="52"/>
  <c r="AB24" i="52"/>
  <c r="AD24" i="52"/>
  <c r="M25" i="52"/>
  <c r="N25" i="52"/>
  <c r="O25" i="52"/>
  <c r="P25" i="52"/>
  <c r="Q25" i="52"/>
  <c r="R25" i="52"/>
  <c r="X25" i="52"/>
  <c r="M26" i="52"/>
  <c r="N26" i="52"/>
  <c r="AD26" i="52" s="1"/>
  <c r="O26" i="52"/>
  <c r="P26" i="52"/>
  <c r="Q26" i="52"/>
  <c r="R26" i="52"/>
  <c r="X26" i="52"/>
  <c r="AA26" i="52"/>
  <c r="AB26" i="52"/>
  <c r="AC26" i="52"/>
  <c r="M27" i="52"/>
  <c r="N27" i="52"/>
  <c r="AD27" i="52" s="1"/>
  <c r="O27" i="52"/>
  <c r="P27" i="52"/>
  <c r="Q27" i="52"/>
  <c r="R27" i="52"/>
  <c r="X27" i="52"/>
  <c r="M28" i="52"/>
  <c r="N28" i="52"/>
  <c r="Z28" i="52" s="1"/>
  <c r="O28" i="52"/>
  <c r="P28" i="52"/>
  <c r="Q28" i="52"/>
  <c r="R28" i="52"/>
  <c r="X28" i="52"/>
  <c r="AA28" i="52"/>
  <c r="AC28" i="52"/>
  <c r="M29" i="52"/>
  <c r="N29" i="52"/>
  <c r="O29" i="52"/>
  <c r="P29" i="52"/>
  <c r="Q29" i="52"/>
  <c r="R29" i="52"/>
  <c r="X29" i="52"/>
  <c r="AD29" i="52"/>
  <c r="M30" i="52"/>
  <c r="N30" i="52"/>
  <c r="O30" i="52"/>
  <c r="P30" i="52"/>
  <c r="Q30" i="52"/>
  <c r="R30" i="52"/>
  <c r="X30" i="52"/>
  <c r="AB30" i="52"/>
  <c r="AC30" i="52"/>
  <c r="M31" i="52"/>
  <c r="N31" i="52"/>
  <c r="Z31" i="52" s="1"/>
  <c r="O31" i="52"/>
  <c r="P31" i="52"/>
  <c r="Q31" i="52"/>
  <c r="R31" i="52"/>
  <c r="X31" i="52"/>
  <c r="M32" i="52"/>
  <c r="N32" i="52"/>
  <c r="Z32" i="52" s="1"/>
  <c r="O32" i="52"/>
  <c r="P32" i="52"/>
  <c r="Q32" i="52"/>
  <c r="R32" i="52"/>
  <c r="X32" i="52"/>
  <c r="AA32" i="52"/>
  <c r="AB32" i="52"/>
  <c r="AC32" i="52"/>
  <c r="AE32" i="52"/>
  <c r="M33" i="52"/>
  <c r="N33" i="52"/>
  <c r="AA33" i="52" s="1"/>
  <c r="O33" i="52"/>
  <c r="P33" i="52"/>
  <c r="Q33" i="52"/>
  <c r="R33" i="52"/>
  <c r="X33" i="52"/>
  <c r="AC33" i="52"/>
  <c r="M34" i="52"/>
  <c r="N34" i="52"/>
  <c r="AD34" i="52" s="1"/>
  <c r="O34" i="52"/>
  <c r="P34" i="52"/>
  <c r="Q34" i="52"/>
  <c r="R34" i="52"/>
  <c r="X34" i="52"/>
  <c r="AB34" i="52"/>
  <c r="AC34" i="52"/>
  <c r="M35" i="52"/>
  <c r="N35" i="52"/>
  <c r="O35" i="52"/>
  <c r="P35" i="52"/>
  <c r="Q35" i="52"/>
  <c r="R35" i="52"/>
  <c r="X35" i="52"/>
  <c r="AD35" i="52"/>
  <c r="M36" i="52"/>
  <c r="N36" i="52"/>
  <c r="O36" i="52"/>
  <c r="P36" i="52"/>
  <c r="Q36" i="52"/>
  <c r="R36" i="52"/>
  <c r="X36" i="52"/>
  <c r="Z36" i="52"/>
  <c r="AA36" i="52"/>
  <c r="AB36" i="52"/>
  <c r="AC36" i="52"/>
  <c r="AD36" i="52"/>
  <c r="AE36" i="52"/>
  <c r="M37" i="52"/>
  <c r="N37" i="52"/>
  <c r="Z37" i="52" s="1"/>
  <c r="O37" i="52"/>
  <c r="P37" i="52"/>
  <c r="Q37" i="52"/>
  <c r="R37" i="52"/>
  <c r="X37" i="52"/>
  <c r="M38" i="52"/>
  <c r="N38" i="52"/>
  <c r="O38" i="52"/>
  <c r="P38" i="52"/>
  <c r="Q38" i="52"/>
  <c r="R38" i="52"/>
  <c r="X38" i="52"/>
  <c r="AE38" i="52"/>
  <c r="M39" i="52"/>
  <c r="N39" i="52"/>
  <c r="O39" i="52"/>
  <c r="P39" i="52"/>
  <c r="Q39" i="52"/>
  <c r="R39" i="52"/>
  <c r="X39" i="52"/>
  <c r="Z39" i="52"/>
  <c r="AB39" i="52"/>
  <c r="M40" i="52"/>
  <c r="N40" i="52"/>
  <c r="Z40" i="52" s="1"/>
  <c r="O40" i="52"/>
  <c r="P40" i="52"/>
  <c r="Q40" i="52"/>
  <c r="R40" i="52"/>
  <c r="X40" i="52"/>
  <c r="AB40" i="52"/>
  <c r="AD40" i="52"/>
  <c r="AE40" i="52"/>
  <c r="M41" i="52"/>
  <c r="N41" i="52"/>
  <c r="AA41" i="52" s="1"/>
  <c r="O41" i="52"/>
  <c r="P41" i="52"/>
  <c r="Q41" i="52"/>
  <c r="R41" i="52"/>
  <c r="X41" i="52"/>
  <c r="Z41" i="52"/>
  <c r="AB41" i="52"/>
  <c r="AC41" i="52"/>
  <c r="AD41" i="52"/>
  <c r="M42" i="52"/>
  <c r="N42" i="52"/>
  <c r="AD42" i="52" s="1"/>
  <c r="O42" i="52"/>
  <c r="P42" i="52"/>
  <c r="Q42" i="52"/>
  <c r="R42" i="52"/>
  <c r="X42" i="52"/>
  <c r="AC42" i="52"/>
  <c r="M43" i="52"/>
  <c r="N43" i="52"/>
  <c r="AD43" i="52" s="1"/>
  <c r="O43" i="52"/>
  <c r="P43" i="52"/>
  <c r="Q43" i="52"/>
  <c r="R43" i="52"/>
  <c r="X43" i="52"/>
  <c r="AA43" i="52"/>
  <c r="M44" i="52"/>
  <c r="N44" i="52"/>
  <c r="O44" i="52"/>
  <c r="P44" i="52"/>
  <c r="Q44" i="52"/>
  <c r="R44" i="52"/>
  <c r="X44" i="52"/>
  <c r="Z44" i="52"/>
  <c r="AA44" i="52"/>
  <c r="AB44" i="52"/>
  <c r="AC44" i="52"/>
  <c r="AD44" i="52"/>
  <c r="M45" i="52"/>
  <c r="N45" i="52"/>
  <c r="O45" i="52"/>
  <c r="P45" i="52"/>
  <c r="Q45" i="52"/>
  <c r="R45" i="52"/>
  <c r="X45" i="52"/>
  <c r="AB45" i="52"/>
  <c r="AD45" i="52"/>
  <c r="M46" i="52"/>
  <c r="N46" i="52"/>
  <c r="O46" i="52"/>
  <c r="P46" i="52"/>
  <c r="Q46" i="52"/>
  <c r="R46" i="52"/>
  <c r="X46" i="52"/>
  <c r="AE46" i="52"/>
  <c r="M47" i="52"/>
  <c r="N47" i="52"/>
  <c r="Z47" i="52" s="1"/>
  <c r="O47" i="52"/>
  <c r="P47" i="52"/>
  <c r="Q47" i="52"/>
  <c r="R47" i="52"/>
  <c r="X47" i="52"/>
  <c r="M48" i="52"/>
  <c r="N48" i="52"/>
  <c r="AD48" i="52" s="1"/>
  <c r="O48" i="52"/>
  <c r="P48" i="52"/>
  <c r="Q48" i="52"/>
  <c r="R48" i="52"/>
  <c r="X48" i="52"/>
  <c r="AA48" i="52"/>
  <c r="AB48" i="52"/>
  <c r="AC48" i="52"/>
  <c r="M49" i="52"/>
  <c r="N49" i="52"/>
  <c r="AA49" i="52" s="1"/>
  <c r="O49" i="52"/>
  <c r="P49" i="52"/>
  <c r="Q49" i="52"/>
  <c r="R49" i="52"/>
  <c r="X49" i="52"/>
  <c r="Z49" i="52"/>
  <c r="AB49" i="52"/>
  <c r="AC49" i="52"/>
  <c r="AD49" i="52"/>
  <c r="M50" i="52"/>
  <c r="N50" i="52"/>
  <c r="AD50" i="52" s="1"/>
  <c r="O50" i="52"/>
  <c r="P50" i="52"/>
  <c r="Q50" i="52"/>
  <c r="R50" i="52"/>
  <c r="X50" i="52"/>
  <c r="AC50" i="52"/>
  <c r="M51" i="52"/>
  <c r="N51" i="52"/>
  <c r="AD51" i="52" s="1"/>
  <c r="O51" i="52"/>
  <c r="P51" i="52"/>
  <c r="Q51" i="52"/>
  <c r="R51" i="52"/>
  <c r="X51" i="52"/>
  <c r="AB51" i="52"/>
  <c r="M52" i="52"/>
  <c r="N52" i="52"/>
  <c r="AC52" i="52" s="1"/>
  <c r="O52" i="52"/>
  <c r="P52" i="52"/>
  <c r="Q52" i="52"/>
  <c r="R52" i="52"/>
  <c r="X52" i="52"/>
  <c r="Z52" i="52"/>
  <c r="AA52" i="52"/>
  <c r="AB52" i="52"/>
  <c r="M53" i="52"/>
  <c r="N53" i="52"/>
  <c r="O53" i="52"/>
  <c r="P53" i="52"/>
  <c r="Q53" i="52"/>
  <c r="R53" i="52"/>
  <c r="X53" i="52"/>
  <c r="M54" i="52"/>
  <c r="N54" i="52"/>
  <c r="O54" i="52"/>
  <c r="P54" i="52"/>
  <c r="Q54" i="52"/>
  <c r="R54" i="52"/>
  <c r="X54" i="52"/>
  <c r="AE54" i="52"/>
  <c r="M55" i="52"/>
  <c r="N55" i="52"/>
  <c r="Z55" i="52" s="1"/>
  <c r="O55" i="52"/>
  <c r="P55" i="52"/>
  <c r="Q55" i="52"/>
  <c r="R55" i="52"/>
  <c r="X55" i="52"/>
  <c r="AB55" i="52"/>
  <c r="M56" i="52"/>
  <c r="N56" i="52"/>
  <c r="Z56" i="52" s="1"/>
  <c r="O56" i="52"/>
  <c r="P56" i="52"/>
  <c r="Q56" i="52"/>
  <c r="R56" i="52"/>
  <c r="X56" i="52"/>
  <c r="AB56" i="52"/>
  <c r="AE56" i="52"/>
  <c r="M57" i="52"/>
  <c r="N57" i="52"/>
  <c r="AA57" i="52" s="1"/>
  <c r="O57" i="52"/>
  <c r="P57" i="52"/>
  <c r="Q57" i="52"/>
  <c r="R57" i="52"/>
  <c r="X57" i="52"/>
  <c r="Z57" i="52"/>
  <c r="AB57" i="52"/>
  <c r="AC57" i="52"/>
  <c r="AD57" i="52"/>
  <c r="M58" i="52"/>
  <c r="N58" i="52"/>
  <c r="AC58" i="52" s="1"/>
  <c r="O58" i="52"/>
  <c r="P58" i="52"/>
  <c r="Q58" i="52"/>
  <c r="R58" i="52"/>
  <c r="X58" i="52"/>
  <c r="M59" i="52"/>
  <c r="N59" i="52"/>
  <c r="AA59" i="52" s="1"/>
  <c r="O59" i="52"/>
  <c r="P59" i="52"/>
  <c r="Q59" i="52"/>
  <c r="R59" i="52"/>
  <c r="X59" i="52"/>
  <c r="AE59" i="52"/>
  <c r="M60" i="52"/>
  <c r="N60" i="52"/>
  <c r="AC60" i="52" s="1"/>
  <c r="O60" i="52"/>
  <c r="P60" i="52"/>
  <c r="Q60" i="52"/>
  <c r="R60" i="52"/>
  <c r="X60" i="52"/>
  <c r="Z60" i="52"/>
  <c r="AB60" i="52"/>
  <c r="AE60" i="52"/>
  <c r="M61" i="52"/>
  <c r="N61" i="52"/>
  <c r="AA61" i="52" s="1"/>
  <c r="O61" i="52"/>
  <c r="P61" i="52"/>
  <c r="Q61" i="52"/>
  <c r="R61" i="52"/>
  <c r="X61" i="52"/>
  <c r="Z61" i="52"/>
  <c r="AC61" i="52"/>
  <c r="AD61" i="52"/>
  <c r="M62" i="52"/>
  <c r="N62" i="52"/>
  <c r="AB62" i="52" s="1"/>
  <c r="O62" i="52"/>
  <c r="P62" i="52"/>
  <c r="Q62" i="52"/>
  <c r="R62" i="52"/>
  <c r="X62" i="52"/>
  <c r="AC62" i="52"/>
  <c r="M63" i="52"/>
  <c r="N63" i="52"/>
  <c r="AA63" i="52" s="1"/>
  <c r="O63" i="52"/>
  <c r="P63" i="52"/>
  <c r="Q63" i="52"/>
  <c r="R63" i="52"/>
  <c r="X63" i="52"/>
  <c r="Z63" i="52"/>
  <c r="AB63" i="52"/>
  <c r="AE63" i="52"/>
  <c r="M64" i="52"/>
  <c r="N64" i="52"/>
  <c r="AA64" i="52" s="1"/>
  <c r="O64" i="52"/>
  <c r="P64" i="52"/>
  <c r="Q64" i="52"/>
  <c r="R64" i="52"/>
  <c r="X64" i="52"/>
  <c r="Z64" i="52"/>
  <c r="AB64" i="52"/>
  <c r="AC64" i="52"/>
  <c r="AD64" i="52"/>
  <c r="M65" i="52"/>
  <c r="N65" i="52"/>
  <c r="AA65" i="52" s="1"/>
  <c r="O65" i="52"/>
  <c r="P65" i="52"/>
  <c r="Q65" i="52"/>
  <c r="R65" i="52"/>
  <c r="X65" i="52"/>
  <c r="Z65" i="52"/>
  <c r="AB65" i="52"/>
  <c r="AC65" i="52"/>
  <c r="AD65" i="52"/>
  <c r="M66" i="52"/>
  <c r="N66" i="52"/>
  <c r="O66" i="52"/>
  <c r="P66" i="52"/>
  <c r="Q66" i="52"/>
  <c r="R66" i="52"/>
  <c r="X66" i="52"/>
  <c r="AA66" i="52"/>
  <c r="AC66" i="52"/>
  <c r="M67" i="52"/>
  <c r="N67" i="52"/>
  <c r="O67" i="52"/>
  <c r="P67" i="52"/>
  <c r="Q67" i="52"/>
  <c r="R67" i="52"/>
  <c r="X67" i="52"/>
  <c r="M68" i="52"/>
  <c r="N68" i="52"/>
  <c r="O68" i="52"/>
  <c r="P68" i="52"/>
  <c r="Q68" i="52"/>
  <c r="R68" i="52"/>
  <c r="X68" i="52"/>
  <c r="Z68" i="52"/>
  <c r="AA68" i="52"/>
  <c r="AB68" i="52"/>
  <c r="AC68" i="52"/>
  <c r="AD68" i="52"/>
  <c r="M69" i="52"/>
  <c r="N69" i="52"/>
  <c r="O69" i="52"/>
  <c r="P69" i="52"/>
  <c r="Q69" i="52"/>
  <c r="R69" i="52"/>
  <c r="X69" i="52"/>
  <c r="M70" i="52"/>
  <c r="N70" i="52"/>
  <c r="AB70" i="52" s="1"/>
  <c r="O70" i="52"/>
  <c r="P70" i="52"/>
  <c r="Q70" i="52"/>
  <c r="R70" i="52"/>
  <c r="X70" i="52"/>
  <c r="AC70" i="52"/>
  <c r="M71" i="52"/>
  <c r="N71" i="52"/>
  <c r="AA71" i="52" s="1"/>
  <c r="O71" i="52"/>
  <c r="P71" i="52"/>
  <c r="Q71" i="52"/>
  <c r="R71" i="52"/>
  <c r="X71" i="52"/>
  <c r="M72" i="52"/>
  <c r="N72" i="52"/>
  <c r="Z72" i="52" s="1"/>
  <c r="O72" i="52"/>
  <c r="P72" i="52"/>
  <c r="Q72" i="52"/>
  <c r="R72" i="52"/>
  <c r="X72" i="52"/>
  <c r="AA72" i="52"/>
  <c r="AB72" i="52"/>
  <c r="AC72" i="52"/>
  <c r="AD72" i="52"/>
  <c r="M73" i="52"/>
  <c r="N73" i="52"/>
  <c r="AA73" i="52" s="1"/>
  <c r="O73" i="52"/>
  <c r="P73" i="52"/>
  <c r="Q73" i="52"/>
  <c r="R73" i="52"/>
  <c r="X73" i="52"/>
  <c r="AB73" i="52"/>
  <c r="AC73" i="52"/>
  <c r="AD73" i="52"/>
  <c r="M74" i="52"/>
  <c r="N74" i="52"/>
  <c r="O74" i="52"/>
  <c r="P74" i="52"/>
  <c r="Q74" i="52"/>
  <c r="R74" i="52"/>
  <c r="X74" i="52"/>
  <c r="AB74" i="52"/>
  <c r="AC74" i="52"/>
  <c r="M75" i="52"/>
  <c r="N75" i="52"/>
  <c r="AC75" i="52" s="1"/>
  <c r="O75" i="52"/>
  <c r="P75" i="52"/>
  <c r="Q75" i="52"/>
  <c r="R75" i="52"/>
  <c r="X75" i="52"/>
  <c r="AB75" i="52"/>
  <c r="M76" i="52"/>
  <c r="N76" i="52"/>
  <c r="AC76" i="52" s="1"/>
  <c r="O76" i="52"/>
  <c r="P76" i="52"/>
  <c r="Q76" i="52"/>
  <c r="R76" i="52"/>
  <c r="X76" i="52"/>
  <c r="AB76" i="52"/>
  <c r="M77" i="52"/>
  <c r="N77" i="52"/>
  <c r="O77" i="52"/>
  <c r="P77" i="52"/>
  <c r="Q77" i="52"/>
  <c r="R77" i="52"/>
  <c r="X77" i="52"/>
  <c r="AC77" i="52"/>
  <c r="M78" i="52"/>
  <c r="N78" i="52"/>
  <c r="O78" i="52"/>
  <c r="P78" i="52"/>
  <c r="Q78" i="52"/>
  <c r="R78" i="52"/>
  <c r="X78" i="52"/>
  <c r="AE78" i="52"/>
  <c r="M79" i="52"/>
  <c r="N79" i="52"/>
  <c r="AC79" i="52" s="1"/>
  <c r="O79" i="52"/>
  <c r="P79" i="52"/>
  <c r="Q79" i="52"/>
  <c r="R79" i="52"/>
  <c r="X79" i="52"/>
  <c r="Z79" i="52"/>
  <c r="AB79" i="52"/>
  <c r="AE79" i="52"/>
  <c r="M80" i="52"/>
  <c r="N80" i="52"/>
  <c r="AD80" i="52" s="1"/>
  <c r="O80" i="52"/>
  <c r="P80" i="52"/>
  <c r="Q80" i="52"/>
  <c r="R80" i="52"/>
  <c r="X80" i="52"/>
  <c r="Z80" i="52"/>
  <c r="AB80" i="52"/>
  <c r="AC80" i="52"/>
  <c r="M81" i="52"/>
  <c r="N81" i="52"/>
  <c r="AA81" i="52" s="1"/>
  <c r="O81" i="52"/>
  <c r="P81" i="52"/>
  <c r="Q81" i="52"/>
  <c r="R81" i="52"/>
  <c r="X81" i="52"/>
  <c r="AB81" i="52"/>
  <c r="AC81" i="52"/>
  <c r="AD81" i="52"/>
  <c r="M82" i="52"/>
  <c r="N82" i="52"/>
  <c r="O82" i="52"/>
  <c r="P82" i="52"/>
  <c r="Q82" i="52"/>
  <c r="R82" i="52"/>
  <c r="X82" i="52"/>
  <c r="AA82" i="52"/>
  <c r="AC82" i="52"/>
  <c r="AE82" i="52"/>
  <c r="M83" i="52"/>
  <c r="N83" i="52"/>
  <c r="AC83" i="52" s="1"/>
  <c r="O83" i="52"/>
  <c r="P83" i="52"/>
  <c r="Q83" i="52"/>
  <c r="R83" i="52"/>
  <c r="X83" i="52"/>
  <c r="AB83" i="52"/>
  <c r="M84" i="52"/>
  <c r="N84" i="52"/>
  <c r="AA84" i="52" s="1"/>
  <c r="O84" i="52"/>
  <c r="P84" i="52"/>
  <c r="Q84" i="52"/>
  <c r="R84" i="52"/>
  <c r="X84" i="52"/>
  <c r="Z84" i="52"/>
  <c r="AB84" i="52"/>
  <c r="AC84" i="52"/>
  <c r="AD84" i="52"/>
  <c r="AE84" i="52"/>
  <c r="M85" i="52"/>
  <c r="N85" i="52"/>
  <c r="AA85" i="52" s="1"/>
  <c r="O85" i="52"/>
  <c r="P85" i="52"/>
  <c r="Q85" i="52"/>
  <c r="R85" i="52"/>
  <c r="X85" i="52"/>
  <c r="Z85" i="52"/>
  <c r="AC85" i="52"/>
  <c r="M86" i="52"/>
  <c r="N86" i="52"/>
  <c r="O86" i="52"/>
  <c r="P86" i="52"/>
  <c r="Q86" i="52"/>
  <c r="R86" i="52"/>
  <c r="X86" i="52"/>
  <c r="AB86" i="52"/>
  <c r="AC86" i="52"/>
  <c r="M87" i="52"/>
  <c r="N87" i="52"/>
  <c r="O87" i="52"/>
  <c r="P87" i="52"/>
  <c r="Q87" i="52"/>
  <c r="R87" i="52"/>
  <c r="X87" i="52"/>
  <c r="M88" i="52"/>
  <c r="N88" i="52"/>
  <c r="O88" i="52"/>
  <c r="P88" i="52"/>
  <c r="Q88" i="52"/>
  <c r="R88" i="52"/>
  <c r="X88" i="52"/>
  <c r="Z88" i="52"/>
  <c r="AA88" i="52"/>
  <c r="AB88" i="52"/>
  <c r="AC88" i="52"/>
  <c r="AD88" i="52"/>
  <c r="AE88" i="52"/>
  <c r="M89" i="52"/>
  <c r="N89" i="52"/>
  <c r="AA89" i="52" s="1"/>
  <c r="O89" i="52"/>
  <c r="P89" i="52"/>
  <c r="Q89" i="52"/>
  <c r="R89" i="52"/>
  <c r="X89" i="52"/>
  <c r="Z89" i="52"/>
  <c r="AB89" i="52"/>
  <c r="AC89" i="52"/>
  <c r="M90" i="52"/>
  <c r="N90" i="52"/>
  <c r="O90" i="52"/>
  <c r="P90" i="52"/>
  <c r="Q90" i="52"/>
  <c r="R90" i="52"/>
  <c r="X90" i="52"/>
  <c r="M91" i="52"/>
  <c r="N91" i="52"/>
  <c r="O91" i="52"/>
  <c r="P91" i="52"/>
  <c r="Q91" i="52"/>
  <c r="R91" i="52"/>
  <c r="X91" i="52"/>
  <c r="M92" i="52"/>
  <c r="N92" i="52"/>
  <c r="O92" i="52"/>
  <c r="P92" i="52"/>
  <c r="Q92" i="52"/>
  <c r="R92" i="52"/>
  <c r="X92" i="52"/>
  <c r="Z92" i="52"/>
  <c r="AA92" i="52"/>
  <c r="AB92" i="52"/>
  <c r="AC92" i="52"/>
  <c r="AD92" i="52"/>
  <c r="M93" i="52"/>
  <c r="N93" i="52"/>
  <c r="O93" i="52"/>
  <c r="P93" i="52"/>
  <c r="Q93" i="52"/>
  <c r="R93" i="52"/>
  <c r="X93" i="52"/>
  <c r="AB93" i="52"/>
  <c r="AC93" i="52"/>
  <c r="M94" i="52"/>
  <c r="N94" i="52"/>
  <c r="AA94" i="52" s="1"/>
  <c r="O94" i="52"/>
  <c r="P94" i="52"/>
  <c r="Q94" i="52"/>
  <c r="R94" i="52"/>
  <c r="X94" i="52"/>
  <c r="AC94" i="52"/>
  <c r="AE94" i="52"/>
  <c r="M95" i="52"/>
  <c r="N95" i="52"/>
  <c r="AC95" i="52" s="1"/>
  <c r="O95" i="52"/>
  <c r="P95" i="52"/>
  <c r="Q95" i="52"/>
  <c r="R95" i="52"/>
  <c r="X95" i="52"/>
  <c r="Z95" i="52"/>
  <c r="AB95" i="52"/>
  <c r="AD95" i="52"/>
  <c r="AE95" i="52"/>
  <c r="M96" i="52"/>
  <c r="N96" i="52"/>
  <c r="AC96" i="52" s="1"/>
  <c r="O96" i="52"/>
  <c r="P96" i="52"/>
  <c r="Q96" i="52"/>
  <c r="R96" i="52"/>
  <c r="X96" i="52"/>
  <c r="AA96" i="52"/>
  <c r="AB96" i="52"/>
  <c r="AD96" i="52"/>
  <c r="M97" i="52"/>
  <c r="N97" i="52"/>
  <c r="O97" i="52"/>
  <c r="P97" i="52"/>
  <c r="Q97" i="52"/>
  <c r="R97" i="52"/>
  <c r="X97" i="52"/>
  <c r="M98" i="52"/>
  <c r="N98" i="52"/>
  <c r="AA98" i="52" s="1"/>
  <c r="O98" i="52"/>
  <c r="P98" i="52"/>
  <c r="Q98" i="52"/>
  <c r="R98" i="52"/>
  <c r="X98" i="52"/>
  <c r="AC98" i="52"/>
  <c r="M99" i="52"/>
  <c r="N99" i="52"/>
  <c r="AC99" i="52" s="1"/>
  <c r="O99" i="52"/>
  <c r="P99" i="52"/>
  <c r="Q99" i="52"/>
  <c r="R99" i="52"/>
  <c r="X99" i="52"/>
  <c r="AA99" i="52"/>
  <c r="AB99" i="52"/>
  <c r="AD99" i="52"/>
  <c r="AE99" i="52"/>
  <c r="M100" i="52"/>
  <c r="N100" i="52"/>
  <c r="O100" i="52"/>
  <c r="P100" i="52"/>
  <c r="Q100" i="52"/>
  <c r="R100" i="52"/>
  <c r="X100" i="52"/>
  <c r="Z100" i="52"/>
  <c r="AA100" i="52"/>
  <c r="AB100" i="52"/>
  <c r="AC100" i="52"/>
  <c r="AD100" i="52"/>
  <c r="AE100" i="52"/>
  <c r="M101" i="52"/>
  <c r="N101" i="52"/>
  <c r="AA101" i="52" s="1"/>
  <c r="O101" i="52"/>
  <c r="P101" i="52"/>
  <c r="Q101" i="52"/>
  <c r="R101" i="52"/>
  <c r="X101" i="52"/>
  <c r="Z101" i="52"/>
  <c r="AC101" i="52"/>
  <c r="AD101" i="52"/>
  <c r="M102" i="52"/>
  <c r="N102" i="52"/>
  <c r="AA102" i="52" s="1"/>
  <c r="O102" i="52"/>
  <c r="P102" i="52"/>
  <c r="Q102" i="52"/>
  <c r="R102" i="52"/>
  <c r="X102" i="52"/>
  <c r="AC102" i="52"/>
  <c r="M103" i="52"/>
  <c r="N103" i="52"/>
  <c r="O103" i="52"/>
  <c r="P103" i="52"/>
  <c r="Q103" i="52"/>
  <c r="R103" i="52"/>
  <c r="X103" i="52"/>
  <c r="AB103" i="52"/>
  <c r="M104" i="52"/>
  <c r="N104" i="52"/>
  <c r="AA104" i="52" s="1"/>
  <c r="O104" i="52"/>
  <c r="P104" i="52"/>
  <c r="Q104" i="52"/>
  <c r="R104" i="52"/>
  <c r="X104" i="52"/>
  <c r="Z104" i="52"/>
  <c r="AB104" i="52"/>
  <c r="AD104" i="52"/>
  <c r="M105" i="52"/>
  <c r="N105" i="52"/>
  <c r="AA105" i="52" s="1"/>
  <c r="O105" i="52"/>
  <c r="P105" i="52"/>
  <c r="Q105" i="52"/>
  <c r="R105" i="52"/>
  <c r="X105" i="52"/>
  <c r="AD105" i="52"/>
  <c r="M106" i="52"/>
  <c r="N106" i="52"/>
  <c r="AB106" i="52" s="1"/>
  <c r="O106" i="52"/>
  <c r="P106" i="52"/>
  <c r="Q106" i="52"/>
  <c r="R106" i="52"/>
  <c r="X106" i="52"/>
  <c r="M107" i="52"/>
  <c r="N107" i="52"/>
  <c r="AC107" i="52" s="1"/>
  <c r="O107" i="52"/>
  <c r="P107" i="52"/>
  <c r="Q107" i="52"/>
  <c r="R107" i="52"/>
  <c r="X107" i="52"/>
  <c r="AA107" i="52"/>
  <c r="AB107" i="52"/>
  <c r="AD107" i="52"/>
  <c r="M108" i="52"/>
  <c r="N108" i="52"/>
  <c r="Z108" i="52" s="1"/>
  <c r="O108" i="52"/>
  <c r="P108" i="52"/>
  <c r="Q108" i="52"/>
  <c r="R108" i="52"/>
  <c r="X108" i="52"/>
  <c r="AB108" i="52"/>
  <c r="AD108" i="52"/>
  <c r="M109" i="52"/>
  <c r="N109" i="52"/>
  <c r="AC109" i="52" s="1"/>
  <c r="O109" i="52"/>
  <c r="P109" i="52"/>
  <c r="Q109" i="52"/>
  <c r="R109" i="52"/>
  <c r="X109" i="52"/>
  <c r="M110" i="52"/>
  <c r="N110" i="52"/>
  <c r="AC110" i="52" s="1"/>
  <c r="O110" i="52"/>
  <c r="P110" i="52"/>
  <c r="Q110" i="52"/>
  <c r="R110" i="52"/>
  <c r="X110" i="52"/>
  <c r="AE110" i="52"/>
  <c r="M111" i="52"/>
  <c r="N111" i="52"/>
  <c r="AC111" i="52" s="1"/>
  <c r="O111" i="52"/>
  <c r="P111" i="52"/>
  <c r="Q111" i="52"/>
  <c r="R111" i="52"/>
  <c r="X111" i="52"/>
  <c r="AA111" i="52"/>
  <c r="AB111" i="52"/>
  <c r="AE111" i="52"/>
  <c r="M112" i="52"/>
  <c r="N112" i="52"/>
  <c r="Z112" i="52" s="1"/>
  <c r="O112" i="52"/>
  <c r="P112" i="52"/>
  <c r="Q112" i="52"/>
  <c r="R112" i="52"/>
  <c r="X112" i="52"/>
  <c r="AB112" i="52"/>
  <c r="M113" i="52"/>
  <c r="N113" i="52"/>
  <c r="AA113" i="52" s="1"/>
  <c r="O113" i="52"/>
  <c r="P113" i="52"/>
  <c r="Q113" i="52"/>
  <c r="R113" i="52"/>
  <c r="X113" i="52"/>
  <c r="AC113" i="52"/>
  <c r="M114" i="52"/>
  <c r="N114" i="52"/>
  <c r="O114" i="52"/>
  <c r="P114" i="52"/>
  <c r="Q114" i="52"/>
  <c r="R114" i="52"/>
  <c r="X114" i="52"/>
  <c r="AA114" i="52"/>
  <c r="AC114" i="52"/>
  <c r="AE114" i="52"/>
  <c r="M115" i="52"/>
  <c r="N115" i="52"/>
  <c r="AC115" i="52" s="1"/>
  <c r="O115" i="52"/>
  <c r="P115" i="52"/>
  <c r="Q115" i="52"/>
  <c r="R115" i="52"/>
  <c r="X115" i="52"/>
  <c r="Z115" i="52"/>
  <c r="AA115" i="52"/>
  <c r="AB115" i="52"/>
  <c r="M116" i="52"/>
  <c r="N116" i="52"/>
  <c r="Z116" i="52" s="1"/>
  <c r="O116" i="52"/>
  <c r="P116" i="52"/>
  <c r="Q116" i="52"/>
  <c r="R116" i="52"/>
  <c r="X116" i="52"/>
  <c r="AB116" i="52"/>
  <c r="AC116" i="52"/>
  <c r="AD116" i="52"/>
  <c r="AE116" i="52"/>
  <c r="M117" i="52"/>
  <c r="N117" i="52"/>
  <c r="AA117" i="52" s="1"/>
  <c r="O117" i="52"/>
  <c r="P117" i="52"/>
  <c r="Q117" i="52"/>
  <c r="R117" i="52"/>
  <c r="X117" i="52"/>
  <c r="AC117" i="52"/>
  <c r="M118" i="52"/>
  <c r="N118" i="52"/>
  <c r="AC118" i="52" s="1"/>
  <c r="O118" i="52"/>
  <c r="P118" i="52"/>
  <c r="Q118" i="52"/>
  <c r="R118" i="52"/>
  <c r="X118" i="52"/>
  <c r="AB118" i="52"/>
  <c r="M119" i="52"/>
  <c r="N119" i="52"/>
  <c r="AB119" i="52" s="1"/>
  <c r="O119" i="52"/>
  <c r="P119" i="52"/>
  <c r="Q119" i="52"/>
  <c r="R119" i="52"/>
  <c r="X119" i="52"/>
  <c r="M120" i="52"/>
  <c r="N120" i="52"/>
  <c r="AD120" i="52" s="1"/>
  <c r="O120" i="52"/>
  <c r="P120" i="52"/>
  <c r="Q120" i="52"/>
  <c r="R120" i="52"/>
  <c r="X120" i="52"/>
  <c r="AB120" i="52"/>
  <c r="AC120" i="52"/>
  <c r="AE120" i="52"/>
  <c r="M121" i="52"/>
  <c r="N121" i="52"/>
  <c r="AA121" i="52" s="1"/>
  <c r="O121" i="52"/>
  <c r="P121" i="52"/>
  <c r="Q121" i="52"/>
  <c r="R121" i="52"/>
  <c r="X121" i="52"/>
  <c r="Z121" i="52"/>
  <c r="AC121" i="52"/>
  <c r="M122" i="52"/>
  <c r="N122" i="52"/>
  <c r="O122" i="52"/>
  <c r="P122" i="52"/>
  <c r="Q122" i="52"/>
  <c r="R122" i="52"/>
  <c r="X122" i="52"/>
  <c r="M123" i="52"/>
  <c r="N123" i="52"/>
  <c r="AD123" i="52" s="1"/>
  <c r="O123" i="52"/>
  <c r="P123" i="52"/>
  <c r="Q123" i="52"/>
  <c r="R123" i="52"/>
  <c r="X123" i="52"/>
  <c r="M124" i="52"/>
  <c r="N124" i="52"/>
  <c r="AA124" i="52" s="1"/>
  <c r="O124" i="52"/>
  <c r="P124" i="52"/>
  <c r="Q124" i="52"/>
  <c r="R124" i="52"/>
  <c r="X124" i="52"/>
  <c r="Z124" i="52"/>
  <c r="AB124" i="52"/>
  <c r="AC124" i="52"/>
  <c r="AD124" i="52"/>
  <c r="M125" i="52"/>
  <c r="N125" i="52"/>
  <c r="AB125" i="52" s="1"/>
  <c r="O125" i="52"/>
  <c r="P125" i="52"/>
  <c r="Q125" i="52"/>
  <c r="R125" i="52"/>
  <c r="X125" i="52"/>
  <c r="M126" i="52"/>
  <c r="N126" i="52"/>
  <c r="O126" i="52"/>
  <c r="P126" i="52"/>
  <c r="Q126" i="52"/>
  <c r="R126" i="52"/>
  <c r="X126" i="52"/>
  <c r="AA126" i="52"/>
  <c r="AB126" i="52"/>
  <c r="AC126" i="52"/>
  <c r="AE126" i="52"/>
  <c r="M127" i="52"/>
  <c r="N127" i="52"/>
  <c r="AC127" i="52" s="1"/>
  <c r="O127" i="52"/>
  <c r="P127" i="52"/>
  <c r="Q127" i="52"/>
  <c r="R127" i="52"/>
  <c r="X127" i="52"/>
  <c r="AD127" i="52"/>
  <c r="AE127" i="52"/>
  <c r="M128" i="52"/>
  <c r="N128" i="52"/>
  <c r="AD128" i="52" s="1"/>
  <c r="O128" i="52"/>
  <c r="P128" i="52"/>
  <c r="Q128" i="52"/>
  <c r="R128" i="52"/>
  <c r="X128" i="52"/>
  <c r="AB128" i="52"/>
  <c r="AC128" i="52"/>
  <c r="M129" i="52"/>
  <c r="N129" i="52"/>
  <c r="AD129" i="52" s="1"/>
  <c r="O129" i="52"/>
  <c r="P129" i="52"/>
  <c r="Q129" i="52"/>
  <c r="R129" i="52"/>
  <c r="X129" i="52"/>
  <c r="M130" i="52"/>
  <c r="N130" i="52"/>
  <c r="AB130" i="52" s="1"/>
  <c r="O130" i="52"/>
  <c r="P130" i="52"/>
  <c r="Q130" i="52"/>
  <c r="R130" i="52"/>
  <c r="X130" i="52"/>
  <c r="AA130" i="52"/>
  <c r="AC130" i="52"/>
  <c r="M131" i="52"/>
  <c r="N131" i="52"/>
  <c r="AC131" i="52" s="1"/>
  <c r="O131" i="52"/>
  <c r="P131" i="52"/>
  <c r="Q131" i="52"/>
  <c r="R131" i="52"/>
  <c r="X131" i="52"/>
  <c r="AD131" i="52"/>
  <c r="AE131" i="52"/>
  <c r="M132" i="52"/>
  <c r="N132" i="52"/>
  <c r="AD132" i="52" s="1"/>
  <c r="O132" i="52"/>
  <c r="P132" i="52"/>
  <c r="Q132" i="52"/>
  <c r="R132" i="52"/>
  <c r="X132" i="52"/>
  <c r="Z132" i="52"/>
  <c r="AB132" i="52"/>
  <c r="AC132" i="52"/>
  <c r="AE132" i="52"/>
  <c r="M133" i="52"/>
  <c r="N133" i="52"/>
  <c r="AA133" i="52" s="1"/>
  <c r="O133" i="52"/>
  <c r="P133" i="52"/>
  <c r="Q133" i="52"/>
  <c r="R133" i="52"/>
  <c r="X133" i="52"/>
  <c r="AD133" i="52"/>
  <c r="M134" i="52"/>
  <c r="N134" i="52"/>
  <c r="O134" i="52"/>
  <c r="P134" i="52"/>
  <c r="Q134" i="52"/>
  <c r="R134" i="52"/>
  <c r="X134" i="52"/>
  <c r="AA134" i="52"/>
  <c r="AB134" i="52"/>
  <c r="AC134" i="52"/>
  <c r="M135" i="52"/>
  <c r="N135" i="52"/>
  <c r="O135" i="52"/>
  <c r="P135" i="52"/>
  <c r="Q135" i="52"/>
  <c r="R135" i="52"/>
  <c r="X135" i="52"/>
  <c r="M136" i="52"/>
  <c r="N136" i="52"/>
  <c r="AD136" i="52" s="1"/>
  <c r="O136" i="52"/>
  <c r="P136" i="52"/>
  <c r="Q136" i="52"/>
  <c r="R136" i="52"/>
  <c r="X136" i="52"/>
  <c r="Z136" i="52"/>
  <c r="AB136" i="52"/>
  <c r="AC136" i="52"/>
  <c r="M137" i="52"/>
  <c r="N137" i="52"/>
  <c r="AA137" i="52" s="1"/>
  <c r="O137" i="52"/>
  <c r="P137" i="52"/>
  <c r="Q137" i="52"/>
  <c r="R137" i="52"/>
  <c r="X137" i="52"/>
  <c r="AD137" i="52"/>
  <c r="M138" i="52"/>
  <c r="N138" i="52"/>
  <c r="O138" i="52"/>
  <c r="P138" i="52"/>
  <c r="Q138" i="52"/>
  <c r="R138" i="52"/>
  <c r="X138" i="52"/>
  <c r="AB138" i="52"/>
  <c r="AC138" i="52"/>
  <c r="M139" i="52"/>
  <c r="N139" i="52"/>
  <c r="AC139" i="52" s="1"/>
  <c r="O139" i="52"/>
  <c r="P139" i="52"/>
  <c r="Q139" i="52"/>
  <c r="R139" i="52"/>
  <c r="X139" i="52"/>
  <c r="Z139" i="52"/>
  <c r="AA139" i="52"/>
  <c r="AB139" i="52"/>
  <c r="AD139" i="52"/>
  <c r="M140" i="52"/>
  <c r="N140" i="52"/>
  <c r="AC140" i="52" s="1"/>
  <c r="O140" i="52"/>
  <c r="P140" i="52"/>
  <c r="Q140" i="52"/>
  <c r="R140" i="52"/>
  <c r="X140" i="52"/>
  <c r="Z140" i="52"/>
  <c r="AA140" i="52"/>
  <c r="AB140" i="52"/>
  <c r="AD140" i="52"/>
  <c r="M141" i="52"/>
  <c r="N141" i="52"/>
  <c r="AC141" i="52" s="1"/>
  <c r="O141" i="52"/>
  <c r="P141" i="52"/>
  <c r="Q141" i="52"/>
  <c r="R141" i="52"/>
  <c r="X141" i="52"/>
  <c r="M142" i="52"/>
  <c r="N142" i="52"/>
  <c r="AC142" i="52" s="1"/>
  <c r="O142" i="52"/>
  <c r="P142" i="52"/>
  <c r="Q142" i="52"/>
  <c r="R142" i="52"/>
  <c r="X142" i="52"/>
  <c r="AE142" i="52"/>
  <c r="M143" i="52"/>
  <c r="N143" i="52"/>
  <c r="AC143" i="52" s="1"/>
  <c r="O143" i="52"/>
  <c r="P143" i="52"/>
  <c r="Q143" i="52"/>
  <c r="R143" i="52"/>
  <c r="X143" i="52"/>
  <c r="Z143" i="52"/>
  <c r="AA143" i="52"/>
  <c r="AB143" i="52"/>
  <c r="AE143" i="52"/>
  <c r="M144" i="52"/>
  <c r="N144" i="52"/>
  <c r="AC144" i="52" s="1"/>
  <c r="O144" i="52"/>
  <c r="P144" i="52"/>
  <c r="Q144" i="52"/>
  <c r="R144" i="52"/>
  <c r="X144" i="52"/>
  <c r="Z144" i="52"/>
  <c r="AA144" i="52"/>
  <c r="AB144" i="52"/>
  <c r="M145" i="52"/>
  <c r="N145" i="52"/>
  <c r="AA145" i="52" s="1"/>
  <c r="O145" i="52"/>
  <c r="P145" i="52"/>
  <c r="Q145" i="52"/>
  <c r="R145" i="52"/>
  <c r="X145" i="52"/>
  <c r="AB145" i="52"/>
  <c r="AC145" i="52"/>
  <c r="AD145" i="52"/>
  <c r="M146" i="52"/>
  <c r="N146" i="52"/>
  <c r="AA146" i="52" s="1"/>
  <c r="O146" i="52"/>
  <c r="P146" i="52"/>
  <c r="Q146" i="52"/>
  <c r="R146" i="52"/>
  <c r="X146" i="52"/>
  <c r="AE146" i="52"/>
  <c r="M147" i="52"/>
  <c r="N147" i="52"/>
  <c r="AC147" i="52" s="1"/>
  <c r="O147" i="52"/>
  <c r="P147" i="52"/>
  <c r="Q147" i="52"/>
  <c r="R147" i="52"/>
  <c r="X147" i="52"/>
  <c r="Z147" i="52"/>
  <c r="AA147" i="52"/>
  <c r="AB147" i="52"/>
  <c r="M148" i="52"/>
  <c r="N148" i="52"/>
  <c r="Z148" i="52" s="1"/>
  <c r="O148" i="52"/>
  <c r="P148" i="52"/>
  <c r="Q148" i="52"/>
  <c r="R148" i="52"/>
  <c r="X148" i="52"/>
  <c r="AB148" i="52"/>
  <c r="AE148" i="52"/>
  <c r="M149" i="52"/>
  <c r="N149" i="52"/>
  <c r="AA149" i="52" s="1"/>
  <c r="O149" i="52"/>
  <c r="P149" i="52"/>
  <c r="Q149" i="52"/>
  <c r="R149" i="52"/>
  <c r="X149" i="52"/>
  <c r="Z149" i="52"/>
  <c r="AB149" i="52"/>
  <c r="AC149" i="52"/>
  <c r="M150" i="52"/>
  <c r="N150" i="52"/>
  <c r="AC150" i="52" s="1"/>
  <c r="O150" i="52"/>
  <c r="P150" i="52"/>
  <c r="Q150" i="52"/>
  <c r="R150" i="52"/>
  <c r="X150" i="52"/>
  <c r="AB150" i="52"/>
  <c r="M151" i="52"/>
  <c r="N151" i="52"/>
  <c r="O151" i="52"/>
  <c r="P151" i="52"/>
  <c r="Q151" i="52"/>
  <c r="R151" i="52"/>
  <c r="X151" i="52"/>
  <c r="M152" i="52"/>
  <c r="N152" i="52"/>
  <c r="Z152" i="52" s="1"/>
  <c r="O152" i="52"/>
  <c r="P152" i="52"/>
  <c r="Q152" i="52"/>
  <c r="R152" i="52"/>
  <c r="X152" i="52"/>
  <c r="AB152" i="52"/>
  <c r="AC152" i="52"/>
  <c r="AD152" i="52"/>
  <c r="AE152" i="52"/>
  <c r="M153" i="52"/>
  <c r="N153" i="52"/>
  <c r="AA153" i="52" s="1"/>
  <c r="O153" i="52"/>
  <c r="P153" i="52"/>
  <c r="Q153" i="52"/>
  <c r="R153" i="52"/>
  <c r="X153" i="52"/>
  <c r="AB153" i="52"/>
  <c r="AC153" i="52"/>
  <c r="M154" i="52"/>
  <c r="N154" i="52"/>
  <c r="O154" i="52"/>
  <c r="P154" i="52"/>
  <c r="Q154" i="52"/>
  <c r="R154" i="52"/>
  <c r="X154" i="52"/>
  <c r="M155" i="52"/>
  <c r="N155" i="52"/>
  <c r="O155" i="52"/>
  <c r="P155" i="52"/>
  <c r="Q155" i="52"/>
  <c r="R155" i="52"/>
  <c r="X155" i="52"/>
  <c r="M156" i="52"/>
  <c r="N156" i="52"/>
  <c r="AC156" i="52" s="1"/>
  <c r="O156" i="52"/>
  <c r="P156" i="52"/>
  <c r="Q156" i="52"/>
  <c r="R156" i="52"/>
  <c r="X156" i="52"/>
  <c r="AB156" i="52"/>
  <c r="M157" i="52"/>
  <c r="N157" i="52"/>
  <c r="AB157" i="52" s="1"/>
  <c r="O157" i="52"/>
  <c r="P157" i="52"/>
  <c r="Q157" i="52"/>
  <c r="R157" i="52"/>
  <c r="X157" i="52"/>
  <c r="M158" i="52"/>
  <c r="N158" i="52"/>
  <c r="O158" i="52"/>
  <c r="P158" i="52"/>
  <c r="Q158" i="52"/>
  <c r="R158" i="52"/>
  <c r="X158" i="52"/>
  <c r="AA158" i="52"/>
  <c r="AB158" i="52"/>
  <c r="AC158" i="52"/>
  <c r="AE158" i="52"/>
  <c r="M159" i="52"/>
  <c r="N159" i="52"/>
  <c r="AC159" i="52" s="1"/>
  <c r="O159" i="52"/>
  <c r="P159" i="52"/>
  <c r="Q159" i="52"/>
  <c r="R159" i="52"/>
  <c r="X159" i="52"/>
  <c r="AD159" i="52"/>
  <c r="AE159" i="52"/>
  <c r="M160" i="52"/>
  <c r="N160" i="52"/>
  <c r="AA160" i="52" s="1"/>
  <c r="O160" i="52"/>
  <c r="P160" i="52"/>
  <c r="Q160" i="52"/>
  <c r="R160" i="52"/>
  <c r="X160" i="52"/>
  <c r="Z160" i="52"/>
  <c r="AB160" i="52"/>
  <c r="AC160" i="52"/>
  <c r="M161" i="52"/>
  <c r="N161" i="52"/>
  <c r="O161" i="52"/>
  <c r="P161" i="52"/>
  <c r="Q161" i="52"/>
  <c r="R161" i="52"/>
  <c r="X161" i="52"/>
  <c r="M162" i="52"/>
  <c r="N162" i="52"/>
  <c r="AA162" i="52" s="1"/>
  <c r="O162" i="52"/>
  <c r="P162" i="52"/>
  <c r="Q162" i="52"/>
  <c r="R162" i="52"/>
  <c r="X162" i="52"/>
  <c r="AC162" i="52"/>
  <c r="M163" i="52"/>
  <c r="N163" i="52"/>
  <c r="AC163" i="52" s="1"/>
  <c r="O163" i="52"/>
  <c r="P163" i="52"/>
  <c r="Q163" i="52"/>
  <c r="R163" i="52"/>
  <c r="X163" i="52"/>
  <c r="AD163" i="52"/>
  <c r="AE163" i="52"/>
  <c r="M164" i="52"/>
  <c r="N164" i="52"/>
  <c r="AA164" i="52" s="1"/>
  <c r="O164" i="52"/>
  <c r="P164" i="52"/>
  <c r="Q164" i="52"/>
  <c r="R164" i="52"/>
  <c r="X164" i="52"/>
  <c r="Z164" i="52"/>
  <c r="AB164" i="52"/>
  <c r="AC164" i="52"/>
  <c r="AE164" i="52"/>
  <c r="M165" i="52"/>
  <c r="N165" i="52"/>
  <c r="AA165" i="52" s="1"/>
  <c r="O165" i="52"/>
  <c r="P165" i="52"/>
  <c r="Q165" i="52"/>
  <c r="R165" i="52"/>
  <c r="X165" i="52"/>
  <c r="AD165" i="52"/>
  <c r="M166" i="52"/>
  <c r="N166" i="52"/>
  <c r="O166" i="52"/>
  <c r="P166" i="52"/>
  <c r="Q166" i="52"/>
  <c r="R166" i="52"/>
  <c r="X166" i="52"/>
  <c r="AA166" i="52"/>
  <c r="AB166" i="52"/>
  <c r="AC166" i="52"/>
  <c r="M167" i="52"/>
  <c r="N167" i="52"/>
  <c r="AB167" i="52" s="1"/>
  <c r="O167" i="52"/>
  <c r="P167" i="52"/>
  <c r="Q167" i="52"/>
  <c r="R167" i="52"/>
  <c r="X167" i="52"/>
  <c r="M168" i="52"/>
  <c r="N168" i="52"/>
  <c r="Z168" i="52" s="1"/>
  <c r="O168" i="52"/>
  <c r="P168" i="52"/>
  <c r="Q168" i="52"/>
  <c r="R168" i="52"/>
  <c r="X168" i="52"/>
  <c r="AB168" i="52"/>
  <c r="AD168" i="52"/>
  <c r="M169" i="52"/>
  <c r="N169" i="52"/>
  <c r="AA169" i="52" s="1"/>
  <c r="O169" i="52"/>
  <c r="P169" i="52"/>
  <c r="Q169" i="52"/>
  <c r="R169" i="52"/>
  <c r="X169" i="52"/>
  <c r="AD169" i="52"/>
  <c r="M170" i="52"/>
  <c r="N170" i="52"/>
  <c r="O170" i="52"/>
  <c r="P170" i="52"/>
  <c r="Q170" i="52"/>
  <c r="R170" i="52"/>
  <c r="X170" i="52"/>
  <c r="AB170" i="52"/>
  <c r="AC170" i="52"/>
  <c r="M171" i="52"/>
  <c r="N171" i="52"/>
  <c r="AC171" i="52" s="1"/>
  <c r="O171" i="52"/>
  <c r="P171" i="52"/>
  <c r="Q171" i="52"/>
  <c r="R171" i="52"/>
  <c r="X171" i="52"/>
  <c r="Z171" i="52"/>
  <c r="AA171" i="52"/>
  <c r="AB171" i="52"/>
  <c r="AD171" i="52"/>
  <c r="M172" i="52"/>
  <c r="N172" i="52"/>
  <c r="AA172" i="52" s="1"/>
  <c r="O172" i="52"/>
  <c r="P172" i="52"/>
  <c r="Q172" i="52"/>
  <c r="R172" i="52"/>
  <c r="X172" i="52"/>
  <c r="Z172" i="52"/>
  <c r="AB172" i="52"/>
  <c r="AD172" i="52"/>
  <c r="M173" i="52"/>
  <c r="N173" i="52"/>
  <c r="O173" i="52"/>
  <c r="P173" i="52"/>
  <c r="Q173" i="52"/>
  <c r="R173" i="52"/>
  <c r="X173" i="52"/>
  <c r="AC173" i="52"/>
  <c r="M174" i="52"/>
  <c r="N174" i="52"/>
  <c r="O174" i="52"/>
  <c r="P174" i="52"/>
  <c r="Q174" i="52"/>
  <c r="R174" i="52"/>
  <c r="X174" i="52"/>
  <c r="AC174" i="52"/>
  <c r="AE174" i="52"/>
  <c r="M175" i="52"/>
  <c r="N175" i="52"/>
  <c r="AC175" i="52" s="1"/>
  <c r="O175" i="52"/>
  <c r="P175" i="52"/>
  <c r="Q175" i="52"/>
  <c r="R175" i="52"/>
  <c r="X175" i="52"/>
  <c r="AA175" i="52"/>
  <c r="AB175" i="52"/>
  <c r="AE175" i="52"/>
  <c r="M176" i="52"/>
  <c r="N176" i="52"/>
  <c r="AD176" i="52" s="1"/>
  <c r="O176" i="52"/>
  <c r="P176" i="52"/>
  <c r="Q176" i="52"/>
  <c r="R176" i="52"/>
  <c r="X176" i="52"/>
  <c r="Z176" i="52"/>
  <c r="AB176" i="52"/>
  <c r="M177" i="52"/>
  <c r="N177" i="52"/>
  <c r="AA177" i="52" s="1"/>
  <c r="O177" i="52"/>
  <c r="P177" i="52"/>
  <c r="Q177" i="52"/>
  <c r="R177" i="52"/>
  <c r="X177" i="52"/>
  <c r="AC177" i="52"/>
  <c r="AD177" i="52"/>
  <c r="M178" i="52"/>
  <c r="N178" i="52"/>
  <c r="O178" i="52"/>
  <c r="P178" i="52"/>
  <c r="Q178" i="52"/>
  <c r="R178" i="52"/>
  <c r="X178" i="52"/>
  <c r="AA178" i="52"/>
  <c r="AC178" i="52"/>
  <c r="AE178" i="52"/>
  <c r="M179" i="52"/>
  <c r="N179" i="52"/>
  <c r="AC179" i="52" s="1"/>
  <c r="O179" i="52"/>
  <c r="P179" i="52"/>
  <c r="Q179" i="52"/>
  <c r="R179" i="52"/>
  <c r="X179" i="52"/>
  <c r="Z179" i="52"/>
  <c r="AA179" i="52"/>
  <c r="AB179" i="52"/>
  <c r="M180" i="52"/>
  <c r="N180" i="52"/>
  <c r="Z180" i="52" s="1"/>
  <c r="O180" i="52"/>
  <c r="P180" i="52"/>
  <c r="Q180" i="52"/>
  <c r="R180" i="52"/>
  <c r="X180" i="52"/>
  <c r="AA180" i="52"/>
  <c r="AB180" i="52"/>
  <c r="AC180" i="52"/>
  <c r="AD180" i="52"/>
  <c r="AE180" i="52"/>
  <c r="M181" i="52"/>
  <c r="N181" i="52"/>
  <c r="AA181" i="52" s="1"/>
  <c r="O181" i="52"/>
  <c r="P181" i="52"/>
  <c r="Q181" i="52"/>
  <c r="R181" i="52"/>
  <c r="X181" i="52"/>
  <c r="Z181" i="52"/>
  <c r="AC181" i="52"/>
  <c r="M182" i="52"/>
  <c r="N182" i="52"/>
  <c r="AC182" i="52" s="1"/>
  <c r="O182" i="52"/>
  <c r="P182" i="52"/>
  <c r="Q182" i="52"/>
  <c r="R182" i="52"/>
  <c r="X182" i="52"/>
  <c r="AB182" i="52"/>
  <c r="M183" i="52"/>
  <c r="N183" i="52"/>
  <c r="AB183" i="52" s="1"/>
  <c r="O183" i="52"/>
  <c r="P183" i="52"/>
  <c r="Q183" i="52"/>
  <c r="R183" i="52"/>
  <c r="X183" i="52"/>
  <c r="M184" i="52"/>
  <c r="N184" i="52"/>
  <c r="AA184" i="52" s="1"/>
  <c r="O184" i="52"/>
  <c r="P184" i="52"/>
  <c r="Q184" i="52"/>
  <c r="R184" i="52"/>
  <c r="X184" i="52"/>
  <c r="AB184" i="52"/>
  <c r="AC184" i="52"/>
  <c r="AD184" i="52"/>
  <c r="AE184" i="52"/>
  <c r="M185" i="52"/>
  <c r="N185" i="52"/>
  <c r="AA185" i="52" s="1"/>
  <c r="O185" i="52"/>
  <c r="P185" i="52"/>
  <c r="Q185" i="52"/>
  <c r="R185" i="52"/>
  <c r="X185" i="52"/>
  <c r="Z185" i="52"/>
  <c r="AB185" i="52"/>
  <c r="AC185" i="52"/>
  <c r="M186" i="52"/>
  <c r="N186" i="52"/>
  <c r="O186" i="52"/>
  <c r="P186" i="52"/>
  <c r="Q186" i="52"/>
  <c r="R186" i="52"/>
  <c r="X186" i="52"/>
  <c r="M187" i="52"/>
  <c r="N187" i="52"/>
  <c r="O187" i="52"/>
  <c r="P187" i="52"/>
  <c r="Q187" i="52"/>
  <c r="R187" i="52"/>
  <c r="X187" i="52"/>
  <c r="AE187" i="52"/>
  <c r="M188" i="52"/>
  <c r="N188" i="52"/>
  <c r="O188" i="52"/>
  <c r="P188" i="52"/>
  <c r="Q188" i="52"/>
  <c r="R188" i="52"/>
  <c r="X188" i="52"/>
  <c r="Z188" i="52"/>
  <c r="AA188" i="52"/>
  <c r="AB188" i="52"/>
  <c r="AC188" i="52"/>
  <c r="AD188" i="52"/>
  <c r="M189" i="52"/>
  <c r="N189" i="52"/>
  <c r="AB189" i="52" s="1"/>
  <c r="O189" i="52"/>
  <c r="P189" i="52"/>
  <c r="Q189" i="52"/>
  <c r="R189" i="52"/>
  <c r="X189" i="52"/>
  <c r="AD189" i="52"/>
  <c r="M190" i="52"/>
  <c r="N190" i="52"/>
  <c r="AA190" i="52" s="1"/>
  <c r="O190" i="52"/>
  <c r="P190" i="52"/>
  <c r="Q190" i="52"/>
  <c r="R190" i="52"/>
  <c r="X190" i="52"/>
  <c r="AC190" i="52"/>
  <c r="AE190" i="52"/>
  <c r="M191" i="52"/>
  <c r="N191" i="52"/>
  <c r="AC191" i="52" s="1"/>
  <c r="O191" i="52"/>
  <c r="P191" i="52"/>
  <c r="Q191" i="52"/>
  <c r="R191" i="52"/>
  <c r="X191" i="52"/>
  <c r="Z191" i="52"/>
  <c r="AB191" i="52"/>
  <c r="AD191" i="52"/>
  <c r="AE191" i="52"/>
  <c r="M192" i="52"/>
  <c r="N192" i="52"/>
  <c r="Z192" i="52" s="1"/>
  <c r="O192" i="52"/>
  <c r="P192" i="52"/>
  <c r="Q192" i="52"/>
  <c r="R192" i="52"/>
  <c r="X192" i="52"/>
  <c r="AB192" i="52"/>
  <c r="AD192" i="52"/>
  <c r="M193" i="52"/>
  <c r="N193" i="52"/>
  <c r="AD193" i="52" s="1"/>
  <c r="O193" i="52"/>
  <c r="P193" i="52"/>
  <c r="Q193" i="52"/>
  <c r="R193" i="52"/>
  <c r="X193" i="52"/>
  <c r="AC193" i="52"/>
  <c r="M194" i="52"/>
  <c r="N194" i="52"/>
  <c r="AA194" i="52" s="1"/>
  <c r="O194" i="52"/>
  <c r="P194" i="52"/>
  <c r="Q194" i="52"/>
  <c r="R194" i="52"/>
  <c r="X194" i="52"/>
  <c r="AC194" i="52"/>
  <c r="M195" i="52"/>
  <c r="N195" i="52"/>
  <c r="AC195" i="52" s="1"/>
  <c r="O195" i="52"/>
  <c r="P195" i="52"/>
  <c r="Q195" i="52"/>
  <c r="R195" i="52"/>
  <c r="X195" i="52"/>
  <c r="AA195" i="52"/>
  <c r="AD195" i="52"/>
  <c r="AE195" i="52"/>
  <c r="M196" i="52"/>
  <c r="N196" i="52"/>
  <c r="AA196" i="52" s="1"/>
  <c r="O196" i="52"/>
  <c r="P196" i="52"/>
  <c r="Q196" i="52"/>
  <c r="R196" i="52"/>
  <c r="X196" i="52"/>
  <c r="Z196" i="52"/>
  <c r="AB196" i="52"/>
  <c r="AE196" i="52"/>
  <c r="M197" i="52"/>
  <c r="N197" i="52"/>
  <c r="AA197" i="52" s="1"/>
  <c r="O197" i="52"/>
  <c r="P197" i="52"/>
  <c r="Q197" i="52"/>
  <c r="R197" i="52"/>
  <c r="X197" i="52"/>
  <c r="Z197" i="52"/>
  <c r="AD197" i="52"/>
  <c r="M198" i="52"/>
  <c r="N198" i="52"/>
  <c r="O198" i="52"/>
  <c r="P198" i="52"/>
  <c r="Q198" i="52"/>
  <c r="R198" i="52"/>
  <c r="X198" i="52"/>
  <c r="AB198" i="52"/>
  <c r="M199" i="52"/>
  <c r="N199" i="52"/>
  <c r="Z199" i="52" s="1"/>
  <c r="O199" i="52"/>
  <c r="P199" i="52"/>
  <c r="Q199" i="52"/>
  <c r="R199" i="52"/>
  <c r="X199" i="52"/>
  <c r="AA199" i="52"/>
  <c r="AB199" i="52"/>
  <c r="AC199" i="52"/>
  <c r="AD199" i="52"/>
  <c r="AE199" i="52"/>
  <c r="M200" i="52"/>
  <c r="N200" i="52"/>
  <c r="AC200" i="52" s="1"/>
  <c r="O200" i="52"/>
  <c r="P200" i="52"/>
  <c r="Q200" i="52"/>
  <c r="R200" i="52"/>
  <c r="X200" i="52"/>
  <c r="AB200" i="52"/>
  <c r="M201" i="52"/>
  <c r="N201" i="52"/>
  <c r="O201" i="52"/>
  <c r="P201" i="52"/>
  <c r="Q201" i="52"/>
  <c r="R201" i="52"/>
  <c r="X201" i="52"/>
  <c r="AB201" i="52"/>
  <c r="AC201" i="52"/>
  <c r="AD201" i="52"/>
  <c r="M202" i="52"/>
  <c r="N202" i="52"/>
  <c r="Z202" i="52" s="1"/>
  <c r="O202" i="52"/>
  <c r="P202" i="52"/>
  <c r="Q202" i="52"/>
  <c r="R202" i="52"/>
  <c r="X202" i="52"/>
  <c r="AB202" i="52"/>
  <c r="AC202" i="52"/>
  <c r="M203" i="52"/>
  <c r="N203" i="52"/>
  <c r="O203" i="52"/>
  <c r="P203" i="52"/>
  <c r="Q203" i="52"/>
  <c r="R203" i="52"/>
  <c r="X203" i="52"/>
  <c r="AB203" i="52"/>
  <c r="AE203" i="52"/>
  <c r="M204" i="52"/>
  <c r="N204" i="52"/>
  <c r="AA204" i="52" s="1"/>
  <c r="O204" i="52"/>
  <c r="P204" i="52"/>
  <c r="Q204" i="52"/>
  <c r="R204" i="52"/>
  <c r="X204" i="52"/>
  <c r="Z204" i="52"/>
  <c r="AB204" i="52"/>
  <c r="AC204" i="52"/>
  <c r="AD204" i="52"/>
  <c r="M205" i="52"/>
  <c r="N205" i="52"/>
  <c r="O205" i="52"/>
  <c r="P205" i="52"/>
  <c r="Q205" i="52"/>
  <c r="R205" i="52"/>
  <c r="X205" i="52"/>
  <c r="M206" i="52"/>
  <c r="N206" i="52"/>
  <c r="AB206" i="52" s="1"/>
  <c r="O206" i="52"/>
  <c r="P206" i="52"/>
  <c r="Q206" i="52"/>
  <c r="R206" i="52"/>
  <c r="X206" i="52"/>
  <c r="M207" i="52"/>
  <c r="N207" i="52"/>
  <c r="AA207" i="52" s="1"/>
  <c r="O207" i="52"/>
  <c r="P207" i="52"/>
  <c r="Q207" i="52"/>
  <c r="R207" i="52"/>
  <c r="X207" i="52"/>
  <c r="M208" i="52"/>
  <c r="N208" i="52"/>
  <c r="Z208" i="52" s="1"/>
  <c r="O208" i="52"/>
  <c r="P208" i="52"/>
  <c r="Q208" i="52"/>
  <c r="R208" i="52"/>
  <c r="X208" i="52"/>
  <c r="AB208" i="52"/>
  <c r="AD208" i="52"/>
  <c r="AE208" i="52"/>
  <c r="M209" i="52"/>
  <c r="N209" i="52"/>
  <c r="AC209" i="52" s="1"/>
  <c r="O209" i="52"/>
  <c r="P209" i="52"/>
  <c r="Q209" i="52"/>
  <c r="R209" i="52"/>
  <c r="X209" i="52"/>
  <c r="Z209" i="52"/>
  <c r="AA209" i="52"/>
  <c r="AB209" i="52"/>
  <c r="AD209" i="52"/>
  <c r="M210" i="52"/>
  <c r="N210" i="52"/>
  <c r="Z210" i="52" s="1"/>
  <c r="O210" i="52"/>
  <c r="P210" i="52"/>
  <c r="Q210" i="52"/>
  <c r="R210" i="52"/>
  <c r="X210" i="52"/>
  <c r="AD210" i="52"/>
  <c r="AE210" i="52"/>
  <c r="M211" i="52"/>
  <c r="N211" i="52"/>
  <c r="AC211" i="52" s="1"/>
  <c r="O211" i="52"/>
  <c r="P211" i="52"/>
  <c r="Q211" i="52"/>
  <c r="R211" i="52"/>
  <c r="X211" i="52"/>
  <c r="AA211" i="52"/>
  <c r="AB211" i="52"/>
  <c r="AE211" i="52"/>
  <c r="M212" i="52"/>
  <c r="N212" i="52"/>
  <c r="AA212" i="52" s="1"/>
  <c r="O212" i="52"/>
  <c r="P212" i="52"/>
  <c r="Q212" i="52"/>
  <c r="R212" i="52"/>
  <c r="X212" i="52"/>
  <c r="Z212" i="52"/>
  <c r="AC212" i="52"/>
  <c r="AD212" i="52"/>
  <c r="AE212" i="52"/>
  <c r="M213" i="52"/>
  <c r="N213" i="52"/>
  <c r="AC213" i="52" s="1"/>
  <c r="O213" i="52"/>
  <c r="P213" i="52"/>
  <c r="Q213" i="52"/>
  <c r="R213" i="52"/>
  <c r="X213" i="52"/>
  <c r="Z213" i="52"/>
  <c r="AB213" i="52"/>
  <c r="M214" i="52"/>
  <c r="N214" i="52"/>
  <c r="AA214" i="52" s="1"/>
  <c r="O214" i="52"/>
  <c r="P214" i="52"/>
  <c r="Q214" i="52"/>
  <c r="R214" i="52"/>
  <c r="X214" i="52"/>
  <c r="M215" i="52"/>
  <c r="N215" i="52"/>
  <c r="Z215" i="52" s="1"/>
  <c r="O215" i="52"/>
  <c r="P215" i="52"/>
  <c r="Q215" i="52"/>
  <c r="R215" i="52"/>
  <c r="X215" i="52"/>
  <c r="AB215" i="52"/>
  <c r="AC215" i="52"/>
  <c r="AD215" i="52"/>
  <c r="AE215" i="52"/>
  <c r="M216" i="52"/>
  <c r="N216" i="52"/>
  <c r="AC216" i="52" s="1"/>
  <c r="O216" i="52"/>
  <c r="P216" i="52"/>
  <c r="Q216" i="52"/>
  <c r="R216" i="52"/>
  <c r="X216" i="52"/>
  <c r="AA216" i="52"/>
  <c r="AB216" i="52"/>
  <c r="M217" i="52"/>
  <c r="N217" i="52"/>
  <c r="AD217" i="52" s="1"/>
  <c r="O217" i="52"/>
  <c r="P217" i="52"/>
  <c r="Q217" i="52"/>
  <c r="R217" i="52"/>
  <c r="X217" i="52"/>
  <c r="M218" i="52"/>
  <c r="N218" i="52"/>
  <c r="AB218" i="52" s="1"/>
  <c r="O218" i="52"/>
  <c r="P218" i="52"/>
  <c r="Q218" i="52"/>
  <c r="R218" i="52"/>
  <c r="X218" i="52"/>
  <c r="AE218" i="52"/>
  <c r="M219" i="52"/>
  <c r="N219" i="52"/>
  <c r="Z219" i="52" s="1"/>
  <c r="O219" i="52"/>
  <c r="P219" i="52"/>
  <c r="Q219" i="52"/>
  <c r="R219" i="52"/>
  <c r="X219" i="52"/>
  <c r="AB219" i="52"/>
  <c r="AE219" i="52"/>
  <c r="M220" i="52"/>
  <c r="N220" i="52"/>
  <c r="AA220" i="52" s="1"/>
  <c r="O220" i="52"/>
  <c r="P220" i="52"/>
  <c r="Q220" i="52"/>
  <c r="R220" i="52"/>
  <c r="X220" i="52"/>
  <c r="AC220" i="52"/>
  <c r="AE220" i="52"/>
  <c r="M221" i="52"/>
  <c r="N221" i="52"/>
  <c r="Z221" i="52" s="1"/>
  <c r="O221" i="52"/>
  <c r="P221" i="52"/>
  <c r="Q221" i="52"/>
  <c r="R221" i="52"/>
  <c r="X221" i="52"/>
  <c r="AB221" i="52"/>
  <c r="AC221" i="52"/>
  <c r="AD221" i="52"/>
  <c r="M222" i="52"/>
  <c r="N222" i="52"/>
  <c r="AA222" i="52" s="1"/>
  <c r="O222" i="52"/>
  <c r="P222" i="52"/>
  <c r="Q222" i="52"/>
  <c r="R222" i="52"/>
  <c r="X222" i="52"/>
  <c r="AC222" i="52"/>
  <c r="M223" i="52"/>
  <c r="N223" i="52"/>
  <c r="Z223" i="52" s="1"/>
  <c r="O223" i="52"/>
  <c r="P223" i="52"/>
  <c r="Q223" i="52"/>
  <c r="R223" i="52"/>
  <c r="X223" i="52"/>
  <c r="AA223" i="52"/>
  <c r="AB223" i="52"/>
  <c r="AC223" i="52"/>
  <c r="AE223" i="52"/>
  <c r="M224" i="52"/>
  <c r="N224" i="52"/>
  <c r="AC224" i="52" s="1"/>
  <c r="O224" i="52"/>
  <c r="P224" i="52"/>
  <c r="Q224" i="52"/>
  <c r="R224" i="52"/>
  <c r="X224" i="52"/>
  <c r="AB224" i="52"/>
  <c r="M225" i="52"/>
  <c r="N225" i="52"/>
  <c r="AB225" i="52" s="1"/>
  <c r="O225" i="52"/>
  <c r="P225" i="52"/>
  <c r="Q225" i="52"/>
  <c r="R225" i="52"/>
  <c r="X225" i="52"/>
  <c r="AD225" i="52"/>
  <c r="M226" i="52"/>
  <c r="N226" i="52"/>
  <c r="O226" i="52"/>
  <c r="P226" i="52"/>
  <c r="Q226" i="52"/>
  <c r="R226" i="52"/>
  <c r="X226" i="52"/>
  <c r="AE226" i="52"/>
  <c r="M227" i="52"/>
  <c r="N227" i="52"/>
  <c r="AA227" i="52" s="1"/>
  <c r="O227" i="52"/>
  <c r="P227" i="52"/>
  <c r="Q227" i="52"/>
  <c r="R227" i="52"/>
  <c r="X227" i="52"/>
  <c r="Z227" i="52"/>
  <c r="AB227" i="52"/>
  <c r="AE227" i="52"/>
  <c r="M228" i="52"/>
  <c r="N228" i="52"/>
  <c r="AA228" i="52" s="1"/>
  <c r="O228" i="52"/>
  <c r="P228" i="52"/>
  <c r="Q228" i="52"/>
  <c r="R228" i="52"/>
  <c r="X228" i="52"/>
  <c r="AC228" i="52"/>
  <c r="AD228" i="52"/>
  <c r="AE228" i="52"/>
  <c r="M229" i="52"/>
  <c r="N229" i="52"/>
  <c r="AD229" i="52" s="1"/>
  <c r="O229" i="52"/>
  <c r="P229" i="52"/>
  <c r="Q229" i="52"/>
  <c r="R229" i="52"/>
  <c r="X229" i="52"/>
  <c r="AA229" i="52"/>
  <c r="AB229" i="52"/>
  <c r="AC229" i="52"/>
  <c r="M230" i="52"/>
  <c r="N230" i="52"/>
  <c r="O230" i="52"/>
  <c r="P230" i="52"/>
  <c r="Q230" i="52"/>
  <c r="R230" i="52"/>
  <c r="X230" i="52"/>
  <c r="M231" i="52"/>
  <c r="N231" i="52"/>
  <c r="Z231" i="52" s="1"/>
  <c r="O231" i="52"/>
  <c r="P231" i="52"/>
  <c r="Q231" i="52"/>
  <c r="R231" i="52"/>
  <c r="X231" i="52"/>
  <c r="AC231" i="52"/>
  <c r="AD231" i="52"/>
  <c r="AE231" i="52"/>
  <c r="M232" i="52"/>
  <c r="N232" i="52"/>
  <c r="AC232" i="52" s="1"/>
  <c r="O232" i="52"/>
  <c r="P232" i="52"/>
  <c r="Q232" i="52"/>
  <c r="R232" i="52"/>
  <c r="X232" i="52"/>
  <c r="Z232" i="52"/>
  <c r="AB232" i="52"/>
  <c r="M233" i="52"/>
  <c r="N233" i="52"/>
  <c r="O233" i="52"/>
  <c r="P233" i="52"/>
  <c r="Q233" i="52"/>
  <c r="R233" i="52"/>
  <c r="X233" i="52"/>
  <c r="AB233" i="52"/>
  <c r="AC233" i="52"/>
  <c r="AD233" i="52"/>
  <c r="M234" i="52"/>
  <c r="N234" i="52"/>
  <c r="O234" i="52"/>
  <c r="P234" i="52"/>
  <c r="Q234" i="52"/>
  <c r="R234" i="52"/>
  <c r="X234" i="52"/>
  <c r="AE234" i="52"/>
  <c r="M235" i="52"/>
  <c r="N235" i="52"/>
  <c r="O235" i="52"/>
  <c r="P235" i="52"/>
  <c r="Q235" i="52"/>
  <c r="R235" i="52"/>
  <c r="X235" i="52"/>
  <c r="AE235" i="52"/>
  <c r="M236" i="52"/>
  <c r="N236" i="52"/>
  <c r="AA236" i="52" s="1"/>
  <c r="O236" i="52"/>
  <c r="P236" i="52"/>
  <c r="Q236" i="52"/>
  <c r="R236" i="52"/>
  <c r="X236" i="52"/>
  <c r="AC236" i="52"/>
  <c r="AD236" i="52"/>
  <c r="AE236" i="52"/>
  <c r="M237" i="52"/>
  <c r="N237" i="52"/>
  <c r="AD237" i="52" s="1"/>
  <c r="O237" i="52"/>
  <c r="P237" i="52"/>
  <c r="Q237" i="52"/>
  <c r="R237" i="52"/>
  <c r="X237" i="52"/>
  <c r="AA237" i="52"/>
  <c r="AB237" i="52"/>
  <c r="M238" i="52"/>
  <c r="N238" i="52"/>
  <c r="AA238" i="52" s="1"/>
  <c r="O238" i="52"/>
  <c r="P238" i="52"/>
  <c r="Q238" i="52"/>
  <c r="R238" i="52"/>
  <c r="X238" i="52"/>
  <c r="AC238" i="52"/>
  <c r="M239" i="52"/>
  <c r="N239" i="52"/>
  <c r="Z239" i="52" s="1"/>
  <c r="O239" i="52"/>
  <c r="P239" i="52"/>
  <c r="Q239" i="52"/>
  <c r="R239" i="52"/>
  <c r="X239" i="52"/>
  <c r="AC239" i="52"/>
  <c r="AE239" i="52"/>
  <c r="M240" i="52"/>
  <c r="N240" i="52"/>
  <c r="AC240" i="52" s="1"/>
  <c r="O240" i="52"/>
  <c r="P240" i="52"/>
  <c r="Q240" i="52"/>
  <c r="R240" i="52"/>
  <c r="X240" i="52"/>
  <c r="Z240" i="52"/>
  <c r="AA240" i="52"/>
  <c r="AB240" i="52"/>
  <c r="M241" i="52"/>
  <c r="N241" i="52"/>
  <c r="AB241" i="52" s="1"/>
  <c r="O241" i="52"/>
  <c r="P241" i="52"/>
  <c r="Q241" i="52"/>
  <c r="R241" i="52"/>
  <c r="X241" i="52"/>
  <c r="AD241" i="52"/>
  <c r="M242" i="52"/>
  <c r="N242" i="52"/>
  <c r="O242" i="52"/>
  <c r="P242" i="52"/>
  <c r="Q242" i="52"/>
  <c r="R242" i="52"/>
  <c r="X242" i="52"/>
  <c r="AB242" i="52"/>
  <c r="AE242" i="52"/>
  <c r="M243" i="52"/>
  <c r="N243" i="52"/>
  <c r="Z243" i="52" s="1"/>
  <c r="O243" i="52"/>
  <c r="P243" i="52"/>
  <c r="Q243" i="52"/>
  <c r="R243" i="52"/>
  <c r="X243" i="52"/>
  <c r="AE243" i="52"/>
  <c r="M244" i="52"/>
  <c r="N244" i="52"/>
  <c r="AA244" i="52" s="1"/>
  <c r="O244" i="52"/>
  <c r="P244" i="52"/>
  <c r="Q244" i="52"/>
  <c r="R244" i="52"/>
  <c r="X244" i="52"/>
  <c r="Z244" i="52"/>
  <c r="AB244" i="52"/>
  <c r="AC244" i="52"/>
  <c r="AE244" i="52"/>
  <c r="M245" i="52"/>
  <c r="N245" i="52"/>
  <c r="Z245" i="52" s="1"/>
  <c r="O245" i="52"/>
  <c r="P245" i="52"/>
  <c r="Q245" i="52"/>
  <c r="R245" i="52"/>
  <c r="X245" i="52"/>
  <c r="AB245" i="52"/>
  <c r="AD245" i="52"/>
  <c r="M246" i="52"/>
  <c r="N246" i="52"/>
  <c r="AB246" i="52" s="1"/>
  <c r="O246" i="52"/>
  <c r="P246" i="52"/>
  <c r="Q246" i="52"/>
  <c r="R246" i="52"/>
  <c r="X246" i="52"/>
  <c r="AA246" i="52"/>
  <c r="AC246" i="52"/>
  <c r="M247" i="52"/>
  <c r="N247" i="52"/>
  <c r="Z247" i="52" s="1"/>
  <c r="O247" i="52"/>
  <c r="P247" i="52"/>
  <c r="Q247" i="52"/>
  <c r="R247" i="52"/>
  <c r="X247" i="52"/>
  <c r="AA247" i="52"/>
  <c r="AC247" i="52"/>
  <c r="AD247" i="52"/>
  <c r="AE247" i="52"/>
  <c r="M248" i="52"/>
  <c r="N248" i="52"/>
  <c r="AC248" i="52" s="1"/>
  <c r="O248" i="52"/>
  <c r="P248" i="52"/>
  <c r="Q248" i="52"/>
  <c r="R248" i="52"/>
  <c r="X248" i="52"/>
  <c r="AB248" i="52"/>
  <c r="M249" i="52"/>
  <c r="N249" i="52"/>
  <c r="O249" i="52"/>
  <c r="P249" i="52"/>
  <c r="Q249" i="52"/>
  <c r="R249" i="52"/>
  <c r="X249" i="52"/>
  <c r="AB249" i="52"/>
  <c r="AC249" i="52"/>
  <c r="AD249" i="52"/>
  <c r="M250" i="52"/>
  <c r="N250" i="52"/>
  <c r="O250" i="52"/>
  <c r="P250" i="52"/>
  <c r="Q250" i="52"/>
  <c r="R250" i="52"/>
  <c r="X250" i="52"/>
  <c r="AE250" i="52"/>
  <c r="M251" i="52"/>
  <c r="N251" i="52"/>
  <c r="Z251" i="52" s="1"/>
  <c r="O251" i="52"/>
  <c r="P251" i="52"/>
  <c r="Q251" i="52"/>
  <c r="R251" i="52"/>
  <c r="X251" i="52"/>
  <c r="AB251" i="52"/>
  <c r="AE251" i="52"/>
  <c r="M252" i="52"/>
  <c r="N252" i="52"/>
  <c r="AA252" i="52" s="1"/>
  <c r="O252" i="52"/>
  <c r="P252" i="52"/>
  <c r="Q252" i="52"/>
  <c r="R252" i="52"/>
  <c r="X252" i="52"/>
  <c r="AC252" i="52"/>
  <c r="AE252" i="52"/>
  <c r="M253" i="52"/>
  <c r="N253" i="52"/>
  <c r="Z253" i="52" s="1"/>
  <c r="O253" i="52"/>
  <c r="P253" i="52"/>
  <c r="Q253" i="52"/>
  <c r="R253" i="52"/>
  <c r="X253" i="52"/>
  <c r="AB253" i="52"/>
  <c r="AC253" i="52"/>
  <c r="AD253" i="52"/>
  <c r="M254" i="52"/>
  <c r="N254" i="52"/>
  <c r="AB254" i="52" s="1"/>
  <c r="O254" i="52"/>
  <c r="P254" i="52"/>
  <c r="Q254" i="52"/>
  <c r="R254" i="52"/>
  <c r="X254" i="52"/>
  <c r="M255" i="52"/>
  <c r="N255" i="52"/>
  <c r="Z255" i="52" s="1"/>
  <c r="O255" i="52"/>
  <c r="P255" i="52"/>
  <c r="Q255" i="52"/>
  <c r="R255" i="52"/>
  <c r="X255" i="52"/>
  <c r="AB255" i="52"/>
  <c r="AC255" i="52"/>
  <c r="AD255" i="52"/>
  <c r="AE255" i="52"/>
  <c r="M256" i="52"/>
  <c r="N256" i="52"/>
  <c r="AC256" i="52" s="1"/>
  <c r="O256" i="52"/>
  <c r="P256" i="52"/>
  <c r="Q256" i="52"/>
  <c r="R256" i="52"/>
  <c r="X256" i="52"/>
  <c r="AB256" i="52"/>
  <c r="AD256" i="52"/>
  <c r="M257" i="52"/>
  <c r="N257" i="52"/>
  <c r="AB257" i="52" s="1"/>
  <c r="O257" i="52"/>
  <c r="P257" i="52"/>
  <c r="Q257" i="52"/>
  <c r="R257" i="52"/>
  <c r="X257" i="52"/>
  <c r="AD257" i="52"/>
  <c r="M258" i="52"/>
  <c r="N258" i="52"/>
  <c r="O258" i="52"/>
  <c r="P258" i="52"/>
  <c r="Q258" i="52"/>
  <c r="R258" i="52"/>
  <c r="X258" i="52"/>
  <c r="AB258" i="52"/>
  <c r="AE258" i="52"/>
  <c r="M259" i="52"/>
  <c r="N259" i="52"/>
  <c r="O259" i="52"/>
  <c r="P259" i="52"/>
  <c r="Q259" i="52"/>
  <c r="R259" i="52"/>
  <c r="X259" i="52"/>
  <c r="AE259" i="52"/>
  <c r="M260" i="52"/>
  <c r="N260" i="52"/>
  <c r="AA260" i="52" s="1"/>
  <c r="O260" i="52"/>
  <c r="P260" i="52"/>
  <c r="Q260" i="52"/>
  <c r="R260" i="52"/>
  <c r="X260" i="52"/>
  <c r="Z260" i="52"/>
  <c r="AB260" i="52"/>
  <c r="AC260" i="52"/>
  <c r="AD260" i="52"/>
  <c r="AE260" i="52"/>
  <c r="M261" i="52"/>
  <c r="N261" i="52"/>
  <c r="O261" i="52"/>
  <c r="P261" i="52"/>
  <c r="Q261" i="52"/>
  <c r="R261" i="52"/>
  <c r="X261" i="52"/>
  <c r="Z261" i="52"/>
  <c r="AA261" i="52"/>
  <c r="AB261" i="52"/>
  <c r="AC261" i="52"/>
  <c r="AD261" i="52"/>
  <c r="M262" i="52"/>
  <c r="N262" i="52"/>
  <c r="O262" i="52"/>
  <c r="P262" i="52"/>
  <c r="Q262" i="52"/>
  <c r="R262" i="52"/>
  <c r="X262" i="52"/>
  <c r="AC262" i="52"/>
  <c r="M263" i="52"/>
  <c r="N263" i="52"/>
  <c r="Z263" i="52" s="1"/>
  <c r="O263" i="52"/>
  <c r="P263" i="52"/>
  <c r="Q263" i="52"/>
  <c r="R263" i="52"/>
  <c r="X263" i="52"/>
  <c r="AA263" i="52"/>
  <c r="AB263" i="52"/>
  <c r="AC263" i="52"/>
  <c r="AD263" i="52"/>
  <c r="AE263" i="52"/>
  <c r="M264" i="52"/>
  <c r="N264" i="52"/>
  <c r="AC264" i="52" s="1"/>
  <c r="O264" i="52"/>
  <c r="P264" i="52"/>
  <c r="Q264" i="52"/>
  <c r="R264" i="52"/>
  <c r="X264" i="52"/>
  <c r="Z264" i="52"/>
  <c r="AA264" i="52"/>
  <c r="AB264" i="52"/>
  <c r="AD264" i="52"/>
  <c r="M265" i="52"/>
  <c r="N265" i="52"/>
  <c r="AD265" i="52" s="1"/>
  <c r="O265" i="52"/>
  <c r="P265" i="52"/>
  <c r="Q265" i="52"/>
  <c r="R265" i="52"/>
  <c r="X265" i="52"/>
  <c r="M266" i="52"/>
  <c r="N266" i="52"/>
  <c r="AB266" i="52" s="1"/>
  <c r="O266" i="52"/>
  <c r="P266" i="52"/>
  <c r="Q266" i="52"/>
  <c r="R266" i="52"/>
  <c r="X266" i="52"/>
  <c r="AE266" i="52"/>
  <c r="M267" i="52"/>
  <c r="N267" i="52"/>
  <c r="O267" i="52"/>
  <c r="P267" i="52"/>
  <c r="Q267" i="52"/>
  <c r="R267" i="52"/>
  <c r="X267" i="52"/>
  <c r="Z267" i="52"/>
  <c r="AA267" i="52"/>
  <c r="AB267" i="52"/>
  <c r="AE267" i="52"/>
  <c r="M268" i="52"/>
  <c r="N268" i="52"/>
  <c r="AA268" i="52" s="1"/>
  <c r="O268" i="52"/>
  <c r="P268" i="52"/>
  <c r="Q268" i="52"/>
  <c r="R268" i="52"/>
  <c r="X268" i="52"/>
  <c r="AC268" i="52"/>
  <c r="AD268" i="52"/>
  <c r="AE268" i="52"/>
  <c r="M269" i="52"/>
  <c r="N269" i="52"/>
  <c r="AC269" i="52" s="1"/>
  <c r="O269" i="52"/>
  <c r="P269" i="52"/>
  <c r="Q269" i="52"/>
  <c r="R269" i="52"/>
  <c r="X269" i="52"/>
  <c r="AA269" i="52"/>
  <c r="AB269" i="52"/>
  <c r="AD269" i="52"/>
  <c r="M270" i="52"/>
  <c r="N270" i="52"/>
  <c r="AA270" i="52" s="1"/>
  <c r="O270" i="52"/>
  <c r="P270" i="52"/>
  <c r="Q270" i="52"/>
  <c r="R270" i="52"/>
  <c r="X270" i="52"/>
  <c r="M271" i="52"/>
  <c r="N271" i="52"/>
  <c r="Z271" i="52" s="1"/>
  <c r="O271" i="52"/>
  <c r="P271" i="52"/>
  <c r="Q271" i="52"/>
  <c r="R271" i="52"/>
  <c r="X271" i="52"/>
  <c r="AB271" i="52"/>
  <c r="AC271" i="52"/>
  <c r="AE271" i="52"/>
  <c r="M272" i="52"/>
  <c r="N272" i="52"/>
  <c r="O272" i="52"/>
  <c r="P272" i="52"/>
  <c r="Q272" i="52"/>
  <c r="R272" i="52"/>
  <c r="X272" i="52"/>
  <c r="AB272" i="52"/>
  <c r="M273" i="52"/>
  <c r="N273" i="52"/>
  <c r="O273" i="52"/>
  <c r="P273" i="52"/>
  <c r="Q273" i="52"/>
  <c r="R273" i="52"/>
  <c r="X273" i="52"/>
  <c r="AD273" i="52"/>
  <c r="AE273" i="52"/>
  <c r="M274" i="52"/>
  <c r="N274" i="52"/>
  <c r="Z274" i="52" s="1"/>
  <c r="O274" i="52"/>
  <c r="P274" i="52"/>
  <c r="Q274" i="52"/>
  <c r="R274" i="52"/>
  <c r="X274" i="52"/>
  <c r="AE274" i="52"/>
  <c r="M275" i="52"/>
  <c r="N275" i="52"/>
  <c r="AB275" i="52" s="1"/>
  <c r="O275" i="52"/>
  <c r="P275" i="52"/>
  <c r="Q275" i="52"/>
  <c r="R275" i="52"/>
  <c r="X275" i="52"/>
  <c r="AE275" i="52"/>
  <c r="M276" i="52"/>
  <c r="N276" i="52"/>
  <c r="AA276" i="52" s="1"/>
  <c r="O276" i="52"/>
  <c r="P276" i="52"/>
  <c r="Q276" i="52"/>
  <c r="R276" i="52"/>
  <c r="X276" i="52"/>
  <c r="AC276" i="52"/>
  <c r="AE276" i="52"/>
  <c r="M277" i="52"/>
  <c r="N277" i="52"/>
  <c r="O277" i="52"/>
  <c r="P277" i="52"/>
  <c r="Q277" i="52"/>
  <c r="R277" i="52"/>
  <c r="X277" i="52"/>
  <c r="Z277" i="52"/>
  <c r="AA277" i="52"/>
  <c r="AB277" i="52"/>
  <c r="AC277" i="52"/>
  <c r="AD277" i="52"/>
  <c r="M278" i="52"/>
  <c r="N278" i="52"/>
  <c r="AB278" i="52" s="1"/>
  <c r="O278" i="52"/>
  <c r="P278" i="52"/>
  <c r="Q278" i="52"/>
  <c r="R278" i="52"/>
  <c r="X278" i="52"/>
  <c r="M279" i="52"/>
  <c r="N279" i="52"/>
  <c r="Z279" i="52" s="1"/>
  <c r="O279" i="52"/>
  <c r="P279" i="52"/>
  <c r="Q279" i="52"/>
  <c r="R279" i="52"/>
  <c r="X279" i="52"/>
  <c r="AC279" i="52"/>
  <c r="AE279" i="52"/>
  <c r="M280" i="52"/>
  <c r="N280" i="52"/>
  <c r="AB280" i="52" s="1"/>
  <c r="O280" i="52"/>
  <c r="P280" i="52"/>
  <c r="Q280" i="52"/>
  <c r="R280" i="52"/>
  <c r="X280" i="52"/>
  <c r="M281" i="52"/>
  <c r="N281" i="52"/>
  <c r="Z281" i="52" s="1"/>
  <c r="O281" i="52"/>
  <c r="P281" i="52"/>
  <c r="Q281" i="52"/>
  <c r="R281" i="52"/>
  <c r="X281" i="52"/>
  <c r="AB281" i="52"/>
  <c r="AC281" i="52"/>
  <c r="AE281" i="52"/>
  <c r="M282" i="52"/>
  <c r="N282" i="52"/>
  <c r="Z282" i="52" s="1"/>
  <c r="O282" i="52"/>
  <c r="P282" i="52"/>
  <c r="Q282" i="52"/>
  <c r="R282" i="52"/>
  <c r="X282" i="52"/>
  <c r="AD282" i="52"/>
  <c r="AE282" i="52"/>
  <c r="M283" i="52"/>
  <c r="N283" i="52"/>
  <c r="AD283" i="52" s="1"/>
  <c r="O283" i="52"/>
  <c r="P283" i="52"/>
  <c r="Q283" i="52"/>
  <c r="R283" i="52"/>
  <c r="X283" i="52"/>
  <c r="AB283" i="52"/>
  <c r="AE283" i="52"/>
  <c r="M284" i="52"/>
  <c r="N284" i="52"/>
  <c r="AA284" i="52" s="1"/>
  <c r="O284" i="52"/>
  <c r="P284" i="52"/>
  <c r="Q284" i="52"/>
  <c r="R284" i="52"/>
  <c r="X284" i="52"/>
  <c r="AB284" i="52"/>
  <c r="AC284" i="52"/>
  <c r="AE284" i="52"/>
  <c r="M285" i="52"/>
  <c r="N285" i="52"/>
  <c r="Z285" i="52" s="1"/>
  <c r="O285" i="52"/>
  <c r="P285" i="52"/>
  <c r="Q285" i="52"/>
  <c r="R285" i="52"/>
  <c r="X285" i="52"/>
  <c r="AB285" i="52"/>
  <c r="AC285" i="52"/>
  <c r="AE285" i="52"/>
  <c r="M286" i="52"/>
  <c r="N286" i="52"/>
  <c r="AA286" i="52" s="1"/>
  <c r="O286" i="52"/>
  <c r="P286" i="52"/>
  <c r="Q286" i="52"/>
  <c r="R286" i="52"/>
  <c r="X286" i="52"/>
  <c r="Z286" i="52"/>
  <c r="AB286" i="52"/>
  <c r="AC286" i="52"/>
  <c r="AD286" i="52"/>
  <c r="M287" i="52"/>
  <c r="N287" i="52"/>
  <c r="Z287" i="52" s="1"/>
  <c r="O287" i="52"/>
  <c r="P287" i="52"/>
  <c r="Q287" i="52"/>
  <c r="R287" i="52"/>
  <c r="X287" i="52"/>
  <c r="AC287" i="52"/>
  <c r="AD287" i="52"/>
  <c r="AE287" i="52"/>
  <c r="M288" i="52"/>
  <c r="N288" i="52"/>
  <c r="AC288" i="52" s="1"/>
  <c r="O288" i="52"/>
  <c r="P288" i="52"/>
  <c r="Q288" i="52"/>
  <c r="R288" i="52"/>
  <c r="X288" i="52"/>
  <c r="AB288" i="52"/>
  <c r="AD288" i="52"/>
  <c r="M289" i="52"/>
  <c r="N289" i="52"/>
  <c r="Z289" i="52" s="1"/>
  <c r="O289" i="52"/>
  <c r="P289" i="52"/>
  <c r="Q289" i="52"/>
  <c r="R289" i="52"/>
  <c r="X289" i="52"/>
  <c r="AA289" i="52"/>
  <c r="AB289" i="52"/>
  <c r="AC289" i="52"/>
  <c r="AE289" i="52"/>
  <c r="M290" i="52"/>
  <c r="N290" i="52"/>
  <c r="Z290" i="52" s="1"/>
  <c r="O290" i="52"/>
  <c r="P290" i="52"/>
  <c r="Q290" i="52"/>
  <c r="R290" i="52"/>
  <c r="X290" i="52"/>
  <c r="AD290" i="52"/>
  <c r="AE290" i="52"/>
  <c r="M291" i="52"/>
  <c r="N291" i="52"/>
  <c r="AA291" i="52" s="1"/>
  <c r="O291" i="52"/>
  <c r="P291" i="52"/>
  <c r="Q291" i="52"/>
  <c r="R291" i="52"/>
  <c r="X291" i="52"/>
  <c r="AE291" i="52"/>
  <c r="M292" i="52"/>
  <c r="N292" i="52"/>
  <c r="AC292" i="52" s="1"/>
  <c r="O292" i="52"/>
  <c r="P292" i="52"/>
  <c r="Q292" i="52"/>
  <c r="R292" i="52"/>
  <c r="X292" i="52"/>
  <c r="AE292" i="52"/>
  <c r="M293" i="52"/>
  <c r="N293" i="52"/>
  <c r="AC293" i="52" s="1"/>
  <c r="O293" i="52"/>
  <c r="P293" i="52"/>
  <c r="Q293" i="52"/>
  <c r="R293" i="52"/>
  <c r="X293" i="52"/>
  <c r="Z293" i="52"/>
  <c r="AA293" i="52"/>
  <c r="AB293" i="52"/>
  <c r="AE293" i="52"/>
  <c r="M294" i="52"/>
  <c r="N294" i="52"/>
  <c r="O294" i="52"/>
  <c r="P294" i="52"/>
  <c r="Q294" i="52"/>
  <c r="R294" i="52"/>
  <c r="X294" i="52"/>
  <c r="Z294" i="52"/>
  <c r="AA294" i="52"/>
  <c r="AB294" i="52"/>
  <c r="AC294" i="52"/>
  <c r="AD294" i="52"/>
  <c r="M295" i="52"/>
  <c r="N295" i="52"/>
  <c r="Z295" i="52" s="1"/>
  <c r="O295" i="52"/>
  <c r="P295" i="52"/>
  <c r="Q295" i="52"/>
  <c r="R295" i="52"/>
  <c r="X295" i="52"/>
  <c r="AA295" i="52"/>
  <c r="AB295" i="52"/>
  <c r="AC295" i="52"/>
  <c r="AE295" i="52"/>
  <c r="M296" i="52"/>
  <c r="N296" i="52"/>
  <c r="AC296" i="52" s="1"/>
  <c r="O296" i="52"/>
  <c r="P296" i="52"/>
  <c r="Q296" i="52"/>
  <c r="R296" i="52"/>
  <c r="X296" i="52"/>
  <c r="Z296" i="52"/>
  <c r="AA296" i="52"/>
  <c r="AB296" i="52"/>
  <c r="AD296" i="52"/>
  <c r="M297" i="52"/>
  <c r="N297" i="52"/>
  <c r="O297" i="52"/>
  <c r="P297" i="52"/>
  <c r="Q297" i="52"/>
  <c r="R297" i="52"/>
  <c r="X297" i="52"/>
  <c r="AE297" i="52"/>
  <c r="M298" i="52"/>
  <c r="N298" i="52"/>
  <c r="O298" i="52"/>
  <c r="P298" i="52"/>
  <c r="Q298" i="52"/>
  <c r="R298" i="52"/>
  <c r="X298" i="52"/>
  <c r="AD298" i="52"/>
  <c r="AE298" i="52"/>
  <c r="M299" i="52"/>
  <c r="N299" i="52"/>
  <c r="AC299" i="52" s="1"/>
  <c r="O299" i="52"/>
  <c r="P299" i="52"/>
  <c r="Q299" i="52"/>
  <c r="R299" i="52"/>
  <c r="X299" i="52"/>
  <c r="AB299" i="52"/>
  <c r="AE299" i="52"/>
  <c r="M300" i="52"/>
  <c r="N300" i="52"/>
  <c r="AA300" i="52" s="1"/>
  <c r="O300" i="52"/>
  <c r="P300" i="52"/>
  <c r="Q300" i="52"/>
  <c r="R300" i="52"/>
  <c r="X300" i="52"/>
  <c r="AC300" i="52"/>
  <c r="AD300" i="52"/>
  <c r="AE300" i="52"/>
  <c r="M301" i="52"/>
  <c r="N301" i="52"/>
  <c r="AC301" i="52" s="1"/>
  <c r="O301" i="52"/>
  <c r="P301" i="52"/>
  <c r="Q301" i="52"/>
  <c r="R301" i="52"/>
  <c r="X301" i="52"/>
  <c r="AB301" i="52"/>
  <c r="AE301" i="52"/>
  <c r="M302" i="52"/>
  <c r="N302" i="52"/>
  <c r="AB302" i="52" s="1"/>
  <c r="O302" i="52"/>
  <c r="P302" i="52"/>
  <c r="Q302" i="52"/>
  <c r="R302" i="52"/>
  <c r="X302" i="52"/>
  <c r="M303" i="52"/>
  <c r="N303" i="52"/>
  <c r="Z303" i="52" s="1"/>
  <c r="O303" i="52"/>
  <c r="P303" i="52"/>
  <c r="Q303" i="52"/>
  <c r="R303" i="52"/>
  <c r="X303" i="52"/>
  <c r="AB303" i="52"/>
  <c r="AC303" i="52"/>
  <c r="AE303" i="52"/>
  <c r="M304" i="52"/>
  <c r="N304" i="52"/>
  <c r="O304" i="52"/>
  <c r="P304" i="52"/>
  <c r="Q304" i="52"/>
  <c r="R304" i="52"/>
  <c r="X304" i="52"/>
  <c r="AB304" i="52"/>
  <c r="M305" i="52"/>
  <c r="N305" i="52"/>
  <c r="O305" i="52"/>
  <c r="P305" i="52"/>
  <c r="Q305" i="52"/>
  <c r="R305" i="52"/>
  <c r="X305" i="52"/>
  <c r="AC305" i="52"/>
  <c r="AD305" i="52"/>
  <c r="AE305" i="52"/>
  <c r="M306" i="52"/>
  <c r="N306" i="52"/>
  <c r="AB306" i="52" s="1"/>
  <c r="O306" i="52"/>
  <c r="P306" i="52"/>
  <c r="Q306" i="52"/>
  <c r="R306" i="52"/>
  <c r="X306" i="52"/>
  <c r="Z306" i="52"/>
  <c r="AD306" i="52"/>
  <c r="AE306" i="52"/>
  <c r="M307" i="52"/>
  <c r="N307" i="52"/>
  <c r="AD307" i="52" s="1"/>
  <c r="O307" i="52"/>
  <c r="P307" i="52"/>
  <c r="Q307" i="52"/>
  <c r="R307" i="52"/>
  <c r="X307" i="52"/>
  <c r="Z307" i="52"/>
  <c r="AB307" i="52"/>
  <c r="AC307" i="52"/>
  <c r="AE307" i="52"/>
  <c r="M308" i="52"/>
  <c r="N308" i="52"/>
  <c r="AA308" i="52" s="1"/>
  <c r="O308" i="52"/>
  <c r="P308" i="52"/>
  <c r="Q308" i="52"/>
  <c r="R308" i="52"/>
  <c r="X308" i="52"/>
  <c r="Z308" i="52"/>
  <c r="AC308" i="52"/>
  <c r="AE308" i="52"/>
  <c r="M309" i="52"/>
  <c r="N309" i="52"/>
  <c r="Z309" i="52" s="1"/>
  <c r="O309" i="52"/>
  <c r="P309" i="52"/>
  <c r="Q309" i="52"/>
  <c r="R309" i="52"/>
  <c r="X309" i="52"/>
  <c r="AB309" i="52"/>
  <c r="AC309" i="52"/>
  <c r="AE309" i="52"/>
  <c r="M310" i="52"/>
  <c r="N310" i="52"/>
  <c r="AD310" i="52" s="1"/>
  <c r="O310" i="52"/>
  <c r="P310" i="52"/>
  <c r="Q310" i="52"/>
  <c r="R310" i="52"/>
  <c r="X310" i="52"/>
  <c r="Z310" i="52"/>
  <c r="AB310" i="52"/>
  <c r="AE310" i="52"/>
  <c r="M311" i="52"/>
  <c r="N311" i="52"/>
  <c r="AA311" i="52" s="1"/>
  <c r="O311" i="52"/>
  <c r="P311" i="52"/>
  <c r="Q311" i="52"/>
  <c r="R311" i="52"/>
  <c r="X311" i="52"/>
  <c r="AE311" i="52"/>
  <c r="M312" i="52"/>
  <c r="N312" i="52"/>
  <c r="AC312" i="52" s="1"/>
  <c r="O312" i="52"/>
  <c r="P312" i="52"/>
  <c r="Q312" i="52"/>
  <c r="R312" i="52"/>
  <c r="X312" i="52"/>
  <c r="Z312" i="52"/>
  <c r="AB312" i="52"/>
  <c r="AE312" i="52"/>
  <c r="M313" i="52"/>
  <c r="N313" i="52"/>
  <c r="AC313" i="52" s="1"/>
  <c r="O313" i="52"/>
  <c r="P313" i="52"/>
  <c r="Q313" i="52"/>
  <c r="R313" i="52"/>
  <c r="X313" i="52"/>
  <c r="AB313" i="52"/>
  <c r="AD313" i="52"/>
  <c r="AE313" i="52"/>
  <c r="M314" i="52"/>
  <c r="N314" i="52"/>
  <c r="O314" i="52"/>
  <c r="P314" i="52"/>
  <c r="Q314" i="52"/>
  <c r="R314" i="52"/>
  <c r="X314" i="52"/>
  <c r="AE314" i="52"/>
  <c r="M315" i="52"/>
  <c r="N315" i="52"/>
  <c r="AB315" i="52" s="1"/>
  <c r="O315" i="52"/>
  <c r="P315" i="52"/>
  <c r="Q315" i="52"/>
  <c r="R315" i="52"/>
  <c r="X315" i="52"/>
  <c r="AE315" i="52"/>
  <c r="M316" i="52"/>
  <c r="N316" i="52"/>
  <c r="AD316" i="52" s="1"/>
  <c r="O316" i="52"/>
  <c r="P316" i="52"/>
  <c r="Q316" i="52"/>
  <c r="R316" i="52"/>
  <c r="X316" i="52"/>
  <c r="AB316" i="52"/>
  <c r="AE316" i="52"/>
  <c r="M317" i="52"/>
  <c r="N317" i="52"/>
  <c r="AA317" i="52" s="1"/>
  <c r="O317" i="52"/>
  <c r="P317" i="52"/>
  <c r="Q317" i="52"/>
  <c r="R317" i="52"/>
  <c r="X317" i="52"/>
  <c r="AC317" i="52"/>
  <c r="AD317" i="52"/>
  <c r="AE317" i="52"/>
  <c r="M318" i="52"/>
  <c r="N318" i="52"/>
  <c r="AD318" i="52" s="1"/>
  <c r="O318" i="52"/>
  <c r="P318" i="52"/>
  <c r="Q318" i="52"/>
  <c r="R318" i="52"/>
  <c r="X318" i="52"/>
  <c r="AA318" i="52"/>
  <c r="AB318" i="52"/>
  <c r="AC318" i="52"/>
  <c r="AE318" i="52"/>
  <c r="M319" i="52"/>
  <c r="N319" i="52"/>
  <c r="AA319" i="52" s="1"/>
  <c r="O319" i="52"/>
  <c r="P319" i="52"/>
  <c r="Q319" i="52"/>
  <c r="R319" i="52"/>
  <c r="X319" i="52"/>
  <c r="AE319" i="52"/>
  <c r="M320" i="52"/>
  <c r="N320" i="52"/>
  <c r="Z320" i="52" s="1"/>
  <c r="O320" i="52"/>
  <c r="P320" i="52"/>
  <c r="Q320" i="52"/>
  <c r="R320" i="52"/>
  <c r="X320" i="52"/>
  <c r="AA320" i="52"/>
  <c r="AB320" i="52"/>
  <c r="AD320" i="52"/>
  <c r="AE320" i="52"/>
  <c r="M321" i="52"/>
  <c r="N321" i="52"/>
  <c r="AC321" i="52" s="1"/>
  <c r="O321" i="52"/>
  <c r="P321" i="52"/>
  <c r="Q321" i="52"/>
  <c r="R321" i="52"/>
  <c r="X321" i="52"/>
  <c r="Z321" i="52"/>
  <c r="AA321" i="52"/>
  <c r="AB321" i="52"/>
  <c r="AD321" i="52"/>
  <c r="AE321" i="52"/>
  <c r="M322" i="52"/>
  <c r="N322" i="52"/>
  <c r="O322" i="52"/>
  <c r="P322" i="52"/>
  <c r="Q322" i="52"/>
  <c r="R322" i="52"/>
  <c r="X322" i="52"/>
  <c r="AB322" i="52"/>
  <c r="AC322" i="52"/>
  <c r="AE322" i="52"/>
  <c r="M323" i="52"/>
  <c r="N323" i="52"/>
  <c r="AB323" i="52" s="1"/>
  <c r="O323" i="52"/>
  <c r="P323" i="52"/>
  <c r="Q323" i="52"/>
  <c r="R323" i="52"/>
  <c r="X323" i="52"/>
  <c r="AE323" i="52"/>
  <c r="M324" i="52"/>
  <c r="N324" i="52"/>
  <c r="AD324" i="52" s="1"/>
  <c r="O324" i="52"/>
  <c r="P324" i="52"/>
  <c r="Q324" i="52"/>
  <c r="R324" i="52"/>
  <c r="X324" i="52"/>
  <c r="AB324" i="52"/>
  <c r="AE324" i="52"/>
  <c r="M325" i="52"/>
  <c r="N325" i="52"/>
  <c r="AA325" i="52" s="1"/>
  <c r="O325" i="52"/>
  <c r="P325" i="52"/>
  <c r="Q325" i="52"/>
  <c r="R325" i="52"/>
  <c r="X325" i="52"/>
  <c r="Z325" i="52"/>
  <c r="AC325" i="52"/>
  <c r="AD325" i="52"/>
  <c r="AE325" i="52"/>
  <c r="M326" i="52"/>
  <c r="N326" i="52"/>
  <c r="AD326" i="52" s="1"/>
  <c r="O326" i="52"/>
  <c r="P326" i="52"/>
  <c r="Q326" i="52"/>
  <c r="R326" i="52"/>
  <c r="X326" i="52"/>
  <c r="Z326" i="52"/>
  <c r="AB326" i="52"/>
  <c r="AC326" i="52"/>
  <c r="AE326" i="52"/>
  <c r="M327" i="52"/>
  <c r="N327" i="52"/>
  <c r="O327" i="52"/>
  <c r="P327" i="52"/>
  <c r="Q327" i="52"/>
  <c r="R327" i="52"/>
  <c r="X327" i="52"/>
  <c r="AE327" i="52"/>
  <c r="M328" i="52"/>
  <c r="N328" i="52"/>
  <c r="AA328" i="52" s="1"/>
  <c r="O328" i="52"/>
  <c r="P328" i="52"/>
  <c r="Q328" i="52"/>
  <c r="R328" i="52"/>
  <c r="X328" i="52"/>
  <c r="Z328" i="52"/>
  <c r="AB328" i="52"/>
  <c r="AC328" i="52"/>
  <c r="AE328" i="52"/>
  <c r="M329" i="52"/>
  <c r="N329" i="52"/>
  <c r="AC329" i="52" s="1"/>
  <c r="O329" i="52"/>
  <c r="P329" i="52"/>
  <c r="Q329" i="52"/>
  <c r="R329" i="52"/>
  <c r="X329" i="52"/>
  <c r="AA329" i="52"/>
  <c r="AB329" i="52"/>
  <c r="AD329" i="52"/>
  <c r="AE329" i="52"/>
  <c r="M330" i="52"/>
  <c r="N330" i="52"/>
  <c r="AB330" i="52" s="1"/>
  <c r="O330" i="52"/>
  <c r="P330" i="52"/>
  <c r="Q330" i="52"/>
  <c r="R330" i="52"/>
  <c r="X330" i="52"/>
  <c r="AE330" i="52"/>
  <c r="M331" i="52"/>
  <c r="N331" i="52"/>
  <c r="AB331" i="52" s="1"/>
  <c r="O331" i="52"/>
  <c r="P331" i="52"/>
  <c r="Q331" i="52"/>
  <c r="R331" i="52"/>
  <c r="X331" i="52"/>
  <c r="AE331" i="52"/>
  <c r="M332" i="52"/>
  <c r="N332" i="52"/>
  <c r="AD332" i="52" s="1"/>
  <c r="O332" i="52"/>
  <c r="P332" i="52"/>
  <c r="Q332" i="52"/>
  <c r="R332" i="52"/>
  <c r="X332" i="52"/>
  <c r="Z332" i="52"/>
  <c r="AA332" i="52"/>
  <c r="AB332" i="52"/>
  <c r="AE332" i="52"/>
  <c r="M333" i="52"/>
  <c r="N333" i="52"/>
  <c r="AA333" i="52" s="1"/>
  <c r="O333" i="52"/>
  <c r="P333" i="52"/>
  <c r="Q333" i="52"/>
  <c r="R333" i="52"/>
  <c r="X333" i="52"/>
  <c r="Z333" i="52"/>
  <c r="AC333" i="52"/>
  <c r="AE333" i="52"/>
  <c r="M334" i="52"/>
  <c r="N334" i="52"/>
  <c r="AD334" i="52" s="1"/>
  <c r="O334" i="52"/>
  <c r="P334" i="52"/>
  <c r="Q334" i="52"/>
  <c r="R334" i="52"/>
  <c r="X334" i="52"/>
  <c r="Z334" i="52"/>
  <c r="AA334" i="52"/>
  <c r="AB334" i="52"/>
  <c r="AE334" i="52"/>
  <c r="M335" i="52"/>
  <c r="N335" i="52"/>
  <c r="O335" i="52"/>
  <c r="P335" i="52"/>
  <c r="Q335" i="52"/>
  <c r="R335" i="52"/>
  <c r="X335" i="52"/>
  <c r="AE335" i="52"/>
  <c r="M336" i="52"/>
  <c r="N336" i="52"/>
  <c r="AA336" i="52" s="1"/>
  <c r="O336" i="52"/>
  <c r="P336" i="52"/>
  <c r="Q336" i="52"/>
  <c r="R336" i="52"/>
  <c r="X336" i="52"/>
  <c r="Z336" i="52"/>
  <c r="AB336" i="52"/>
  <c r="AE336" i="52"/>
  <c r="M337" i="52"/>
  <c r="N337" i="52"/>
  <c r="AC337" i="52" s="1"/>
  <c r="O337" i="52"/>
  <c r="P337" i="52"/>
  <c r="Q337" i="52"/>
  <c r="R337" i="52"/>
  <c r="X337" i="52"/>
  <c r="Z337" i="52"/>
  <c r="AA337" i="52"/>
  <c r="AB337" i="52"/>
  <c r="AD337" i="52"/>
  <c r="AE337" i="52"/>
  <c r="M338" i="52"/>
  <c r="N338" i="52"/>
  <c r="AB338" i="52" s="1"/>
  <c r="O338" i="52"/>
  <c r="P338" i="52"/>
  <c r="Q338" i="52"/>
  <c r="R338" i="52"/>
  <c r="X338" i="52"/>
  <c r="AE338" i="52"/>
  <c r="M339" i="52"/>
  <c r="N339" i="52"/>
  <c r="O339" i="52"/>
  <c r="P339" i="52"/>
  <c r="Q339" i="52"/>
  <c r="R339" i="52"/>
  <c r="X339" i="52"/>
  <c r="AB339" i="52"/>
  <c r="AE339" i="52"/>
  <c r="M340" i="52"/>
  <c r="N340" i="52"/>
  <c r="AD340" i="52" s="1"/>
  <c r="O340" i="52"/>
  <c r="P340" i="52"/>
  <c r="Q340" i="52"/>
  <c r="R340" i="52"/>
  <c r="X340" i="52"/>
  <c r="Z340" i="52"/>
  <c r="AB340" i="52"/>
  <c r="AE340" i="52"/>
  <c r="M341" i="52"/>
  <c r="N341" i="52"/>
  <c r="AA341" i="52" s="1"/>
  <c r="O341" i="52"/>
  <c r="P341" i="52"/>
  <c r="Q341" i="52"/>
  <c r="R341" i="52"/>
  <c r="X341" i="52"/>
  <c r="Z341" i="52"/>
  <c r="AB341" i="52"/>
  <c r="AC341" i="52"/>
  <c r="AD341" i="52"/>
  <c r="AE341" i="52"/>
  <c r="M342" i="52"/>
  <c r="N342" i="52"/>
  <c r="AD342" i="52" s="1"/>
  <c r="O342" i="52"/>
  <c r="P342" i="52"/>
  <c r="Q342" i="52"/>
  <c r="R342" i="52"/>
  <c r="X342" i="52"/>
  <c r="Z342" i="52"/>
  <c r="AB342" i="52"/>
  <c r="AC342" i="52"/>
  <c r="AE342" i="52"/>
  <c r="M343" i="52"/>
  <c r="N343" i="52"/>
  <c r="O343" i="52"/>
  <c r="P343" i="52"/>
  <c r="Q343" i="52"/>
  <c r="R343" i="52"/>
  <c r="X343" i="52"/>
  <c r="AE343" i="52"/>
  <c r="M344" i="52"/>
  <c r="N344" i="52"/>
  <c r="Z344" i="52" s="1"/>
  <c r="O344" i="52"/>
  <c r="P344" i="52"/>
  <c r="Q344" i="52"/>
  <c r="R344" i="52"/>
  <c r="X344" i="52"/>
  <c r="AA344" i="52"/>
  <c r="AB344" i="52"/>
  <c r="AD344" i="52"/>
  <c r="AE344" i="52"/>
  <c r="M345" i="52"/>
  <c r="N345" i="52"/>
  <c r="O345" i="52"/>
  <c r="P345" i="52"/>
  <c r="Q345" i="52"/>
  <c r="R345" i="52"/>
  <c r="X345" i="52"/>
  <c r="Z345" i="52"/>
  <c r="AA345" i="52"/>
  <c r="AB345" i="52"/>
  <c r="AC345" i="52"/>
  <c r="AD345" i="52"/>
  <c r="AE345" i="52"/>
  <c r="M346" i="52"/>
  <c r="N346" i="52"/>
  <c r="O346" i="52"/>
  <c r="P346" i="52"/>
  <c r="Q346" i="52"/>
  <c r="R346" i="52"/>
  <c r="X346" i="52"/>
  <c r="AE346" i="52"/>
  <c r="M347" i="52"/>
  <c r="N347" i="52"/>
  <c r="O347" i="52"/>
  <c r="P347" i="52"/>
  <c r="Q347" i="52"/>
  <c r="R347" i="52"/>
  <c r="X347" i="52"/>
  <c r="AB347" i="52"/>
  <c r="AE347" i="52"/>
  <c r="M348" i="52"/>
  <c r="N348" i="52"/>
  <c r="AD348" i="52" s="1"/>
  <c r="O348" i="52"/>
  <c r="P348" i="52"/>
  <c r="Q348" i="52"/>
  <c r="R348" i="52"/>
  <c r="X348" i="52"/>
  <c r="AB348" i="52"/>
  <c r="AE348" i="52"/>
  <c r="M349" i="52"/>
  <c r="N349" i="52"/>
  <c r="AA349" i="52" s="1"/>
  <c r="O349" i="52"/>
  <c r="P349" i="52"/>
  <c r="Q349" i="52"/>
  <c r="R349" i="52"/>
  <c r="X349" i="52"/>
  <c r="Z349" i="52"/>
  <c r="AC349" i="52"/>
  <c r="AD349" i="52"/>
  <c r="AE349" i="52"/>
  <c r="M350" i="52"/>
  <c r="N350" i="52"/>
  <c r="AD350" i="52" s="1"/>
  <c r="O350" i="52"/>
  <c r="P350" i="52"/>
  <c r="Q350" i="52"/>
  <c r="R350" i="52"/>
  <c r="X350" i="52"/>
  <c r="Z350" i="52"/>
  <c r="AC350" i="52"/>
  <c r="AE350" i="52"/>
  <c r="M351" i="52"/>
  <c r="N351" i="52"/>
  <c r="O351" i="52"/>
  <c r="P351" i="52"/>
  <c r="Q351" i="52"/>
  <c r="R351" i="52"/>
  <c r="X351" i="52"/>
  <c r="AA351" i="52"/>
  <c r="AB351" i="52"/>
  <c r="AE351" i="52"/>
  <c r="M352" i="52"/>
  <c r="N352" i="52"/>
  <c r="Z352" i="52" s="1"/>
  <c r="O352" i="52"/>
  <c r="P352" i="52"/>
  <c r="Q352" i="52"/>
  <c r="R352" i="52"/>
  <c r="X352" i="52"/>
  <c r="AB352" i="52"/>
  <c r="AC352" i="52"/>
  <c r="AE352" i="52"/>
  <c r="M353" i="52"/>
  <c r="N353" i="52"/>
  <c r="AC353" i="52" s="1"/>
  <c r="O353" i="52"/>
  <c r="P353" i="52"/>
  <c r="Q353" i="52"/>
  <c r="R353" i="52"/>
  <c r="X353" i="52"/>
  <c r="Z353" i="52"/>
  <c r="AA353" i="52"/>
  <c r="AB353" i="52"/>
  <c r="AE353" i="52"/>
  <c r="M354" i="52"/>
  <c r="N354" i="52"/>
  <c r="O354" i="52"/>
  <c r="P354" i="52"/>
  <c r="Q354" i="52"/>
  <c r="R354" i="52"/>
  <c r="X354" i="52"/>
  <c r="AB354" i="52"/>
  <c r="AC354" i="52"/>
  <c r="AE354" i="52"/>
  <c r="M355" i="52"/>
  <c r="N355" i="52"/>
  <c r="O355" i="52"/>
  <c r="P355" i="52"/>
  <c r="Q355" i="52"/>
  <c r="R355" i="52"/>
  <c r="X355" i="52"/>
  <c r="AE355" i="52"/>
  <c r="M356" i="52"/>
  <c r="N356" i="52"/>
  <c r="AD356" i="52" s="1"/>
  <c r="O356" i="52"/>
  <c r="P356" i="52"/>
  <c r="Q356" i="52"/>
  <c r="R356" i="52"/>
  <c r="X356" i="52"/>
  <c r="AB356" i="52"/>
  <c r="AE356" i="52"/>
  <c r="M357" i="52"/>
  <c r="N357" i="52"/>
  <c r="AA357" i="52" s="1"/>
  <c r="O357" i="52"/>
  <c r="P357" i="52"/>
  <c r="Q357" i="52"/>
  <c r="R357" i="52"/>
  <c r="X357" i="52"/>
  <c r="Z357" i="52"/>
  <c r="AC357" i="52"/>
  <c r="AD357" i="52"/>
  <c r="AE357" i="52"/>
  <c r="M358" i="52"/>
  <c r="N358" i="52"/>
  <c r="AD358" i="52" s="1"/>
  <c r="O358" i="52"/>
  <c r="P358" i="52"/>
  <c r="Q358" i="52"/>
  <c r="R358" i="52"/>
  <c r="X358" i="52"/>
  <c r="Z358" i="52"/>
  <c r="AC358" i="52"/>
  <c r="AE358" i="52"/>
  <c r="M359" i="52"/>
  <c r="N359" i="52"/>
  <c r="O359" i="52"/>
  <c r="P359" i="52"/>
  <c r="Q359" i="52"/>
  <c r="R359" i="52"/>
  <c r="X359" i="52"/>
  <c r="AA359" i="52"/>
  <c r="AB359" i="52"/>
  <c r="AE359" i="52"/>
  <c r="M360" i="52"/>
  <c r="N360" i="52"/>
  <c r="Z360" i="52" s="1"/>
  <c r="O360" i="52"/>
  <c r="P360" i="52"/>
  <c r="Q360" i="52"/>
  <c r="R360" i="52"/>
  <c r="X360" i="52"/>
  <c r="AB360" i="52"/>
  <c r="AC360" i="52"/>
  <c r="AE360" i="52"/>
  <c r="M361" i="52"/>
  <c r="N361" i="52"/>
  <c r="AC361" i="52" s="1"/>
  <c r="O361" i="52"/>
  <c r="P361" i="52"/>
  <c r="Q361" i="52"/>
  <c r="R361" i="52"/>
  <c r="X361" i="52"/>
  <c r="Z361" i="52"/>
  <c r="AA361" i="52"/>
  <c r="AB361" i="52"/>
  <c r="AD361" i="52"/>
  <c r="AE361" i="52"/>
  <c r="M362" i="52"/>
  <c r="N362" i="52"/>
  <c r="O362" i="52"/>
  <c r="P362" i="52"/>
  <c r="Q362" i="52"/>
  <c r="R362" i="52"/>
  <c r="X362" i="52"/>
  <c r="AB362" i="52"/>
  <c r="AE362" i="52"/>
  <c r="M363" i="52"/>
  <c r="N363" i="52"/>
  <c r="O363" i="52"/>
  <c r="P363" i="52"/>
  <c r="Q363" i="52"/>
  <c r="R363" i="52"/>
  <c r="X363" i="52"/>
  <c r="AE363" i="52"/>
  <c r="M364" i="52"/>
  <c r="N364" i="52"/>
  <c r="AD364" i="52" s="1"/>
  <c r="O364" i="52"/>
  <c r="P364" i="52"/>
  <c r="Q364" i="52"/>
  <c r="R364" i="52"/>
  <c r="X364" i="52"/>
  <c r="Z364" i="52"/>
  <c r="AB364" i="52"/>
  <c r="AE364" i="52"/>
  <c r="M365" i="52"/>
  <c r="N365" i="52"/>
  <c r="AA365" i="52" s="1"/>
  <c r="O365" i="52"/>
  <c r="P365" i="52"/>
  <c r="Q365" i="52"/>
  <c r="R365" i="52"/>
  <c r="X365" i="52"/>
  <c r="Z365" i="52"/>
  <c r="AB365" i="52"/>
  <c r="AC365" i="52"/>
  <c r="AD365" i="52"/>
  <c r="AE365" i="52"/>
  <c r="M366" i="52"/>
  <c r="N366" i="52"/>
  <c r="AD366" i="52" s="1"/>
  <c r="O366" i="52"/>
  <c r="P366" i="52"/>
  <c r="Q366" i="52"/>
  <c r="R366" i="52"/>
  <c r="X366" i="52"/>
  <c r="Z366" i="52"/>
  <c r="AB366" i="52"/>
  <c r="AC366" i="52"/>
  <c r="AE366" i="52"/>
  <c r="M367" i="52"/>
  <c r="N367" i="52"/>
  <c r="AA367" i="52" s="1"/>
  <c r="O367" i="52"/>
  <c r="P367" i="52"/>
  <c r="Q367" i="52"/>
  <c r="R367" i="52"/>
  <c r="X367" i="52"/>
  <c r="AE367" i="52"/>
  <c r="M368" i="52"/>
  <c r="N368" i="52"/>
  <c r="AA368" i="52" s="1"/>
  <c r="O368" i="52"/>
  <c r="P368" i="52"/>
  <c r="Q368" i="52"/>
  <c r="R368" i="52"/>
  <c r="X368" i="52"/>
  <c r="Z368" i="52"/>
  <c r="AB368" i="52"/>
  <c r="AE368" i="52"/>
  <c r="M369" i="52"/>
  <c r="N369" i="52"/>
  <c r="O369" i="52"/>
  <c r="P369" i="52"/>
  <c r="Q369" i="52"/>
  <c r="R369" i="52"/>
  <c r="X369" i="52"/>
  <c r="Z369" i="52"/>
  <c r="AA369" i="52"/>
  <c r="AB369" i="52"/>
  <c r="AC369" i="52"/>
  <c r="AD369" i="52"/>
  <c r="AE369" i="52"/>
  <c r="M370" i="52"/>
  <c r="N370" i="52"/>
  <c r="O370" i="52"/>
  <c r="P370" i="52"/>
  <c r="Q370" i="52"/>
  <c r="R370" i="52"/>
  <c r="X370" i="52"/>
  <c r="AE370" i="52"/>
  <c r="M371" i="52"/>
  <c r="N371" i="52"/>
  <c r="O371" i="52"/>
  <c r="P371" i="52"/>
  <c r="Q371" i="52"/>
  <c r="R371" i="52"/>
  <c r="X371" i="52"/>
  <c r="AB371" i="52"/>
  <c r="AE371" i="52"/>
  <c r="M372" i="52"/>
  <c r="N372" i="52"/>
  <c r="AD372" i="52" s="1"/>
  <c r="O372" i="52"/>
  <c r="P372" i="52"/>
  <c r="Q372" i="52"/>
  <c r="R372" i="52"/>
  <c r="X372" i="52"/>
  <c r="AB372" i="52"/>
  <c r="AE372" i="52"/>
  <c r="M373" i="52"/>
  <c r="N373" i="52"/>
  <c r="AA373" i="52" s="1"/>
  <c r="O373" i="52"/>
  <c r="P373" i="52"/>
  <c r="Q373" i="52"/>
  <c r="R373" i="52"/>
  <c r="X373" i="52"/>
  <c r="AC373" i="52"/>
  <c r="AE373" i="52"/>
  <c r="M374" i="52"/>
  <c r="N374" i="52"/>
  <c r="AD374" i="52" s="1"/>
  <c r="O374" i="52"/>
  <c r="P374" i="52"/>
  <c r="Q374" i="52"/>
  <c r="R374" i="52"/>
  <c r="X374" i="52"/>
  <c r="Z374" i="52"/>
  <c r="AB374" i="52"/>
  <c r="AC374" i="52"/>
  <c r="AE374" i="52"/>
  <c r="M375" i="52"/>
  <c r="N375" i="52"/>
  <c r="O375" i="52"/>
  <c r="P375" i="52"/>
  <c r="Q375" i="52"/>
  <c r="R375" i="52"/>
  <c r="X375" i="52"/>
  <c r="AE375" i="52"/>
  <c r="M376" i="52"/>
  <c r="N376" i="52"/>
  <c r="O376" i="52"/>
  <c r="P376" i="52"/>
  <c r="Q376" i="52"/>
  <c r="R376" i="52"/>
  <c r="X376" i="52"/>
  <c r="Z376" i="52"/>
  <c r="AA376" i="52"/>
  <c r="AB376" i="52"/>
  <c r="AC376" i="52"/>
  <c r="AD376" i="52"/>
  <c r="AE376" i="52"/>
  <c r="M377" i="52"/>
  <c r="N377" i="52"/>
  <c r="O377" i="52"/>
  <c r="P377" i="52"/>
  <c r="Q377" i="52"/>
  <c r="R377" i="52"/>
  <c r="X377" i="52"/>
  <c r="Z377" i="52"/>
  <c r="AA377" i="52"/>
  <c r="AB377" i="52"/>
  <c r="AC377" i="52"/>
  <c r="AD377" i="52"/>
  <c r="AE377" i="52"/>
  <c r="M378" i="52"/>
  <c r="N378" i="52"/>
  <c r="AC378" i="52" s="1"/>
  <c r="O378" i="52"/>
  <c r="P378" i="52"/>
  <c r="Q378" i="52"/>
  <c r="R378" i="52"/>
  <c r="X378" i="52"/>
  <c r="AE378" i="52"/>
  <c r="M379" i="52"/>
  <c r="N379" i="52"/>
  <c r="AB379" i="52" s="1"/>
  <c r="O379" i="52"/>
  <c r="P379" i="52"/>
  <c r="Q379" i="52"/>
  <c r="R379" i="52"/>
  <c r="X379" i="52"/>
  <c r="AE379" i="52"/>
  <c r="M380" i="52"/>
  <c r="N380" i="52"/>
  <c r="AD380" i="52" s="1"/>
  <c r="O380" i="52"/>
  <c r="P380" i="52"/>
  <c r="Q380" i="52"/>
  <c r="R380" i="52"/>
  <c r="X380" i="52"/>
  <c r="Z380" i="52"/>
  <c r="AB380" i="52"/>
  <c r="AE380" i="52"/>
  <c r="M381" i="52"/>
  <c r="N381" i="52"/>
  <c r="AA381" i="52" s="1"/>
  <c r="O381" i="52"/>
  <c r="P381" i="52"/>
  <c r="Q381" i="52"/>
  <c r="R381" i="52"/>
  <c r="X381" i="52"/>
  <c r="AC381" i="52"/>
  <c r="AE381" i="52"/>
  <c r="M382" i="52"/>
  <c r="N382" i="52"/>
  <c r="AD382" i="52" s="1"/>
  <c r="O382" i="52"/>
  <c r="P382" i="52"/>
  <c r="Q382" i="52"/>
  <c r="R382" i="52"/>
  <c r="X382" i="52"/>
  <c r="AB382" i="52"/>
  <c r="AC382" i="52"/>
  <c r="AE382" i="52"/>
  <c r="M383" i="52"/>
  <c r="N383" i="52"/>
  <c r="O383" i="52"/>
  <c r="P383" i="52"/>
  <c r="Q383" i="52"/>
  <c r="R383" i="52"/>
  <c r="X383" i="52"/>
  <c r="AA383" i="52"/>
  <c r="AB383" i="52"/>
  <c r="AE383" i="52"/>
  <c r="M384" i="52"/>
  <c r="N384" i="52"/>
  <c r="Z384" i="52" s="1"/>
  <c r="O384" i="52"/>
  <c r="P384" i="52"/>
  <c r="Q384" i="52"/>
  <c r="R384" i="52"/>
  <c r="X384" i="52"/>
  <c r="AA384" i="52"/>
  <c r="AB384" i="52"/>
  <c r="AD384" i="52"/>
  <c r="AE384" i="52"/>
  <c r="M385" i="52"/>
  <c r="N385" i="52"/>
  <c r="O385" i="52"/>
  <c r="P385" i="52"/>
  <c r="Q385" i="52"/>
  <c r="R385" i="52"/>
  <c r="X385" i="52"/>
  <c r="Z385" i="52"/>
  <c r="AA385" i="52"/>
  <c r="AB385" i="52"/>
  <c r="AC385" i="52"/>
  <c r="AD385" i="52"/>
  <c r="AE385" i="52"/>
  <c r="M386" i="52"/>
  <c r="N386" i="52"/>
  <c r="AB386" i="52" s="1"/>
  <c r="O386" i="52"/>
  <c r="P386" i="52"/>
  <c r="Q386" i="52"/>
  <c r="R386" i="52"/>
  <c r="X386" i="52"/>
  <c r="AE386" i="52"/>
  <c r="M387" i="52"/>
  <c r="N387" i="52"/>
  <c r="AB387" i="52" s="1"/>
  <c r="O387" i="52"/>
  <c r="P387" i="52"/>
  <c r="Q387" i="52"/>
  <c r="R387" i="52"/>
  <c r="X387" i="52"/>
  <c r="AE387" i="52"/>
  <c r="M388" i="52"/>
  <c r="N388" i="52"/>
  <c r="AD388" i="52" s="1"/>
  <c r="O388" i="52"/>
  <c r="P388" i="52"/>
  <c r="Q388" i="52"/>
  <c r="R388" i="52"/>
  <c r="X388" i="52"/>
  <c r="Z388" i="52"/>
  <c r="AB388" i="52"/>
  <c r="AE388" i="52"/>
  <c r="M389" i="52"/>
  <c r="N389" i="52"/>
  <c r="AA389" i="52" s="1"/>
  <c r="O389" i="52"/>
  <c r="P389" i="52"/>
  <c r="Q389" i="52"/>
  <c r="R389" i="52"/>
  <c r="X389" i="52"/>
  <c r="AC389" i="52"/>
  <c r="AE389" i="52"/>
  <c r="M390" i="52"/>
  <c r="N390" i="52"/>
  <c r="AD390" i="52" s="1"/>
  <c r="O390" i="52"/>
  <c r="P390" i="52"/>
  <c r="Q390" i="52"/>
  <c r="R390" i="52"/>
  <c r="X390" i="52"/>
  <c r="Z390" i="52"/>
  <c r="AB390" i="52"/>
  <c r="AC390" i="52"/>
  <c r="AE390" i="52"/>
  <c r="M391" i="52"/>
  <c r="N391" i="52"/>
  <c r="O391" i="52"/>
  <c r="P391" i="52"/>
  <c r="Q391" i="52"/>
  <c r="R391" i="52"/>
  <c r="X391" i="52"/>
  <c r="AA391" i="52"/>
  <c r="AE391" i="52"/>
  <c r="M392" i="52"/>
  <c r="N392" i="52"/>
  <c r="Z392" i="52" s="1"/>
  <c r="O392" i="52"/>
  <c r="P392" i="52"/>
  <c r="Q392" i="52"/>
  <c r="R392" i="52"/>
  <c r="X392" i="52"/>
  <c r="AB392" i="52"/>
  <c r="AE392" i="52"/>
  <c r="M393" i="52"/>
  <c r="N393" i="52"/>
  <c r="AA393" i="52" s="1"/>
  <c r="O393" i="52"/>
  <c r="P393" i="52"/>
  <c r="Q393" i="52"/>
  <c r="R393" i="52"/>
  <c r="X393" i="52"/>
  <c r="Z393" i="52"/>
  <c r="AB393" i="52"/>
  <c r="AD393" i="52"/>
  <c r="AE393" i="52"/>
  <c r="M394" i="52"/>
  <c r="N394" i="52"/>
  <c r="O394" i="52"/>
  <c r="P394" i="52"/>
  <c r="Q394" i="52"/>
  <c r="R394" i="52"/>
  <c r="X394" i="52"/>
  <c r="AB394" i="52"/>
  <c r="AC394" i="52"/>
  <c r="AE394" i="52"/>
  <c r="M395" i="52"/>
  <c r="N395" i="52"/>
  <c r="O395" i="52"/>
  <c r="P395" i="52"/>
  <c r="Q395" i="52"/>
  <c r="R395" i="52"/>
  <c r="X395" i="52"/>
  <c r="AE395" i="52"/>
  <c r="M396" i="52"/>
  <c r="N396" i="52"/>
  <c r="AD396" i="52" s="1"/>
  <c r="O396" i="52"/>
  <c r="P396" i="52"/>
  <c r="Q396" i="52"/>
  <c r="R396" i="52"/>
  <c r="X396" i="52"/>
  <c r="AA396" i="52"/>
  <c r="AB396" i="52"/>
  <c r="AE396" i="52"/>
  <c r="M397" i="52"/>
  <c r="N397" i="52"/>
  <c r="AA397" i="52" s="1"/>
  <c r="O397" i="52"/>
  <c r="P397" i="52"/>
  <c r="Q397" i="52"/>
  <c r="R397" i="52"/>
  <c r="X397" i="52"/>
  <c r="Z397" i="52"/>
  <c r="AC397" i="52"/>
  <c r="AD397" i="52"/>
  <c r="AE397" i="52"/>
  <c r="M398" i="52"/>
  <c r="N398" i="52"/>
  <c r="AD398" i="52" s="1"/>
  <c r="O398" i="52"/>
  <c r="P398" i="52"/>
  <c r="Q398" i="52"/>
  <c r="R398" i="52"/>
  <c r="X398" i="52"/>
  <c r="AC398" i="52"/>
  <c r="AE398" i="52"/>
  <c r="M399" i="52"/>
  <c r="N399" i="52"/>
  <c r="O399" i="52"/>
  <c r="P399" i="52"/>
  <c r="Q399" i="52"/>
  <c r="R399" i="52"/>
  <c r="X399" i="52"/>
  <c r="AE399" i="52"/>
  <c r="M400" i="52"/>
  <c r="N400" i="52"/>
  <c r="O400" i="52"/>
  <c r="P400" i="52"/>
  <c r="Q400" i="52"/>
  <c r="R400" i="52"/>
  <c r="X400" i="52"/>
  <c r="Z400" i="52"/>
  <c r="AA400" i="52"/>
  <c r="AB400" i="52"/>
  <c r="AC400" i="52"/>
  <c r="AD400" i="52"/>
  <c r="AE400" i="52"/>
  <c r="M401" i="52"/>
  <c r="N401" i="52"/>
  <c r="AC401" i="52" s="1"/>
  <c r="O401" i="52"/>
  <c r="P401" i="52"/>
  <c r="Q401" i="52"/>
  <c r="R401" i="52"/>
  <c r="X401" i="52"/>
  <c r="AB401" i="52"/>
  <c r="AE401" i="52"/>
  <c r="M402" i="52"/>
  <c r="N402" i="52"/>
  <c r="AB402" i="52" s="1"/>
  <c r="O402" i="52"/>
  <c r="P402" i="52"/>
  <c r="Q402" i="52"/>
  <c r="R402" i="52"/>
  <c r="X402" i="52"/>
  <c r="AE402" i="52"/>
  <c r="M403" i="52"/>
  <c r="N403" i="52"/>
  <c r="AB403" i="52" s="1"/>
  <c r="O403" i="52"/>
  <c r="P403" i="52"/>
  <c r="Q403" i="52"/>
  <c r="R403" i="52"/>
  <c r="X403" i="52"/>
  <c r="AE403" i="52"/>
  <c r="M404" i="52"/>
  <c r="N404" i="52"/>
  <c r="AD404" i="52" s="1"/>
  <c r="O404" i="52"/>
  <c r="P404" i="52"/>
  <c r="Q404" i="52"/>
  <c r="R404" i="52"/>
  <c r="X404" i="52"/>
  <c r="Z404" i="52"/>
  <c r="AA404" i="52"/>
  <c r="AB404" i="52"/>
  <c r="AE404" i="52"/>
  <c r="M405" i="52"/>
  <c r="N405" i="52"/>
  <c r="AA405" i="52" s="1"/>
  <c r="O405" i="52"/>
  <c r="P405" i="52"/>
  <c r="Q405" i="52"/>
  <c r="R405" i="52"/>
  <c r="X405" i="52"/>
  <c r="AB405" i="52"/>
  <c r="AC405" i="52"/>
  <c r="AD405" i="52"/>
  <c r="AE405" i="52"/>
  <c r="M406" i="52"/>
  <c r="N406" i="52"/>
  <c r="AD406" i="52" s="1"/>
  <c r="O406" i="52"/>
  <c r="P406" i="52"/>
  <c r="Q406" i="52"/>
  <c r="R406" i="52"/>
  <c r="X406" i="52"/>
  <c r="AC406" i="52"/>
  <c r="AE406" i="52"/>
  <c r="M407" i="52"/>
  <c r="N407" i="52"/>
  <c r="AB407" i="52" s="1"/>
  <c r="O407" i="52"/>
  <c r="P407" i="52"/>
  <c r="Q407" i="52"/>
  <c r="R407" i="52"/>
  <c r="X407" i="52"/>
  <c r="AE407" i="52"/>
  <c r="M408" i="52"/>
  <c r="N408" i="52"/>
  <c r="AC408" i="52" s="1"/>
  <c r="O408" i="52"/>
  <c r="P408" i="52"/>
  <c r="Q408" i="52"/>
  <c r="R408" i="52"/>
  <c r="X408" i="52"/>
  <c r="AB408" i="52"/>
  <c r="AE408" i="52"/>
  <c r="M409" i="52"/>
  <c r="N409" i="52"/>
  <c r="Z409" i="52" s="1"/>
  <c r="O409" i="52"/>
  <c r="P409" i="52"/>
  <c r="Q409" i="52"/>
  <c r="R409" i="52"/>
  <c r="X409" i="52"/>
  <c r="AB409" i="52"/>
  <c r="AE409" i="52"/>
  <c r="M410" i="52"/>
  <c r="N410" i="52"/>
  <c r="O410" i="52"/>
  <c r="P410" i="52"/>
  <c r="Q410" i="52"/>
  <c r="R410" i="52"/>
  <c r="X410" i="52"/>
  <c r="AE410" i="52"/>
  <c r="M411" i="52"/>
  <c r="N411" i="52"/>
  <c r="O411" i="52"/>
  <c r="P411" i="52"/>
  <c r="Q411" i="52"/>
  <c r="R411" i="52"/>
  <c r="X411" i="52"/>
  <c r="AB411" i="52"/>
  <c r="AE411" i="52"/>
  <c r="M412" i="52"/>
  <c r="N412" i="52"/>
  <c r="AD412" i="52" s="1"/>
  <c r="O412" i="52"/>
  <c r="P412" i="52"/>
  <c r="Q412" i="52"/>
  <c r="R412" i="52"/>
  <c r="X412" i="52"/>
  <c r="AB412" i="52"/>
  <c r="AE412" i="52"/>
  <c r="M413" i="52"/>
  <c r="N413" i="52"/>
  <c r="AA413" i="52" s="1"/>
  <c r="O413" i="52"/>
  <c r="P413" i="52"/>
  <c r="Q413" i="52"/>
  <c r="R413" i="52"/>
  <c r="X413" i="52"/>
  <c r="Z413" i="52"/>
  <c r="AB413" i="52"/>
  <c r="AC413" i="52"/>
  <c r="AE413" i="52"/>
  <c r="M414" i="52"/>
  <c r="N414" i="52"/>
  <c r="AD414" i="52" s="1"/>
  <c r="O414" i="52"/>
  <c r="P414" i="52"/>
  <c r="Q414" i="52"/>
  <c r="R414" i="52"/>
  <c r="X414" i="52"/>
  <c r="Z414" i="52"/>
  <c r="AC414" i="52"/>
  <c r="AE414" i="52"/>
  <c r="M415" i="52"/>
  <c r="N415" i="52"/>
  <c r="AB415" i="52" s="1"/>
  <c r="O415" i="52"/>
  <c r="P415" i="52"/>
  <c r="Q415" i="52"/>
  <c r="R415" i="52"/>
  <c r="X415" i="52"/>
  <c r="AA415" i="52"/>
  <c r="AE415" i="52"/>
  <c r="M416" i="52"/>
  <c r="N416" i="52"/>
  <c r="O416" i="52"/>
  <c r="P416" i="52"/>
  <c r="Q416" i="52"/>
  <c r="R416" i="52"/>
  <c r="X416" i="52"/>
  <c r="Z416" i="52"/>
  <c r="AA416" i="52"/>
  <c r="AB416" i="52"/>
  <c r="AC416" i="52"/>
  <c r="AD416" i="52"/>
  <c r="AE416" i="52"/>
  <c r="M417" i="52"/>
  <c r="N417" i="52"/>
  <c r="Z417" i="52" s="1"/>
  <c r="O417" i="52"/>
  <c r="P417" i="52"/>
  <c r="Q417" i="52"/>
  <c r="R417" i="52"/>
  <c r="X417" i="52"/>
  <c r="AA417" i="52"/>
  <c r="AB417" i="52"/>
  <c r="AC417" i="52"/>
  <c r="AE417" i="52"/>
  <c r="M418" i="52"/>
  <c r="N418" i="52"/>
  <c r="O418" i="52"/>
  <c r="P418" i="52"/>
  <c r="Q418" i="52"/>
  <c r="R418" i="52"/>
  <c r="X418" i="52"/>
  <c r="AB418" i="52"/>
  <c r="AC418" i="52"/>
  <c r="AE418" i="52"/>
  <c r="M419" i="52"/>
  <c r="N419" i="52"/>
  <c r="O419" i="52"/>
  <c r="P419" i="52"/>
  <c r="Q419" i="52"/>
  <c r="R419" i="52"/>
  <c r="X419" i="52"/>
  <c r="AE419" i="52"/>
  <c r="M420" i="52"/>
  <c r="N420" i="52"/>
  <c r="AD420" i="52" s="1"/>
  <c r="O420" i="52"/>
  <c r="P420" i="52"/>
  <c r="Q420" i="52"/>
  <c r="R420" i="52"/>
  <c r="X420" i="52"/>
  <c r="AB420" i="52"/>
  <c r="AE420" i="52"/>
  <c r="M421" i="52"/>
  <c r="N421" i="52"/>
  <c r="AA421" i="52" s="1"/>
  <c r="O421" i="52"/>
  <c r="P421" i="52"/>
  <c r="Q421" i="52"/>
  <c r="R421" i="52"/>
  <c r="X421" i="52"/>
  <c r="Z421" i="52"/>
  <c r="AB421" i="52"/>
  <c r="AC421" i="52"/>
  <c r="AE421" i="52"/>
  <c r="M422" i="52"/>
  <c r="N422" i="52"/>
  <c r="AD422" i="52" s="1"/>
  <c r="O422" i="52"/>
  <c r="P422" i="52"/>
  <c r="Q422" i="52"/>
  <c r="R422" i="52"/>
  <c r="X422" i="52"/>
  <c r="Z422" i="52"/>
  <c r="AC422" i="52"/>
  <c r="AE422" i="52"/>
  <c r="M423" i="52"/>
  <c r="N423" i="52"/>
  <c r="AB423" i="52" s="1"/>
  <c r="O423" i="52"/>
  <c r="P423" i="52"/>
  <c r="Q423" i="52"/>
  <c r="R423" i="52"/>
  <c r="X423" i="52"/>
  <c r="AA423" i="52"/>
  <c r="AE423" i="52"/>
  <c r="M424" i="52"/>
  <c r="N424" i="52"/>
  <c r="AD424" i="52" s="1"/>
  <c r="O424" i="52"/>
  <c r="P424" i="52"/>
  <c r="Q424" i="52"/>
  <c r="R424" i="52"/>
  <c r="X424" i="52"/>
  <c r="Z424" i="52"/>
  <c r="AA424" i="52"/>
  <c r="AB424" i="52"/>
  <c r="AC424" i="52"/>
  <c r="AE424" i="52"/>
  <c r="M425" i="52"/>
  <c r="N425" i="52"/>
  <c r="AD425" i="52" s="1"/>
  <c r="O425" i="52"/>
  <c r="P425" i="52"/>
  <c r="Q425" i="52"/>
  <c r="R425" i="52"/>
  <c r="X425" i="52"/>
  <c r="Z425" i="52"/>
  <c r="AA425" i="52"/>
  <c r="AB425" i="52"/>
  <c r="AC425" i="52"/>
  <c r="AE425" i="52"/>
  <c r="M426" i="52"/>
  <c r="N426" i="52"/>
  <c r="O426" i="52"/>
  <c r="P426" i="52"/>
  <c r="Q426" i="52"/>
  <c r="R426" i="52"/>
  <c r="X426" i="52"/>
  <c r="AB426" i="52"/>
  <c r="AE426" i="52"/>
  <c r="M427" i="52"/>
  <c r="N427" i="52"/>
  <c r="O427" i="52"/>
  <c r="P427" i="52"/>
  <c r="Q427" i="52"/>
  <c r="R427" i="52"/>
  <c r="X427" i="52"/>
  <c r="AE427" i="52"/>
  <c r="M428" i="52"/>
  <c r="N428" i="52"/>
  <c r="AD428" i="52" s="1"/>
  <c r="O428" i="52"/>
  <c r="P428" i="52"/>
  <c r="Q428" i="52"/>
  <c r="R428" i="52"/>
  <c r="X428" i="52"/>
  <c r="Z428" i="52"/>
  <c r="AB428" i="52"/>
  <c r="AE428" i="52"/>
  <c r="M429" i="52"/>
  <c r="N429" i="52"/>
  <c r="AA429" i="52" s="1"/>
  <c r="O429" i="52"/>
  <c r="P429" i="52"/>
  <c r="Q429" i="52"/>
  <c r="R429" i="52"/>
  <c r="X429" i="52"/>
  <c r="AC429" i="52"/>
  <c r="AE429" i="52"/>
  <c r="M430" i="52"/>
  <c r="N430" i="52"/>
  <c r="AD430" i="52" s="1"/>
  <c r="O430" i="52"/>
  <c r="P430" i="52"/>
  <c r="Q430" i="52"/>
  <c r="R430" i="52"/>
  <c r="X430" i="52"/>
  <c r="Z430" i="52"/>
  <c r="AB430" i="52"/>
  <c r="AC430" i="52"/>
  <c r="AE430" i="52"/>
  <c r="M431" i="52"/>
  <c r="N431" i="52"/>
  <c r="AA431" i="52" s="1"/>
  <c r="O431" i="52"/>
  <c r="P431" i="52"/>
  <c r="Q431" i="52"/>
  <c r="R431" i="52"/>
  <c r="X431" i="52"/>
  <c r="AE431" i="52"/>
  <c r="M432" i="52"/>
  <c r="N432" i="52"/>
  <c r="Z432" i="52" s="1"/>
  <c r="O432" i="52"/>
  <c r="P432" i="52"/>
  <c r="Q432" i="52"/>
  <c r="R432" i="52"/>
  <c r="X432" i="52"/>
  <c r="AB432" i="52"/>
  <c r="AC432" i="52"/>
  <c r="AE432" i="52"/>
  <c r="M433" i="52"/>
  <c r="N433" i="52"/>
  <c r="O433" i="52"/>
  <c r="P433" i="52"/>
  <c r="Q433" i="52"/>
  <c r="R433" i="52"/>
  <c r="X433" i="52"/>
  <c r="Z433" i="52"/>
  <c r="AA433" i="52"/>
  <c r="AB433" i="52"/>
  <c r="AC433" i="52"/>
  <c r="AD433" i="52"/>
  <c r="AE433" i="52"/>
  <c r="M434" i="52"/>
  <c r="N434" i="52"/>
  <c r="O434" i="52"/>
  <c r="P434" i="52"/>
  <c r="Q434" i="52"/>
  <c r="R434" i="52"/>
  <c r="X434" i="52"/>
  <c r="AE434" i="52"/>
  <c r="M435" i="52"/>
  <c r="N435" i="52"/>
  <c r="O435" i="52"/>
  <c r="P435" i="52"/>
  <c r="Q435" i="52"/>
  <c r="R435" i="52"/>
  <c r="X435" i="52"/>
  <c r="AB435" i="52"/>
  <c r="AE435" i="52"/>
  <c r="M436" i="52"/>
  <c r="N436" i="52"/>
  <c r="AD436" i="52" s="1"/>
  <c r="O436" i="52"/>
  <c r="P436" i="52"/>
  <c r="Q436" i="52"/>
  <c r="R436" i="52"/>
  <c r="X436" i="52"/>
  <c r="Z436" i="52"/>
  <c r="AB436" i="52"/>
  <c r="AE436" i="52"/>
  <c r="M437" i="52"/>
  <c r="N437" i="52"/>
  <c r="AA437" i="52" s="1"/>
  <c r="O437" i="52"/>
  <c r="P437" i="52"/>
  <c r="Q437" i="52"/>
  <c r="R437" i="52"/>
  <c r="X437" i="52"/>
  <c r="Z437" i="52"/>
  <c r="AC437" i="52"/>
  <c r="AE437" i="52"/>
  <c r="M438" i="52"/>
  <c r="N438" i="52"/>
  <c r="AD438" i="52" s="1"/>
  <c r="O438" i="52"/>
  <c r="P438" i="52"/>
  <c r="Q438" i="52"/>
  <c r="R438" i="52"/>
  <c r="X438" i="52"/>
  <c r="Z438" i="52"/>
  <c r="AB438" i="52"/>
  <c r="AC438" i="52"/>
  <c r="AE438" i="52"/>
  <c r="M439" i="52"/>
  <c r="N439" i="52"/>
  <c r="O439" i="52"/>
  <c r="P439" i="52"/>
  <c r="Q439" i="52"/>
  <c r="R439" i="52"/>
  <c r="X439" i="52"/>
  <c r="AE439" i="52"/>
  <c r="M440" i="52"/>
  <c r="N440" i="52"/>
  <c r="O440" i="52"/>
  <c r="P440" i="52"/>
  <c r="Q440" i="52"/>
  <c r="R440" i="52"/>
  <c r="X440" i="52"/>
  <c r="Z440" i="52"/>
  <c r="AA440" i="52"/>
  <c r="AB440" i="52"/>
  <c r="AC440" i="52"/>
  <c r="AD440" i="52"/>
  <c r="AE440" i="52"/>
  <c r="M441" i="52"/>
  <c r="N441" i="52"/>
  <c r="O441" i="52"/>
  <c r="P441" i="52"/>
  <c r="Q441" i="52"/>
  <c r="R441" i="52"/>
  <c r="X441" i="52"/>
  <c r="Z441" i="52"/>
  <c r="AA441" i="52"/>
  <c r="AB441" i="52"/>
  <c r="AC441" i="52"/>
  <c r="AD441" i="52"/>
  <c r="AE441" i="52"/>
  <c r="M442" i="52"/>
  <c r="N442" i="52"/>
  <c r="O442" i="52"/>
  <c r="P442" i="52"/>
  <c r="Q442" i="52"/>
  <c r="R442" i="52"/>
  <c r="X442" i="52"/>
  <c r="AE442" i="52"/>
  <c r="M443" i="52"/>
  <c r="N443" i="52"/>
  <c r="AB443" i="52" s="1"/>
  <c r="O443" i="52"/>
  <c r="P443" i="52"/>
  <c r="Q443" i="52"/>
  <c r="R443" i="52"/>
  <c r="X443" i="52"/>
  <c r="AE443" i="52"/>
  <c r="M444" i="52"/>
  <c r="N444" i="52"/>
  <c r="AD444" i="52" s="1"/>
  <c r="O444" i="52"/>
  <c r="P444" i="52"/>
  <c r="Q444" i="52"/>
  <c r="R444" i="52"/>
  <c r="X444" i="52"/>
  <c r="AB444" i="52"/>
  <c r="AE444" i="52"/>
  <c r="M445" i="52"/>
  <c r="N445" i="52"/>
  <c r="AA445" i="52" s="1"/>
  <c r="O445" i="52"/>
  <c r="P445" i="52"/>
  <c r="Q445" i="52"/>
  <c r="R445" i="52"/>
  <c r="X445" i="52"/>
  <c r="Z445" i="52"/>
  <c r="AC445" i="52"/>
  <c r="AD445" i="52"/>
  <c r="AE445" i="52"/>
  <c r="M446" i="52"/>
  <c r="N446" i="52"/>
  <c r="AD446" i="52" s="1"/>
  <c r="O446" i="52"/>
  <c r="P446" i="52"/>
  <c r="Q446" i="52"/>
  <c r="R446" i="52"/>
  <c r="X446" i="52"/>
  <c r="AB446" i="52"/>
  <c r="AC446" i="52"/>
  <c r="AE446" i="52"/>
  <c r="M447" i="52"/>
  <c r="N447" i="52"/>
  <c r="O447" i="52"/>
  <c r="P447" i="52"/>
  <c r="Q447" i="52"/>
  <c r="R447" i="52"/>
  <c r="X447" i="52"/>
  <c r="AA447" i="52"/>
  <c r="AB447" i="52"/>
  <c r="AE447" i="52"/>
  <c r="M448" i="52"/>
  <c r="N448" i="52"/>
  <c r="AC448" i="52" s="1"/>
  <c r="O448" i="52"/>
  <c r="P448" i="52"/>
  <c r="Q448" i="52"/>
  <c r="R448" i="52"/>
  <c r="X448" i="52"/>
  <c r="AA448" i="52"/>
  <c r="AB448" i="52"/>
  <c r="AD448" i="52"/>
  <c r="AE448" i="52"/>
  <c r="M449" i="52"/>
  <c r="N449" i="52"/>
  <c r="AC449" i="52" s="1"/>
  <c r="O449" i="52"/>
  <c r="P449" i="52"/>
  <c r="Q449" i="52"/>
  <c r="R449" i="52"/>
  <c r="X449" i="52"/>
  <c r="Z449" i="52"/>
  <c r="AA449" i="52"/>
  <c r="AB449" i="52"/>
  <c r="AD449" i="52"/>
  <c r="AE449" i="52"/>
  <c r="M450" i="52"/>
  <c r="N450" i="52"/>
  <c r="AC450" i="52" s="1"/>
  <c r="O450" i="52"/>
  <c r="P450" i="52"/>
  <c r="Q450" i="52"/>
  <c r="R450" i="52"/>
  <c r="X450" i="52"/>
  <c r="AE450" i="52"/>
  <c r="M451" i="52"/>
  <c r="N451" i="52"/>
  <c r="AB451" i="52" s="1"/>
  <c r="O451" i="52"/>
  <c r="P451" i="52"/>
  <c r="Q451" i="52"/>
  <c r="R451" i="52"/>
  <c r="X451" i="52"/>
  <c r="AE451" i="52"/>
  <c r="M452" i="52"/>
  <c r="N452" i="52"/>
  <c r="AD452" i="52" s="1"/>
  <c r="O452" i="52"/>
  <c r="P452" i="52"/>
  <c r="Q452" i="52"/>
  <c r="R452" i="52"/>
  <c r="X452" i="52"/>
  <c r="AB452" i="52"/>
  <c r="AE452" i="52"/>
  <c r="M453" i="52"/>
  <c r="N453" i="52"/>
  <c r="AA453" i="52" s="1"/>
  <c r="O453" i="52"/>
  <c r="P453" i="52"/>
  <c r="Q453" i="52"/>
  <c r="R453" i="52"/>
  <c r="X453" i="52"/>
  <c r="AC453" i="52"/>
  <c r="AD453" i="52"/>
  <c r="AE453" i="52"/>
  <c r="M454" i="52"/>
  <c r="N454" i="52"/>
  <c r="AD454" i="52" s="1"/>
  <c r="O454" i="52"/>
  <c r="P454" i="52"/>
  <c r="Q454" i="52"/>
  <c r="R454" i="52"/>
  <c r="X454" i="52"/>
  <c r="AB454" i="52"/>
  <c r="AC454" i="52"/>
  <c r="AE454" i="52"/>
  <c r="M455" i="52"/>
  <c r="N455" i="52"/>
  <c r="O455" i="52"/>
  <c r="P455" i="52"/>
  <c r="Q455" i="52"/>
  <c r="R455" i="52"/>
  <c r="X455" i="52"/>
  <c r="AA455" i="52"/>
  <c r="AE455" i="52"/>
  <c r="M456" i="52"/>
  <c r="N456" i="52"/>
  <c r="AD456" i="52" s="1"/>
  <c r="O456" i="52"/>
  <c r="P456" i="52"/>
  <c r="Q456" i="52"/>
  <c r="R456" i="52"/>
  <c r="X456" i="52"/>
  <c r="AB456" i="52"/>
  <c r="AE456" i="52"/>
  <c r="M457" i="52"/>
  <c r="N457" i="52"/>
  <c r="Z457" i="52" s="1"/>
  <c r="O457" i="52"/>
  <c r="P457" i="52"/>
  <c r="Q457" i="52"/>
  <c r="R457" i="52"/>
  <c r="X457" i="52"/>
  <c r="AB457" i="52"/>
  <c r="AE457" i="52"/>
  <c r="M458" i="52"/>
  <c r="N458" i="52"/>
  <c r="O458" i="52"/>
  <c r="P458" i="52"/>
  <c r="Q458" i="52"/>
  <c r="R458" i="52"/>
  <c r="X458" i="52"/>
  <c r="AB458" i="52"/>
  <c r="AC458" i="52"/>
  <c r="AE458" i="52"/>
  <c r="M459" i="52"/>
  <c r="N459" i="52"/>
  <c r="O459" i="52"/>
  <c r="P459" i="52"/>
  <c r="Q459" i="52"/>
  <c r="R459" i="52"/>
  <c r="X459" i="52"/>
  <c r="AE459" i="52"/>
  <c r="M460" i="52"/>
  <c r="N460" i="52"/>
  <c r="AD460" i="52" s="1"/>
  <c r="O460" i="52"/>
  <c r="P460" i="52"/>
  <c r="Q460" i="52"/>
  <c r="R460" i="52"/>
  <c r="X460" i="52"/>
  <c r="AA460" i="52"/>
  <c r="AB460" i="52"/>
  <c r="AE460" i="52"/>
  <c r="M461" i="52"/>
  <c r="N461" i="52"/>
  <c r="AA461" i="52" s="1"/>
  <c r="O461" i="52"/>
  <c r="P461" i="52"/>
  <c r="Q461" i="52"/>
  <c r="R461" i="52"/>
  <c r="X461" i="52"/>
  <c r="Z461" i="52"/>
  <c r="AB461" i="52"/>
  <c r="AC461" i="52"/>
  <c r="AD461" i="52"/>
  <c r="AE461" i="52"/>
  <c r="M462" i="52"/>
  <c r="N462" i="52"/>
  <c r="AD462" i="52" s="1"/>
  <c r="O462" i="52"/>
  <c r="P462" i="52"/>
  <c r="Q462" i="52"/>
  <c r="R462" i="52"/>
  <c r="X462" i="52"/>
  <c r="AC462" i="52"/>
  <c r="AE462" i="52"/>
  <c r="M463" i="52"/>
  <c r="N463" i="52"/>
  <c r="O463" i="52"/>
  <c r="P463" i="52"/>
  <c r="Q463" i="52"/>
  <c r="R463" i="52"/>
  <c r="X463" i="52"/>
  <c r="AE463" i="52"/>
  <c r="M464" i="52"/>
  <c r="N464" i="52"/>
  <c r="Z464" i="52" s="1"/>
  <c r="O464" i="52"/>
  <c r="P464" i="52"/>
  <c r="Q464" i="52"/>
  <c r="R464" i="52"/>
  <c r="X464" i="52"/>
  <c r="AA464" i="52"/>
  <c r="AB464" i="52"/>
  <c r="AD464" i="52"/>
  <c r="AE464" i="52"/>
  <c r="M465" i="52"/>
  <c r="N465" i="52"/>
  <c r="AA465" i="52" s="1"/>
  <c r="O465" i="52"/>
  <c r="P465" i="52"/>
  <c r="Q465" i="52"/>
  <c r="R465" i="52"/>
  <c r="X465" i="52"/>
  <c r="AB465" i="52"/>
  <c r="AD465" i="52"/>
  <c r="AE465" i="52"/>
  <c r="M466" i="52"/>
  <c r="N466" i="52"/>
  <c r="AB466" i="52" s="1"/>
  <c r="O466" i="52"/>
  <c r="P466" i="52"/>
  <c r="Q466" i="52"/>
  <c r="R466" i="52"/>
  <c r="X466" i="52"/>
  <c r="AE466" i="52"/>
  <c r="M467" i="52"/>
  <c r="N467" i="52"/>
  <c r="AB467" i="52" s="1"/>
  <c r="O467" i="52"/>
  <c r="P467" i="52"/>
  <c r="Q467" i="52"/>
  <c r="R467" i="52"/>
  <c r="X467" i="52"/>
  <c r="AE467" i="52"/>
  <c r="M468" i="52"/>
  <c r="N468" i="52"/>
  <c r="AD468" i="52" s="1"/>
  <c r="O468" i="52"/>
  <c r="P468" i="52"/>
  <c r="Q468" i="52"/>
  <c r="R468" i="52"/>
  <c r="X468" i="52"/>
  <c r="AA468" i="52"/>
  <c r="AB468" i="52"/>
  <c r="AE468" i="52"/>
  <c r="M469" i="52"/>
  <c r="N469" i="52"/>
  <c r="AA469" i="52" s="1"/>
  <c r="O469" i="52"/>
  <c r="P469" i="52"/>
  <c r="Q469" i="52"/>
  <c r="R469" i="52"/>
  <c r="X469" i="52"/>
  <c r="AB469" i="52"/>
  <c r="AC469" i="52"/>
  <c r="AD469" i="52"/>
  <c r="AE469" i="52"/>
  <c r="M470" i="52"/>
  <c r="N470" i="52"/>
  <c r="AD470" i="52" s="1"/>
  <c r="O470" i="52"/>
  <c r="P470" i="52"/>
  <c r="Q470" i="52"/>
  <c r="R470" i="52"/>
  <c r="X470" i="52"/>
  <c r="AC470" i="52"/>
  <c r="AE470" i="52"/>
  <c r="M471" i="52"/>
  <c r="N471" i="52"/>
  <c r="O471" i="52"/>
  <c r="P471" i="52"/>
  <c r="Q471" i="52"/>
  <c r="R471" i="52"/>
  <c r="X471" i="52"/>
  <c r="AE471" i="52"/>
  <c r="M472" i="52"/>
  <c r="N472" i="52"/>
  <c r="AA472" i="52" s="1"/>
  <c r="O472" i="52"/>
  <c r="P472" i="52"/>
  <c r="Q472" i="52"/>
  <c r="R472" i="52"/>
  <c r="X472" i="52"/>
  <c r="AB472" i="52"/>
  <c r="AD472" i="52"/>
  <c r="AE472" i="52"/>
  <c r="M473" i="52"/>
  <c r="N473" i="52"/>
  <c r="AD473" i="52" s="1"/>
  <c r="O473" i="52"/>
  <c r="P473" i="52"/>
  <c r="Q473" i="52"/>
  <c r="R473" i="52"/>
  <c r="X473" i="52"/>
  <c r="Z473" i="52"/>
  <c r="AB473" i="52"/>
  <c r="AC473" i="52"/>
  <c r="AE473" i="52"/>
  <c r="M474" i="52"/>
  <c r="N474" i="52"/>
  <c r="O474" i="52"/>
  <c r="P474" i="52"/>
  <c r="Q474" i="52"/>
  <c r="R474" i="52"/>
  <c r="X474" i="52"/>
  <c r="AE474" i="52"/>
  <c r="M475" i="52"/>
  <c r="N475" i="52"/>
  <c r="AB475" i="52" s="1"/>
  <c r="O475" i="52"/>
  <c r="P475" i="52"/>
  <c r="Q475" i="52"/>
  <c r="R475" i="52"/>
  <c r="X475" i="52"/>
  <c r="AE475" i="52"/>
  <c r="M476" i="52"/>
  <c r="N476" i="52"/>
  <c r="AD476" i="52" s="1"/>
  <c r="O476" i="52"/>
  <c r="P476" i="52"/>
  <c r="Q476" i="52"/>
  <c r="R476" i="52"/>
  <c r="X476" i="52"/>
  <c r="AA476" i="52"/>
  <c r="AB476" i="52"/>
  <c r="AE476" i="52"/>
  <c r="M477" i="52"/>
  <c r="N477" i="52"/>
  <c r="O477" i="52"/>
  <c r="P477" i="52"/>
  <c r="Q477" i="52"/>
  <c r="R477" i="52"/>
  <c r="X477" i="52"/>
  <c r="AC477" i="52"/>
  <c r="AE477" i="52"/>
  <c r="M478" i="52"/>
  <c r="N478" i="52"/>
  <c r="AD478" i="52" s="1"/>
  <c r="O478" i="52"/>
  <c r="P478" i="52"/>
  <c r="Q478" i="52"/>
  <c r="R478" i="52"/>
  <c r="X478" i="52"/>
  <c r="AC478" i="52"/>
  <c r="AE478" i="52"/>
  <c r="M479" i="52"/>
  <c r="N479" i="52"/>
  <c r="AB479" i="52" s="1"/>
  <c r="O479" i="52"/>
  <c r="P479" i="52"/>
  <c r="Q479" i="52"/>
  <c r="R479" i="52"/>
  <c r="X479" i="52"/>
  <c r="AA479" i="52"/>
  <c r="AE479" i="52"/>
  <c r="M480" i="52"/>
  <c r="N480" i="52"/>
  <c r="O480" i="52"/>
  <c r="P480" i="52"/>
  <c r="Q480" i="52"/>
  <c r="R480" i="52"/>
  <c r="X480" i="52"/>
  <c r="Z480" i="52"/>
  <c r="AA480" i="52"/>
  <c r="AB480" i="52"/>
  <c r="AC480" i="52"/>
  <c r="AD480" i="52"/>
  <c r="AE480" i="52"/>
  <c r="M481" i="52"/>
  <c r="N481" i="52"/>
  <c r="O481" i="52"/>
  <c r="P481" i="52"/>
  <c r="Q481" i="52"/>
  <c r="R481" i="52"/>
  <c r="X481" i="52"/>
  <c r="Z481" i="52"/>
  <c r="AA481" i="52"/>
  <c r="AB481" i="52"/>
  <c r="AC481" i="52"/>
  <c r="AD481" i="52"/>
  <c r="AE481" i="52"/>
  <c r="M482" i="52"/>
  <c r="N482" i="52"/>
  <c r="AB482" i="52" s="1"/>
  <c r="O482" i="52"/>
  <c r="P482" i="52"/>
  <c r="Q482" i="52"/>
  <c r="R482" i="52"/>
  <c r="X482" i="52"/>
  <c r="AC482" i="52"/>
  <c r="AE482" i="52"/>
  <c r="M483" i="52"/>
  <c r="N483" i="52"/>
  <c r="O483" i="52"/>
  <c r="P483" i="52"/>
  <c r="Q483" i="52"/>
  <c r="R483" i="52"/>
  <c r="X483" i="52"/>
  <c r="AE483" i="52"/>
  <c r="M484" i="52"/>
  <c r="N484" i="52"/>
  <c r="AD484" i="52" s="1"/>
  <c r="O484" i="52"/>
  <c r="P484" i="52"/>
  <c r="Q484" i="52"/>
  <c r="R484" i="52"/>
  <c r="X484" i="52"/>
  <c r="AB484" i="52"/>
  <c r="AE484" i="52"/>
  <c r="M485" i="52"/>
  <c r="N485" i="52"/>
  <c r="O485" i="52"/>
  <c r="P485" i="52"/>
  <c r="Q485" i="52"/>
  <c r="R485" i="52"/>
  <c r="X485" i="52"/>
  <c r="AC485" i="52"/>
  <c r="AE485" i="52"/>
  <c r="M486" i="52"/>
  <c r="N486" i="52"/>
  <c r="O486" i="52"/>
  <c r="P486" i="52"/>
  <c r="Q486" i="52"/>
  <c r="R486" i="52"/>
  <c r="X486" i="52"/>
  <c r="AC486" i="52"/>
  <c r="AE486" i="52"/>
  <c r="M487" i="52"/>
  <c r="N487" i="52"/>
  <c r="AB487" i="52" s="1"/>
  <c r="O487" i="52"/>
  <c r="P487" i="52"/>
  <c r="Q487" i="52"/>
  <c r="R487" i="52"/>
  <c r="X487" i="52"/>
  <c r="AA487" i="52"/>
  <c r="AE487" i="52"/>
  <c r="M488" i="52"/>
  <c r="N488" i="52"/>
  <c r="O488" i="52"/>
  <c r="P488" i="52"/>
  <c r="Q488" i="52"/>
  <c r="R488" i="52"/>
  <c r="X488" i="52"/>
  <c r="Z488" i="52"/>
  <c r="AA488" i="52"/>
  <c r="AB488" i="52"/>
  <c r="AC488" i="52"/>
  <c r="AD488" i="52"/>
  <c r="AE488" i="52"/>
  <c r="M489" i="52"/>
  <c r="N489" i="52"/>
  <c r="O489" i="52"/>
  <c r="P489" i="52"/>
  <c r="Q489" i="52"/>
  <c r="R489" i="52"/>
  <c r="X489" i="52"/>
  <c r="Z489" i="52"/>
  <c r="AA489" i="52"/>
  <c r="AB489" i="52"/>
  <c r="AC489" i="52"/>
  <c r="AD489" i="52"/>
  <c r="AE489" i="52"/>
  <c r="M490" i="52"/>
  <c r="N490" i="52"/>
  <c r="AB490" i="52" s="1"/>
  <c r="O490" i="52"/>
  <c r="P490" i="52"/>
  <c r="Q490" i="52"/>
  <c r="R490" i="52"/>
  <c r="X490" i="52"/>
  <c r="AE490" i="52"/>
  <c r="M491" i="52"/>
  <c r="N491" i="52"/>
  <c r="O491" i="52"/>
  <c r="P491" i="52"/>
  <c r="Q491" i="52"/>
  <c r="R491" i="52"/>
  <c r="X491" i="52"/>
  <c r="AE491" i="52"/>
  <c r="M492" i="52"/>
  <c r="N492" i="52"/>
  <c r="O492" i="52"/>
  <c r="P492" i="52"/>
  <c r="Q492" i="52"/>
  <c r="R492" i="52"/>
  <c r="X492" i="52"/>
  <c r="AE492" i="52"/>
  <c r="M493" i="52"/>
  <c r="N493" i="52"/>
  <c r="O493" i="52"/>
  <c r="P493" i="52"/>
  <c r="Q493" i="52"/>
  <c r="R493" i="52"/>
  <c r="X493" i="52"/>
  <c r="Z493" i="52"/>
  <c r="AD493" i="52"/>
  <c r="AE493" i="52"/>
  <c r="M494" i="52"/>
  <c r="N494" i="52"/>
  <c r="AB494" i="52" s="1"/>
  <c r="O494" i="52"/>
  <c r="P494" i="52"/>
  <c r="Q494" i="52"/>
  <c r="R494" i="52"/>
  <c r="X494" i="52"/>
  <c r="AE494" i="52"/>
  <c r="M495" i="52"/>
  <c r="N495" i="52"/>
  <c r="AA495" i="52" s="1"/>
  <c r="O495" i="52"/>
  <c r="P495" i="52"/>
  <c r="Q495" i="52"/>
  <c r="R495" i="52"/>
  <c r="X495" i="52"/>
  <c r="AE495" i="52"/>
  <c r="M496" i="52"/>
  <c r="N496" i="52"/>
  <c r="AA496" i="52" s="1"/>
  <c r="O496" i="52"/>
  <c r="P496" i="52"/>
  <c r="Q496" i="52"/>
  <c r="R496" i="52"/>
  <c r="X496" i="52"/>
  <c r="Z496" i="52"/>
  <c r="AB496" i="52"/>
  <c r="AC496" i="52"/>
  <c r="AE496" i="52"/>
  <c r="M497" i="52"/>
  <c r="N497" i="52"/>
  <c r="AD497" i="52" s="1"/>
  <c r="O497" i="52"/>
  <c r="P497" i="52"/>
  <c r="Q497" i="52"/>
  <c r="R497" i="52"/>
  <c r="X497" i="52"/>
  <c r="Z497" i="52"/>
  <c r="AB497" i="52"/>
  <c r="AC497" i="52"/>
  <c r="AE497" i="52"/>
  <c r="M498" i="52"/>
  <c r="N498" i="52"/>
  <c r="O498" i="52"/>
  <c r="P498" i="52"/>
  <c r="Q498" i="52"/>
  <c r="R498" i="52"/>
  <c r="X498" i="52"/>
  <c r="AE498" i="52"/>
  <c r="M499" i="52"/>
  <c r="N499" i="52"/>
  <c r="O499" i="52"/>
  <c r="P499" i="52"/>
  <c r="Q499" i="52"/>
  <c r="R499" i="52"/>
  <c r="X499" i="52"/>
  <c r="AB499" i="52"/>
  <c r="AE499" i="52"/>
  <c r="M500" i="52"/>
  <c r="N500" i="52"/>
  <c r="AD500" i="52" s="1"/>
  <c r="O500" i="52"/>
  <c r="P500" i="52"/>
  <c r="Q500" i="52"/>
  <c r="R500" i="52"/>
  <c r="X500" i="52"/>
  <c r="Z500" i="52"/>
  <c r="AB500" i="52"/>
  <c r="AE500" i="52"/>
  <c r="M501" i="52"/>
  <c r="N501" i="52"/>
  <c r="AA501" i="52" s="1"/>
  <c r="O501" i="52"/>
  <c r="P501" i="52"/>
  <c r="Q501" i="52"/>
  <c r="R501" i="52"/>
  <c r="X501" i="52"/>
  <c r="AC501" i="52"/>
  <c r="AE501" i="52"/>
  <c r="M502" i="52"/>
  <c r="N502" i="52"/>
  <c r="AD502" i="52" s="1"/>
  <c r="O502" i="52"/>
  <c r="P502" i="52"/>
  <c r="Q502" i="52"/>
  <c r="R502" i="52"/>
  <c r="X502" i="52"/>
  <c r="Z502" i="52"/>
  <c r="AB502" i="52"/>
  <c r="AC502" i="52"/>
  <c r="AE502" i="52"/>
  <c r="M503" i="52"/>
  <c r="N503" i="52"/>
  <c r="O503" i="52"/>
  <c r="P503" i="52"/>
  <c r="Q503" i="52"/>
  <c r="R503" i="52"/>
  <c r="X503" i="52"/>
  <c r="AE503" i="52"/>
  <c r="M504" i="52"/>
  <c r="N504" i="52"/>
  <c r="AD504" i="52" s="1"/>
  <c r="O504" i="52"/>
  <c r="P504" i="52"/>
  <c r="Q504" i="52"/>
  <c r="R504" i="52"/>
  <c r="X504" i="52"/>
  <c r="Z504" i="52"/>
  <c r="AB504" i="52"/>
  <c r="AC504" i="52"/>
  <c r="AE504" i="52"/>
  <c r="M505" i="52"/>
  <c r="N505" i="52"/>
  <c r="AD505" i="52" s="1"/>
  <c r="O505" i="52"/>
  <c r="P505" i="52"/>
  <c r="Q505" i="52"/>
  <c r="R505" i="52"/>
  <c r="X505" i="52"/>
  <c r="Z505" i="52"/>
  <c r="AA505" i="52"/>
  <c r="AB505" i="52"/>
  <c r="AC505" i="52"/>
  <c r="AE505" i="52"/>
  <c r="M506" i="52"/>
  <c r="N506" i="52"/>
  <c r="AC506" i="52" s="1"/>
  <c r="O506" i="52"/>
  <c r="P506" i="52"/>
  <c r="Q506" i="52"/>
  <c r="R506" i="52"/>
  <c r="X506" i="52"/>
  <c r="AE506" i="52"/>
  <c r="M507" i="52"/>
  <c r="N507" i="52"/>
  <c r="O507" i="52"/>
  <c r="P507" i="52"/>
  <c r="Q507" i="52"/>
  <c r="R507" i="52"/>
  <c r="X507" i="52"/>
  <c r="AB507" i="52"/>
  <c r="AE507" i="52"/>
  <c r="M508" i="52"/>
  <c r="N508" i="52"/>
  <c r="AD508" i="52" s="1"/>
  <c r="O508" i="52"/>
  <c r="P508" i="52"/>
  <c r="Q508" i="52"/>
  <c r="R508" i="52"/>
  <c r="X508" i="52"/>
  <c r="Z508" i="52"/>
  <c r="AB508" i="52"/>
  <c r="AE508" i="52"/>
  <c r="M509" i="52"/>
  <c r="N509" i="52"/>
  <c r="AA509" i="52" s="1"/>
  <c r="O509" i="52"/>
  <c r="P509" i="52"/>
  <c r="Q509" i="52"/>
  <c r="R509" i="52"/>
  <c r="X509" i="52"/>
  <c r="Z509" i="52"/>
  <c r="AC509" i="52"/>
  <c r="AE509" i="52"/>
  <c r="M510" i="52"/>
  <c r="N510" i="52"/>
  <c r="AD510" i="52" s="1"/>
  <c r="O510" i="52"/>
  <c r="P510" i="52"/>
  <c r="Q510" i="52"/>
  <c r="R510" i="52"/>
  <c r="X510" i="52"/>
  <c r="Z510" i="52"/>
  <c r="AB510" i="52"/>
  <c r="AC510" i="52"/>
  <c r="AE510" i="52"/>
  <c r="M511" i="52"/>
  <c r="N511" i="52"/>
  <c r="O511" i="52"/>
  <c r="P511" i="52"/>
  <c r="Q511" i="52"/>
  <c r="R511" i="52"/>
  <c r="X511" i="52"/>
  <c r="AA511" i="52"/>
  <c r="AB511" i="52"/>
  <c r="AE511" i="52"/>
  <c r="M512" i="52"/>
  <c r="N512" i="52"/>
  <c r="O512" i="52"/>
  <c r="P512" i="52"/>
  <c r="Q512" i="52"/>
  <c r="R512" i="52"/>
  <c r="X512" i="52"/>
  <c r="Z512" i="52"/>
  <c r="AA512" i="52"/>
  <c r="AB512" i="52"/>
  <c r="AC512" i="52"/>
  <c r="AD512" i="52"/>
  <c r="AE512" i="52"/>
  <c r="M513" i="52"/>
  <c r="N513" i="52"/>
  <c r="Z513" i="52" s="1"/>
  <c r="O513" i="52"/>
  <c r="P513" i="52"/>
  <c r="Q513" i="52"/>
  <c r="R513" i="52"/>
  <c r="X513" i="52"/>
  <c r="AE513" i="52"/>
  <c r="M514" i="52"/>
  <c r="N514" i="52"/>
  <c r="AB514" i="52" s="1"/>
  <c r="O514" i="52"/>
  <c r="P514" i="52"/>
  <c r="Q514" i="52"/>
  <c r="R514" i="52"/>
  <c r="X514" i="52"/>
  <c r="AC514" i="52"/>
  <c r="AE514" i="52"/>
  <c r="M515" i="52"/>
  <c r="N515" i="52"/>
  <c r="AB515" i="52" s="1"/>
  <c r="O515" i="52"/>
  <c r="P515" i="52"/>
  <c r="Q515" i="52"/>
  <c r="R515" i="52"/>
  <c r="X515" i="52"/>
  <c r="AE515" i="52"/>
  <c r="M516" i="52"/>
  <c r="N516" i="52"/>
  <c r="AD516" i="52" s="1"/>
  <c r="O516" i="52"/>
  <c r="P516" i="52"/>
  <c r="Q516" i="52"/>
  <c r="R516" i="52"/>
  <c r="X516" i="52"/>
  <c r="AB516" i="52"/>
  <c r="AE516" i="52"/>
  <c r="M517" i="52"/>
  <c r="N517" i="52"/>
  <c r="AA517" i="52" s="1"/>
  <c r="O517" i="52"/>
  <c r="P517" i="52"/>
  <c r="Q517" i="52"/>
  <c r="R517" i="52"/>
  <c r="X517" i="52"/>
  <c r="Z517" i="52"/>
  <c r="AC517" i="52"/>
  <c r="AE517" i="52"/>
  <c r="M518" i="52"/>
  <c r="N518" i="52"/>
  <c r="AD518" i="52" s="1"/>
  <c r="O518" i="52"/>
  <c r="P518" i="52"/>
  <c r="Q518" i="52"/>
  <c r="R518" i="52"/>
  <c r="X518" i="52"/>
  <c r="Z518" i="52"/>
  <c r="AB518" i="52"/>
  <c r="AC518" i="52"/>
  <c r="AE518" i="52"/>
  <c r="M519" i="52"/>
  <c r="N519" i="52"/>
  <c r="O519" i="52"/>
  <c r="P519" i="52"/>
  <c r="Q519" i="52"/>
  <c r="R519" i="52"/>
  <c r="X519" i="52"/>
  <c r="AA519" i="52"/>
  <c r="AE519" i="52"/>
  <c r="M520" i="52"/>
  <c r="N520" i="52"/>
  <c r="AD520" i="52" s="1"/>
  <c r="O520" i="52"/>
  <c r="P520" i="52"/>
  <c r="Q520" i="52"/>
  <c r="R520" i="52"/>
  <c r="X520" i="52"/>
  <c r="Z520" i="52"/>
  <c r="AB520" i="52"/>
  <c r="AE520" i="52"/>
  <c r="M521" i="52"/>
  <c r="N521" i="52"/>
  <c r="AA521" i="52" s="1"/>
  <c r="O521" i="52"/>
  <c r="P521" i="52"/>
  <c r="Q521" i="52"/>
  <c r="R521" i="52"/>
  <c r="X521" i="52"/>
  <c r="Z521" i="52"/>
  <c r="AB521" i="52"/>
  <c r="AC521" i="52"/>
  <c r="AE521" i="52"/>
  <c r="M522" i="52"/>
  <c r="N522" i="52"/>
  <c r="AC522" i="52" s="1"/>
  <c r="O522" i="52"/>
  <c r="P522" i="52"/>
  <c r="Q522" i="52"/>
  <c r="R522" i="52"/>
  <c r="X522" i="52"/>
  <c r="AB522" i="52"/>
  <c r="AE522" i="52"/>
  <c r="M523" i="52"/>
  <c r="N523" i="52"/>
  <c r="O523" i="52"/>
  <c r="P523" i="52"/>
  <c r="Q523" i="52"/>
  <c r="R523" i="52"/>
  <c r="X523" i="52"/>
  <c r="AE523" i="52"/>
  <c r="M524" i="52"/>
  <c r="N524" i="52"/>
  <c r="AD524" i="52" s="1"/>
  <c r="O524" i="52"/>
  <c r="P524" i="52"/>
  <c r="Q524" i="52"/>
  <c r="R524" i="52"/>
  <c r="X524" i="52"/>
  <c r="Z524" i="52"/>
  <c r="AA524" i="52"/>
  <c r="AB524" i="52"/>
  <c r="AE524" i="52"/>
  <c r="M525" i="52"/>
  <c r="N525" i="52"/>
  <c r="AA525" i="52" s="1"/>
  <c r="O525" i="52"/>
  <c r="P525" i="52"/>
  <c r="Q525" i="52"/>
  <c r="R525" i="52"/>
  <c r="X525" i="52"/>
  <c r="Z525" i="52"/>
  <c r="AB525" i="52"/>
  <c r="AC525" i="52"/>
  <c r="AD525" i="52"/>
  <c r="AE525" i="52"/>
  <c r="M526" i="52"/>
  <c r="N526" i="52"/>
  <c r="AD526" i="52" s="1"/>
  <c r="O526" i="52"/>
  <c r="P526" i="52"/>
  <c r="Q526" i="52"/>
  <c r="R526" i="52"/>
  <c r="X526" i="52"/>
  <c r="AB526" i="52"/>
  <c r="AC526" i="52"/>
  <c r="AE526" i="52"/>
  <c r="M527" i="52"/>
  <c r="N527" i="52"/>
  <c r="O527" i="52"/>
  <c r="P527" i="52"/>
  <c r="Q527" i="52"/>
  <c r="R527" i="52"/>
  <c r="X527" i="52"/>
  <c r="AE527" i="52"/>
  <c r="M528" i="52"/>
  <c r="N528" i="52"/>
  <c r="Z528" i="52" s="1"/>
  <c r="O528" i="52"/>
  <c r="P528" i="52"/>
  <c r="Q528" i="52"/>
  <c r="R528" i="52"/>
  <c r="X528" i="52"/>
  <c r="AE528" i="52"/>
  <c r="M529" i="52"/>
  <c r="N529" i="52"/>
  <c r="AC529" i="52" s="1"/>
  <c r="O529" i="52"/>
  <c r="P529" i="52"/>
  <c r="Q529" i="52"/>
  <c r="R529" i="52"/>
  <c r="X529" i="52"/>
  <c r="AA529" i="52"/>
  <c r="AB529" i="52"/>
  <c r="AD529" i="52"/>
  <c r="AE529" i="52"/>
  <c r="M530" i="52"/>
  <c r="N530" i="52"/>
  <c r="AB530" i="52" s="1"/>
  <c r="O530" i="52"/>
  <c r="P530" i="52"/>
  <c r="Q530" i="52"/>
  <c r="R530" i="52"/>
  <c r="X530" i="52"/>
  <c r="AD530" i="52"/>
  <c r="AE530" i="52"/>
  <c r="M531" i="52"/>
  <c r="N531" i="52"/>
  <c r="O531" i="52"/>
  <c r="P531" i="52"/>
  <c r="Q531" i="52"/>
  <c r="R531" i="52"/>
  <c r="X531" i="52"/>
  <c r="AB531" i="52"/>
  <c r="AE531" i="52"/>
  <c r="M532" i="52"/>
  <c r="N532" i="52"/>
  <c r="O532" i="52"/>
  <c r="P532" i="52"/>
  <c r="Q532" i="52"/>
  <c r="R532" i="52"/>
  <c r="X532" i="52"/>
  <c r="AE532" i="52"/>
  <c r="M533" i="52"/>
  <c r="N533" i="52"/>
  <c r="AA533" i="52" s="1"/>
  <c r="O533" i="52"/>
  <c r="P533" i="52"/>
  <c r="Q533" i="52"/>
  <c r="R533" i="52"/>
  <c r="X533" i="52"/>
  <c r="Z533" i="52"/>
  <c r="AC533" i="52"/>
  <c r="AE533" i="52"/>
  <c r="M534" i="52"/>
  <c r="N534" i="52"/>
  <c r="AD534" i="52" s="1"/>
  <c r="O534" i="52"/>
  <c r="P534" i="52"/>
  <c r="Q534" i="52"/>
  <c r="R534" i="52"/>
  <c r="X534" i="52"/>
  <c r="AE534" i="52"/>
  <c r="M535" i="52"/>
  <c r="N535" i="52"/>
  <c r="O535" i="52"/>
  <c r="P535" i="52"/>
  <c r="Q535" i="52"/>
  <c r="R535" i="52"/>
  <c r="X535" i="52"/>
  <c r="AA535" i="52"/>
  <c r="AB535" i="52"/>
  <c r="AC535" i="52"/>
  <c r="AE535" i="52"/>
  <c r="M536" i="52"/>
  <c r="N536" i="52"/>
  <c r="O536" i="52"/>
  <c r="P536" i="52"/>
  <c r="Q536" i="52"/>
  <c r="R536" i="52"/>
  <c r="X536" i="52"/>
  <c r="Z536" i="52"/>
  <c r="AA536" i="52"/>
  <c r="AB536" i="52"/>
  <c r="AC536" i="52"/>
  <c r="AD536" i="52"/>
  <c r="AE536" i="52"/>
  <c r="M537" i="52"/>
  <c r="N537" i="52"/>
  <c r="O537" i="52"/>
  <c r="P537" i="52"/>
  <c r="Q537" i="52"/>
  <c r="R537" i="52"/>
  <c r="X537" i="52"/>
  <c r="Z537" i="52"/>
  <c r="AA537" i="52"/>
  <c r="AB537" i="52"/>
  <c r="AC537" i="52"/>
  <c r="AD537" i="52"/>
  <c r="AE537" i="52"/>
  <c r="M538" i="52"/>
  <c r="N538" i="52"/>
  <c r="AB538" i="52" s="1"/>
  <c r="O538" i="52"/>
  <c r="P538" i="52"/>
  <c r="Q538" i="52"/>
  <c r="R538" i="52"/>
  <c r="X538" i="52"/>
  <c r="AE538" i="52"/>
  <c r="M539" i="52"/>
  <c r="N539" i="52"/>
  <c r="O539" i="52"/>
  <c r="P539" i="52"/>
  <c r="Q539" i="52"/>
  <c r="R539" i="52"/>
  <c r="X539" i="52"/>
  <c r="AB539" i="52"/>
  <c r="AE539" i="52"/>
  <c r="M540" i="52"/>
  <c r="N540" i="52"/>
  <c r="O540" i="52"/>
  <c r="P540" i="52"/>
  <c r="Q540" i="52"/>
  <c r="R540" i="52"/>
  <c r="X540" i="52"/>
  <c r="Z540" i="52"/>
  <c r="AA540" i="52"/>
  <c r="AB540" i="52"/>
  <c r="AE540" i="52"/>
  <c r="M541" i="52"/>
  <c r="N541" i="52"/>
  <c r="AA541" i="52" s="1"/>
  <c r="O541" i="52"/>
  <c r="P541" i="52"/>
  <c r="Q541" i="52"/>
  <c r="R541" i="52"/>
  <c r="X541" i="52"/>
  <c r="Z541" i="52"/>
  <c r="AC541" i="52"/>
  <c r="AE541" i="52"/>
  <c r="M542" i="52"/>
  <c r="N542" i="52"/>
  <c r="AD542" i="52" s="1"/>
  <c r="O542" i="52"/>
  <c r="P542" i="52"/>
  <c r="Q542" i="52"/>
  <c r="R542" i="52"/>
  <c r="X542" i="52"/>
  <c r="Z542" i="52"/>
  <c r="AC542" i="52"/>
  <c r="AE542" i="52"/>
  <c r="M543" i="52"/>
  <c r="N543" i="52"/>
  <c r="AC543" i="52" s="1"/>
  <c r="O543" i="52"/>
  <c r="P543" i="52"/>
  <c r="Q543" i="52"/>
  <c r="R543" i="52"/>
  <c r="X543" i="52"/>
  <c r="AE543" i="52"/>
  <c r="M544" i="52"/>
  <c r="N544" i="52"/>
  <c r="AA544" i="52" s="1"/>
  <c r="O544" i="52"/>
  <c r="P544" i="52"/>
  <c r="Q544" i="52"/>
  <c r="R544" i="52"/>
  <c r="X544" i="52"/>
  <c r="Z544" i="52"/>
  <c r="AB544" i="52"/>
  <c r="AD544" i="52"/>
  <c r="AE544" i="52"/>
  <c r="M545" i="52"/>
  <c r="N545" i="52"/>
  <c r="O545" i="52"/>
  <c r="P545" i="52"/>
  <c r="Q545" i="52"/>
  <c r="R545" i="52"/>
  <c r="X545" i="52"/>
  <c r="Z545" i="52"/>
  <c r="AA545" i="52"/>
  <c r="AB545" i="52"/>
  <c r="AC545" i="52"/>
  <c r="AD545" i="52"/>
  <c r="AE545" i="52"/>
  <c r="M546" i="52"/>
  <c r="N546" i="52"/>
  <c r="Z546" i="52" s="1"/>
  <c r="O546" i="52"/>
  <c r="P546" i="52"/>
  <c r="Q546" i="52"/>
  <c r="R546" i="52"/>
  <c r="X546" i="52"/>
  <c r="AE546" i="52"/>
  <c r="M547" i="52"/>
  <c r="N547" i="52"/>
  <c r="O547" i="52"/>
  <c r="P547" i="52"/>
  <c r="Q547" i="52"/>
  <c r="R547" i="52"/>
  <c r="X547" i="52"/>
  <c r="AA547" i="52"/>
  <c r="AB547" i="52"/>
  <c r="AD547" i="52"/>
  <c r="AE547" i="52"/>
  <c r="E1" i="15"/>
  <c r="A2" i="15"/>
  <c r="B2" i="15"/>
  <c r="A3" i="15"/>
  <c r="B3" i="15"/>
  <c r="A4" i="15"/>
  <c r="B4" i="15"/>
  <c r="A5" i="15"/>
  <c r="B5" i="15"/>
  <c r="A6" i="15"/>
  <c r="B6" i="15"/>
  <c r="B8" i="15"/>
  <c r="B10" i="15"/>
  <c r="B11" i="15"/>
  <c r="B12" i="15"/>
  <c r="C12" i="15"/>
  <c r="D12" i="15"/>
  <c r="E12" i="15"/>
  <c r="F12" i="15"/>
  <c r="G12" i="15"/>
  <c r="H12" i="15"/>
  <c r="I12" i="15"/>
  <c r="J12" i="15"/>
  <c r="K12" i="15"/>
  <c r="L12" i="15"/>
  <c r="M12" i="15"/>
  <c r="N12" i="15"/>
  <c r="O12" i="15"/>
  <c r="P12" i="15"/>
  <c r="C13" i="15"/>
  <c r="E13" i="15"/>
  <c r="F13" i="15"/>
  <c r="G13" i="15"/>
  <c r="I13" i="15"/>
  <c r="K13" i="15"/>
  <c r="L13" i="15"/>
  <c r="M13" i="15"/>
  <c r="O13" i="15"/>
  <c r="C14" i="15"/>
  <c r="E14" i="15"/>
  <c r="G14" i="15"/>
  <c r="I14" i="15"/>
  <c r="K14" i="15"/>
  <c r="L14" i="15"/>
  <c r="M14" i="15"/>
  <c r="O14" i="15"/>
  <c r="P14" i="15"/>
  <c r="C15" i="15"/>
  <c r="E15" i="15"/>
  <c r="F15" i="15"/>
  <c r="G15" i="15"/>
  <c r="I15" i="15"/>
  <c r="K15" i="15"/>
  <c r="M15" i="15"/>
  <c r="O15" i="15"/>
  <c r="P15" i="15"/>
  <c r="C16" i="15"/>
  <c r="E16" i="15"/>
  <c r="G16" i="15"/>
  <c r="I16" i="15"/>
  <c r="J16" i="15"/>
  <c r="K16" i="15"/>
  <c r="M16" i="15"/>
  <c r="O16" i="15"/>
  <c r="P16" i="15"/>
  <c r="C17" i="15"/>
  <c r="E17" i="15"/>
  <c r="F17" i="15"/>
  <c r="G17" i="15"/>
  <c r="I17" i="15"/>
  <c r="K17" i="15"/>
  <c r="M17" i="15"/>
  <c r="N17" i="15"/>
  <c r="O17" i="15"/>
  <c r="C18" i="15"/>
  <c r="E18" i="15"/>
  <c r="F18" i="15"/>
  <c r="G18" i="15"/>
  <c r="I18" i="15"/>
  <c r="K18" i="15"/>
  <c r="M18" i="15"/>
  <c r="O18" i="15"/>
  <c r="C19" i="15"/>
  <c r="E19" i="15"/>
  <c r="F19" i="15"/>
  <c r="G19" i="15"/>
  <c r="I19" i="15"/>
  <c r="J19" i="15"/>
  <c r="K19" i="15"/>
  <c r="M19" i="15"/>
  <c r="N19" i="15"/>
  <c r="O19" i="15"/>
  <c r="C20" i="15"/>
  <c r="E20" i="15"/>
  <c r="G20" i="15"/>
  <c r="I20" i="15"/>
  <c r="J20" i="15"/>
  <c r="K20" i="15"/>
  <c r="M20" i="15"/>
  <c r="O20" i="15"/>
  <c r="C21" i="15"/>
  <c r="D21" i="15"/>
  <c r="E21" i="15"/>
  <c r="G21" i="15"/>
  <c r="I21" i="15"/>
  <c r="J21" i="15"/>
  <c r="K21" i="15"/>
  <c r="M21" i="15"/>
  <c r="N21" i="15"/>
  <c r="O21" i="15"/>
  <c r="C22" i="15"/>
  <c r="E22" i="15"/>
  <c r="G22" i="15"/>
  <c r="H22" i="15"/>
  <c r="I22" i="15"/>
  <c r="K22" i="15"/>
  <c r="M22" i="15"/>
  <c r="N22" i="15"/>
  <c r="O22" i="15"/>
  <c r="C23" i="15"/>
  <c r="E23" i="15"/>
  <c r="G23" i="15"/>
  <c r="I23" i="15"/>
  <c r="K23" i="15"/>
  <c r="M23" i="15"/>
  <c r="N23" i="15" s="1"/>
  <c r="O23" i="15"/>
  <c r="C24" i="15"/>
  <c r="D24" i="15"/>
  <c r="E24" i="15"/>
  <c r="G24" i="15"/>
  <c r="H24" i="15"/>
  <c r="I24" i="15"/>
  <c r="K24" i="15"/>
  <c r="M24" i="15"/>
  <c r="O24" i="15"/>
  <c r="C25" i="15"/>
  <c r="D25" i="15" s="1"/>
  <c r="E25" i="15"/>
  <c r="G25" i="15"/>
  <c r="I25" i="15"/>
  <c r="K25" i="15"/>
  <c r="L25" i="15"/>
  <c r="M25" i="15"/>
  <c r="O25" i="15"/>
  <c r="C26" i="15"/>
  <c r="D26" i="15"/>
  <c r="E26" i="15"/>
  <c r="G26" i="15"/>
  <c r="H26" i="15" s="1"/>
  <c r="I26" i="15"/>
  <c r="K26" i="15"/>
  <c r="M26" i="15"/>
  <c r="O26" i="15"/>
  <c r="P26" i="15"/>
  <c r="C27" i="15"/>
  <c r="E27" i="15"/>
  <c r="G27" i="15"/>
  <c r="H27" i="15"/>
  <c r="I27" i="15"/>
  <c r="K27" i="15"/>
  <c r="M27" i="15"/>
  <c r="O27" i="15"/>
  <c r="C28" i="15"/>
  <c r="E28" i="15"/>
  <c r="G28" i="15"/>
  <c r="H28" i="15"/>
  <c r="I28" i="15"/>
  <c r="K28" i="15"/>
  <c r="L28" i="15"/>
  <c r="M28" i="15"/>
  <c r="O28" i="15"/>
  <c r="P28" i="15"/>
  <c r="C29" i="15"/>
  <c r="E29" i="15"/>
  <c r="G29" i="15"/>
  <c r="I29" i="15"/>
  <c r="K29" i="15"/>
  <c r="L29" i="15" s="1"/>
  <c r="M29" i="15"/>
  <c r="O29" i="15"/>
  <c r="C30" i="15"/>
  <c r="E30" i="15"/>
  <c r="F30" i="15"/>
  <c r="G30" i="15"/>
  <c r="I30" i="15"/>
  <c r="K30" i="15"/>
  <c r="L30" i="15"/>
  <c r="M30" i="15"/>
  <c r="O30" i="15"/>
  <c r="P30" i="15"/>
  <c r="C31" i="15"/>
  <c r="E31" i="15"/>
  <c r="F31" i="15"/>
  <c r="G31" i="15"/>
  <c r="I31" i="15"/>
  <c r="J31" i="15"/>
  <c r="K31" i="15"/>
  <c r="M31" i="15"/>
  <c r="N31" i="15"/>
  <c r="O31" i="15"/>
  <c r="C32" i="15"/>
  <c r="D32" i="15" s="1"/>
  <c r="E32" i="15"/>
  <c r="G32" i="15"/>
  <c r="H32" i="15"/>
  <c r="I32" i="15"/>
  <c r="K32" i="15"/>
  <c r="L32" i="15" s="1"/>
  <c r="M32" i="15"/>
  <c r="O32" i="15"/>
  <c r="P32" i="15"/>
  <c r="C33" i="15"/>
  <c r="E33" i="15"/>
  <c r="F33" i="15"/>
  <c r="G33" i="15"/>
  <c r="I33" i="15"/>
  <c r="J33" i="15"/>
  <c r="K33" i="15"/>
  <c r="M33" i="15"/>
  <c r="N33" i="15"/>
  <c r="O33" i="15"/>
  <c r="C34" i="15"/>
  <c r="D34" i="15"/>
  <c r="E34" i="15"/>
  <c r="G34" i="15"/>
  <c r="H34" i="15" s="1"/>
  <c r="I34" i="15"/>
  <c r="K34" i="15"/>
  <c r="L34" i="15"/>
  <c r="M34" i="15"/>
  <c r="O34" i="15"/>
  <c r="P34" i="15" s="1"/>
  <c r="C35" i="15"/>
  <c r="E35" i="15"/>
  <c r="F35" i="15"/>
  <c r="G35" i="15"/>
  <c r="I35" i="15"/>
  <c r="J35" i="15"/>
  <c r="K35" i="15"/>
  <c r="M35" i="15"/>
  <c r="N35" i="15"/>
  <c r="O35" i="15"/>
  <c r="C36" i="15"/>
  <c r="D36" i="15"/>
  <c r="E36" i="15"/>
  <c r="G36" i="15"/>
  <c r="H36" i="15"/>
  <c r="I36" i="15"/>
  <c r="K36" i="15"/>
  <c r="L36" i="15" s="1"/>
  <c r="M36" i="15"/>
  <c r="O36" i="15"/>
  <c r="P36" i="15"/>
  <c r="C37" i="15"/>
  <c r="E37" i="15"/>
  <c r="F37" i="15" s="1"/>
  <c r="G37" i="15"/>
  <c r="I37" i="15"/>
  <c r="J37" i="15"/>
  <c r="K37" i="15"/>
  <c r="M37" i="15"/>
  <c r="N37" i="15"/>
  <c r="O37" i="15"/>
  <c r="C38" i="15"/>
  <c r="D38" i="15"/>
  <c r="E38" i="15"/>
  <c r="G38" i="15"/>
  <c r="H38" i="15"/>
  <c r="I38" i="15"/>
  <c r="K38" i="15"/>
  <c r="L38" i="15"/>
  <c r="M38" i="15"/>
  <c r="O38" i="15"/>
  <c r="P38" i="15" s="1"/>
  <c r="C39" i="15"/>
  <c r="E39" i="15"/>
  <c r="F39" i="15"/>
  <c r="G39" i="15"/>
  <c r="I39" i="15"/>
  <c r="J39" i="15" s="1"/>
  <c r="K39" i="15"/>
  <c r="M39" i="15"/>
  <c r="N39" i="15"/>
  <c r="O39" i="15"/>
  <c r="C40" i="15"/>
  <c r="D40" i="15"/>
  <c r="E40" i="15"/>
  <c r="G40" i="15"/>
  <c r="H40" i="15"/>
  <c r="I40" i="15"/>
  <c r="K40" i="15"/>
  <c r="L40" i="15"/>
  <c r="M40" i="15"/>
  <c r="O40" i="15"/>
  <c r="P40" i="15"/>
  <c r="C41" i="15"/>
  <c r="E41" i="15"/>
  <c r="F41" i="15" s="1"/>
  <c r="G41" i="15"/>
  <c r="I41" i="15"/>
  <c r="J41" i="15"/>
  <c r="K41" i="15"/>
  <c r="M41" i="15"/>
  <c r="N41" i="15" s="1"/>
  <c r="O41" i="15"/>
  <c r="C42" i="15"/>
  <c r="D42" i="15"/>
  <c r="E42" i="15"/>
  <c r="G42" i="15"/>
  <c r="H42" i="15"/>
  <c r="I42" i="15"/>
  <c r="K42" i="15"/>
  <c r="L42" i="15"/>
  <c r="M42" i="15"/>
  <c r="O42" i="15"/>
  <c r="P42" i="15"/>
  <c r="C43" i="15"/>
  <c r="E43" i="15"/>
  <c r="F43" i="15"/>
  <c r="G43" i="15"/>
  <c r="I43" i="15"/>
  <c r="J43" i="15" s="1"/>
  <c r="K43" i="15"/>
  <c r="M43" i="15"/>
  <c r="N43" i="15"/>
  <c r="O43" i="15"/>
  <c r="C44" i="15"/>
  <c r="D44" i="15" s="1"/>
  <c r="E44" i="15"/>
  <c r="G44" i="15"/>
  <c r="H44" i="15"/>
  <c r="I44" i="15"/>
  <c r="K44" i="15"/>
  <c r="L44" i="15"/>
  <c r="M44" i="15"/>
  <c r="O44" i="15"/>
  <c r="P44" i="15"/>
  <c r="C45" i="15"/>
  <c r="E45" i="15"/>
  <c r="F45" i="15"/>
  <c r="G45" i="15"/>
  <c r="I45" i="15"/>
  <c r="J45" i="15"/>
  <c r="K45" i="15"/>
  <c r="M45" i="15"/>
  <c r="N45" i="15" s="1"/>
  <c r="O45" i="15"/>
  <c r="C46" i="15"/>
  <c r="D46" i="15"/>
  <c r="E46" i="15"/>
  <c r="G46" i="15"/>
  <c r="H46" i="15" s="1"/>
  <c r="I46" i="15"/>
  <c r="K46" i="15"/>
  <c r="L46" i="15"/>
  <c r="M46" i="15"/>
  <c r="O46" i="15"/>
  <c r="P46" i="15"/>
  <c r="C47" i="15"/>
  <c r="E47" i="15"/>
  <c r="F47" i="15"/>
  <c r="G47" i="15"/>
  <c r="I47" i="15"/>
  <c r="J47" i="15"/>
  <c r="K47" i="15"/>
  <c r="M47" i="15"/>
  <c r="N47" i="15"/>
  <c r="O47" i="15"/>
  <c r="C48" i="15"/>
  <c r="D48" i="15" s="1"/>
  <c r="E48" i="15"/>
  <c r="G48" i="15"/>
  <c r="H48" i="15"/>
  <c r="I48" i="15"/>
  <c r="K48" i="15"/>
  <c r="L48" i="15" s="1"/>
  <c r="M48" i="15"/>
  <c r="O48" i="15"/>
  <c r="P48" i="15"/>
  <c r="C49" i="15"/>
  <c r="E49" i="15"/>
  <c r="F49" i="15"/>
  <c r="G49" i="15"/>
  <c r="I49" i="15"/>
  <c r="J49" i="15"/>
  <c r="K49" i="15"/>
  <c r="M49" i="15"/>
  <c r="N49" i="15"/>
  <c r="O49" i="15"/>
  <c r="C50" i="15"/>
  <c r="D50" i="15"/>
  <c r="E50" i="15"/>
  <c r="G50" i="15"/>
  <c r="H50" i="15" s="1"/>
  <c r="I50" i="15"/>
  <c r="K50" i="15"/>
  <c r="L50" i="15"/>
  <c r="M50" i="15"/>
  <c r="O50" i="15"/>
  <c r="P50" i="15" s="1"/>
  <c r="C51" i="15"/>
  <c r="E51" i="15"/>
  <c r="F51" i="15"/>
  <c r="G51" i="15"/>
  <c r="I51" i="15"/>
  <c r="J51" i="15"/>
  <c r="K51" i="15"/>
  <c r="M51" i="15"/>
  <c r="N51" i="15"/>
  <c r="O51" i="15"/>
  <c r="C52" i="15"/>
  <c r="D52" i="15"/>
  <c r="E52" i="15"/>
  <c r="G52" i="15"/>
  <c r="H52" i="15"/>
  <c r="I52" i="15"/>
  <c r="K52" i="15"/>
  <c r="L52" i="15" s="1"/>
  <c r="M52" i="15"/>
  <c r="O52" i="15"/>
  <c r="P52" i="15"/>
  <c r="C53" i="15"/>
  <c r="E53" i="15"/>
  <c r="F53" i="15" s="1"/>
  <c r="G53" i="15"/>
  <c r="I53" i="15"/>
  <c r="J53" i="15"/>
  <c r="K53" i="15"/>
  <c r="M53" i="15"/>
  <c r="N53" i="15"/>
  <c r="O53" i="15"/>
  <c r="C54" i="15"/>
  <c r="D54" i="15"/>
  <c r="E54" i="15"/>
  <c r="G54" i="15"/>
  <c r="H54" i="15"/>
  <c r="I54" i="15"/>
  <c r="K54" i="15"/>
  <c r="L54" i="15"/>
  <c r="M54" i="15"/>
  <c r="O54" i="15"/>
  <c r="P54" i="15" s="1"/>
  <c r="C55" i="15"/>
  <c r="E55" i="15"/>
  <c r="F55" i="15"/>
  <c r="G55" i="15"/>
  <c r="I55" i="15"/>
  <c r="J55" i="15" s="1"/>
  <c r="K55" i="15"/>
  <c r="M55" i="15"/>
  <c r="N55" i="15"/>
  <c r="O55" i="15"/>
  <c r="C56" i="15"/>
  <c r="D56" i="15"/>
  <c r="E56" i="15"/>
  <c r="G56" i="15"/>
  <c r="H56" i="15"/>
  <c r="I56" i="15"/>
  <c r="K56" i="15"/>
  <c r="L56" i="15"/>
  <c r="M56" i="15"/>
  <c r="O56" i="15"/>
  <c r="P56" i="15"/>
  <c r="C57" i="15"/>
  <c r="E57" i="15"/>
  <c r="F57" i="15" s="1"/>
  <c r="G57" i="15"/>
  <c r="I57" i="15"/>
  <c r="J57" i="15"/>
  <c r="K57" i="15"/>
  <c r="M57" i="15"/>
  <c r="N57" i="15" s="1"/>
  <c r="O57" i="15"/>
  <c r="C58" i="15"/>
  <c r="D58" i="15"/>
  <c r="E58" i="15"/>
  <c r="G58" i="15"/>
  <c r="H58" i="15"/>
  <c r="I58" i="15"/>
  <c r="K58" i="15"/>
  <c r="L58" i="15"/>
  <c r="M58" i="15"/>
  <c r="O58" i="15"/>
  <c r="P58" i="15"/>
  <c r="C59" i="15"/>
  <c r="E59" i="15"/>
  <c r="F59" i="15"/>
  <c r="G59" i="15"/>
  <c r="I59" i="15"/>
  <c r="J59" i="15" s="1"/>
  <c r="K59" i="15"/>
  <c r="M59" i="15"/>
  <c r="N59" i="15"/>
  <c r="O59" i="15"/>
  <c r="C60" i="15"/>
  <c r="D60" i="15" s="1"/>
  <c r="E60" i="15"/>
  <c r="G60" i="15"/>
  <c r="H60" i="15"/>
  <c r="I60" i="15"/>
  <c r="K60" i="15"/>
  <c r="L60" i="15"/>
  <c r="M60" i="15"/>
  <c r="O60" i="15"/>
  <c r="P60" i="15"/>
  <c r="C61" i="15"/>
  <c r="E61" i="15"/>
  <c r="F61" i="15"/>
  <c r="G61" i="15"/>
  <c r="I61" i="15"/>
  <c r="J61" i="15"/>
  <c r="K61" i="15"/>
  <c r="M61" i="15"/>
  <c r="N61" i="15" s="1"/>
  <c r="O61" i="15"/>
  <c r="C62" i="15"/>
  <c r="D62" i="15"/>
  <c r="E62" i="15"/>
  <c r="G62" i="15"/>
  <c r="H62" i="15" s="1"/>
  <c r="I62" i="15"/>
  <c r="K62" i="15"/>
  <c r="L62" i="15"/>
  <c r="M62" i="15"/>
  <c r="O62" i="15"/>
  <c r="P62" i="15"/>
  <c r="C63" i="15"/>
  <c r="E63" i="15"/>
  <c r="F63" i="15"/>
  <c r="G63" i="15"/>
  <c r="I63" i="15"/>
  <c r="J63" i="15"/>
  <c r="K63" i="15"/>
  <c r="M63" i="15"/>
  <c r="N63" i="15"/>
  <c r="O63" i="15"/>
  <c r="C64" i="15"/>
  <c r="D64" i="15" s="1"/>
  <c r="E64" i="15"/>
  <c r="G64" i="15"/>
  <c r="H64" i="15"/>
  <c r="I64" i="15"/>
  <c r="K64" i="15"/>
  <c r="L64" i="15" s="1"/>
  <c r="M64" i="15"/>
  <c r="O64" i="15"/>
  <c r="P64" i="15"/>
  <c r="C65" i="15"/>
  <c r="E65" i="15"/>
  <c r="F65" i="15"/>
  <c r="G65" i="15"/>
  <c r="I65" i="15"/>
  <c r="J65" i="15"/>
  <c r="K65" i="15"/>
  <c r="M65" i="15"/>
  <c r="N65" i="15"/>
  <c r="O65" i="15"/>
  <c r="C66" i="15"/>
  <c r="D66" i="15"/>
  <c r="E66" i="15"/>
  <c r="G66" i="15"/>
  <c r="H66" i="15" s="1"/>
  <c r="I66" i="15"/>
  <c r="K66" i="15"/>
  <c r="L66" i="15"/>
  <c r="M66" i="15"/>
  <c r="O66" i="15"/>
  <c r="P66" i="15" s="1"/>
  <c r="C67" i="15"/>
  <c r="E67" i="15"/>
  <c r="F67" i="15"/>
  <c r="G67" i="15"/>
  <c r="I67" i="15"/>
  <c r="J67" i="15"/>
  <c r="K67" i="15"/>
  <c r="M67" i="15"/>
  <c r="N67" i="15"/>
  <c r="O67" i="15"/>
  <c r="C68" i="15"/>
  <c r="D68" i="15"/>
  <c r="E68" i="15"/>
  <c r="G68" i="15"/>
  <c r="H68" i="15"/>
  <c r="I68" i="15"/>
  <c r="K68" i="15"/>
  <c r="L68" i="15" s="1"/>
  <c r="M68" i="15"/>
  <c r="O68" i="15"/>
  <c r="P68" i="15"/>
  <c r="C69" i="15"/>
  <c r="E69" i="15"/>
  <c r="F69" i="15" s="1"/>
  <c r="G69" i="15"/>
  <c r="I69" i="15"/>
  <c r="J69" i="15"/>
  <c r="K69" i="15"/>
  <c r="M69" i="15"/>
  <c r="N69" i="15"/>
  <c r="O69" i="15"/>
  <c r="C70" i="15"/>
  <c r="D70" i="15"/>
  <c r="E70" i="15"/>
  <c r="G70" i="15"/>
  <c r="H70" i="15"/>
  <c r="I70" i="15"/>
  <c r="K70" i="15"/>
  <c r="L70" i="15"/>
  <c r="M70" i="15"/>
  <c r="O70" i="15"/>
  <c r="P70" i="15" s="1"/>
  <c r="C71" i="15"/>
  <c r="E71" i="15"/>
  <c r="F71" i="15"/>
  <c r="G71" i="15"/>
  <c r="I71" i="15"/>
  <c r="J71" i="15" s="1"/>
  <c r="K71" i="15"/>
  <c r="M71" i="15"/>
  <c r="N71" i="15"/>
  <c r="O71" i="15"/>
  <c r="C72" i="15"/>
  <c r="D72" i="15"/>
  <c r="E72" i="15"/>
  <c r="G72" i="15"/>
  <c r="H72" i="15"/>
  <c r="I72" i="15"/>
  <c r="K72" i="15"/>
  <c r="L72" i="15"/>
  <c r="M72" i="15"/>
  <c r="O72" i="15"/>
  <c r="P72" i="15"/>
  <c r="C73" i="15"/>
  <c r="E73" i="15"/>
  <c r="F73" i="15" s="1"/>
  <c r="G73" i="15"/>
  <c r="I73" i="15"/>
  <c r="J73" i="15"/>
  <c r="K73" i="15"/>
  <c r="M73" i="15"/>
  <c r="N73" i="15" s="1"/>
  <c r="O73" i="15"/>
  <c r="C74" i="15"/>
  <c r="D74" i="15"/>
  <c r="E74" i="15"/>
  <c r="G74" i="15"/>
  <c r="H74" i="15"/>
  <c r="I74" i="15"/>
  <c r="K74" i="15"/>
  <c r="L74" i="15"/>
  <c r="M74" i="15"/>
  <c r="O74" i="15"/>
  <c r="P74" i="15"/>
  <c r="C75" i="15"/>
  <c r="E75" i="15"/>
  <c r="F75" i="15"/>
  <c r="G75" i="15"/>
  <c r="I75" i="15"/>
  <c r="J75" i="15" s="1"/>
  <c r="K75" i="15"/>
  <c r="M75" i="15"/>
  <c r="N75" i="15"/>
  <c r="O75" i="15"/>
  <c r="C76" i="15"/>
  <c r="D76" i="15" s="1"/>
  <c r="E76" i="15"/>
  <c r="G76" i="15"/>
  <c r="H76" i="15"/>
  <c r="I76" i="15"/>
  <c r="K76" i="15"/>
  <c r="L76" i="15"/>
  <c r="M76" i="15"/>
  <c r="O76" i="15"/>
  <c r="P76" i="15"/>
  <c r="C77" i="15"/>
  <c r="E77" i="15"/>
  <c r="F77" i="15"/>
  <c r="G77" i="15"/>
  <c r="I77" i="15"/>
  <c r="J77" i="15"/>
  <c r="K77" i="15"/>
  <c r="M77" i="15"/>
  <c r="N77" i="15" s="1"/>
  <c r="O77" i="15"/>
  <c r="C78" i="15"/>
  <c r="D78" i="15"/>
  <c r="E78" i="15"/>
  <c r="G78" i="15"/>
  <c r="H78" i="15" s="1"/>
  <c r="I78" i="15"/>
  <c r="K78" i="15"/>
  <c r="L78" i="15"/>
  <c r="M78" i="15"/>
  <c r="O78" i="15"/>
  <c r="P78" i="15"/>
  <c r="C79" i="15"/>
  <c r="E79" i="15"/>
  <c r="F79" i="15"/>
  <c r="G79" i="15"/>
  <c r="I79" i="15"/>
  <c r="J79" i="15"/>
  <c r="K79" i="15"/>
  <c r="M79" i="15"/>
  <c r="N79" i="15"/>
  <c r="O79" i="15"/>
  <c r="C80" i="15"/>
  <c r="D80" i="15" s="1"/>
  <c r="E80" i="15"/>
  <c r="G80" i="15"/>
  <c r="N55" i="62" s="1"/>
  <c r="H80" i="15"/>
  <c r="I80" i="15"/>
  <c r="K80" i="15"/>
  <c r="L80" i="15" s="1"/>
  <c r="M80" i="15"/>
  <c r="O80" i="15"/>
  <c r="P80" i="15"/>
  <c r="C81" i="15"/>
  <c r="E81" i="15"/>
  <c r="F81" i="15"/>
  <c r="G81" i="15"/>
  <c r="N29" i="62" s="1"/>
  <c r="I81" i="15"/>
  <c r="J81" i="15" s="1"/>
  <c r="K81" i="15"/>
  <c r="M81" i="15"/>
  <c r="N81" i="15"/>
  <c r="O81" i="15"/>
  <c r="C82" i="15"/>
  <c r="D82" i="15" s="1"/>
  <c r="E82" i="15"/>
  <c r="G82" i="15"/>
  <c r="H82" i="15" s="1"/>
  <c r="I82" i="15"/>
  <c r="K82" i="15"/>
  <c r="L82" i="15" s="1"/>
  <c r="M82" i="15"/>
  <c r="O82" i="15"/>
  <c r="P82" i="15" s="1"/>
  <c r="C83" i="15"/>
  <c r="E83" i="15"/>
  <c r="F83" i="15"/>
  <c r="G83" i="15"/>
  <c r="N31" i="62" s="1"/>
  <c r="I83" i="15"/>
  <c r="J83" i="15"/>
  <c r="K83" i="15"/>
  <c r="M83" i="15"/>
  <c r="N83" i="15" s="1"/>
  <c r="O83" i="15"/>
  <c r="C84" i="15"/>
  <c r="D84" i="15"/>
  <c r="E84" i="15"/>
  <c r="G84" i="15"/>
  <c r="I84" i="15"/>
  <c r="K84" i="15"/>
  <c r="L84" i="15" s="1"/>
  <c r="M84" i="15"/>
  <c r="O84" i="15"/>
  <c r="P84" i="15" s="1"/>
  <c r="C85" i="15"/>
  <c r="E85" i="15"/>
  <c r="F85" i="15" s="1"/>
  <c r="G85" i="15"/>
  <c r="I85" i="15"/>
  <c r="J85" i="15"/>
  <c r="K85" i="15"/>
  <c r="M85" i="15"/>
  <c r="N85" i="15"/>
  <c r="O85" i="15"/>
  <c r="C86" i="15"/>
  <c r="D86" i="15" s="1"/>
  <c r="E86" i="15"/>
  <c r="G86" i="15"/>
  <c r="N52" i="62" s="1"/>
  <c r="H86" i="15"/>
  <c r="I86" i="15"/>
  <c r="K86" i="15"/>
  <c r="L86" i="15" s="1"/>
  <c r="M86" i="15"/>
  <c r="O86" i="15"/>
  <c r="P86" i="15" s="1"/>
  <c r="C87" i="15"/>
  <c r="E87" i="15"/>
  <c r="F87" i="15" s="1"/>
  <c r="G87" i="15"/>
  <c r="I87" i="15"/>
  <c r="J87" i="15" s="1"/>
  <c r="K87" i="15"/>
  <c r="M87" i="15"/>
  <c r="N87" i="15"/>
  <c r="O87" i="15"/>
  <c r="C88" i="15"/>
  <c r="D88" i="15"/>
  <c r="E88" i="15"/>
  <c r="G88" i="15"/>
  <c r="H88" i="15" s="1"/>
  <c r="I88" i="15"/>
  <c r="K88" i="15"/>
  <c r="L88" i="15"/>
  <c r="M88" i="15"/>
  <c r="O88" i="15"/>
  <c r="P88" i="15" s="1"/>
  <c r="C89" i="15"/>
  <c r="E89" i="15"/>
  <c r="F89" i="15" s="1"/>
  <c r="G89" i="15"/>
  <c r="I89" i="15"/>
  <c r="J89" i="15" s="1"/>
  <c r="K89" i="15"/>
  <c r="M89" i="15"/>
  <c r="N89" i="15" s="1"/>
  <c r="O89" i="15"/>
  <c r="C90" i="15"/>
  <c r="D90" i="15"/>
  <c r="E90" i="15"/>
  <c r="G90" i="15"/>
  <c r="N9" i="62" s="1"/>
  <c r="H90" i="15"/>
  <c r="I90" i="15"/>
  <c r="K90" i="15"/>
  <c r="L90" i="15" s="1"/>
  <c r="M90" i="15"/>
  <c r="O90" i="15"/>
  <c r="P90" i="15"/>
  <c r="C91" i="15"/>
  <c r="E91" i="15"/>
  <c r="F91" i="15" s="1"/>
  <c r="G91" i="15"/>
  <c r="I91" i="15"/>
  <c r="J91" i="15" s="1"/>
  <c r="K91" i="15"/>
  <c r="M91" i="15"/>
  <c r="N91" i="15" s="1"/>
  <c r="O91" i="15"/>
  <c r="C92" i="15"/>
  <c r="D92" i="15" s="1"/>
  <c r="E92" i="15"/>
  <c r="G92" i="15"/>
  <c r="N33" i="62" s="1"/>
  <c r="H92" i="15"/>
  <c r="I92" i="15"/>
  <c r="K92" i="15"/>
  <c r="L92" i="15"/>
  <c r="M92" i="15"/>
  <c r="O92" i="15"/>
  <c r="P92" i="15" s="1"/>
  <c r="C93" i="15"/>
  <c r="E93" i="15"/>
  <c r="F93" i="15"/>
  <c r="G93" i="15"/>
  <c r="I93" i="15"/>
  <c r="J93" i="15" s="1"/>
  <c r="K93" i="15"/>
  <c r="M93" i="15"/>
  <c r="N93" i="15" s="1"/>
  <c r="O93" i="15"/>
  <c r="C94" i="15"/>
  <c r="D94" i="15" s="1"/>
  <c r="E94" i="15"/>
  <c r="G94" i="15"/>
  <c r="H94" i="15" s="1"/>
  <c r="I94" i="15"/>
  <c r="K94" i="15"/>
  <c r="L94" i="15"/>
  <c r="M94" i="15"/>
  <c r="O94" i="15"/>
  <c r="P94" i="15"/>
  <c r="C95" i="15"/>
  <c r="E95" i="15"/>
  <c r="F95" i="15" s="1"/>
  <c r="G95" i="15"/>
  <c r="I95" i="15"/>
  <c r="J95" i="15"/>
  <c r="K95" i="15"/>
  <c r="M95" i="15"/>
  <c r="N95" i="15" s="1"/>
  <c r="O95" i="15"/>
  <c r="C96" i="15"/>
  <c r="D96" i="15" s="1"/>
  <c r="E96" i="15"/>
  <c r="G96" i="15"/>
  <c r="H96" i="15" s="1"/>
  <c r="I96" i="15"/>
  <c r="K96" i="15"/>
  <c r="L96" i="15" s="1"/>
  <c r="M96" i="15"/>
  <c r="O96" i="15"/>
  <c r="P96" i="15"/>
  <c r="C97" i="15"/>
  <c r="E97" i="15"/>
  <c r="F97" i="15"/>
  <c r="G97" i="15"/>
  <c r="I97" i="15"/>
  <c r="J97" i="15" s="1"/>
  <c r="K97" i="15"/>
  <c r="M97" i="15"/>
  <c r="N97" i="15"/>
  <c r="O97" i="15"/>
  <c r="C98" i="15"/>
  <c r="D98" i="15" s="1"/>
  <c r="E98" i="15"/>
  <c r="G98" i="15"/>
  <c r="H98" i="15" s="1"/>
  <c r="I98" i="15"/>
  <c r="K98" i="15"/>
  <c r="L98" i="15" s="1"/>
  <c r="M98" i="15"/>
  <c r="O98" i="15"/>
  <c r="P98" i="15" s="1"/>
  <c r="C99" i="15"/>
  <c r="E99" i="15"/>
  <c r="F99" i="15"/>
  <c r="G99" i="15"/>
  <c r="I99" i="15"/>
  <c r="J99" i="15"/>
  <c r="K99" i="15"/>
  <c r="M99" i="15"/>
  <c r="N99" i="15" s="1"/>
  <c r="O99" i="15"/>
  <c r="C100" i="15"/>
  <c r="D100" i="15"/>
  <c r="E100" i="15"/>
  <c r="G100" i="15"/>
  <c r="H100" i="15" s="1"/>
  <c r="I100" i="15"/>
  <c r="K100" i="15"/>
  <c r="L100" i="15" s="1"/>
  <c r="M100" i="15"/>
  <c r="O100" i="15"/>
  <c r="P100" i="15" s="1"/>
  <c r="C101" i="15"/>
  <c r="E101" i="15"/>
  <c r="F101" i="15" s="1"/>
  <c r="G101" i="15"/>
  <c r="I101" i="15"/>
  <c r="J101" i="15"/>
  <c r="K101" i="15"/>
  <c r="M101" i="15"/>
  <c r="N101" i="15"/>
  <c r="O101" i="15"/>
  <c r="C102" i="15"/>
  <c r="D102" i="15" s="1"/>
  <c r="E102" i="15"/>
  <c r="G102" i="15"/>
  <c r="H102" i="15"/>
  <c r="I102" i="15"/>
  <c r="K102" i="15"/>
  <c r="L102" i="15" s="1"/>
  <c r="M102" i="15"/>
  <c r="O102" i="15"/>
  <c r="P102" i="15" s="1"/>
  <c r="C103" i="15"/>
  <c r="E103" i="15"/>
  <c r="F103" i="15" s="1"/>
  <c r="G103" i="15"/>
  <c r="I103" i="15"/>
  <c r="J103" i="15" s="1"/>
  <c r="K103" i="15"/>
  <c r="M103" i="15"/>
  <c r="N103" i="15"/>
  <c r="O103" i="15"/>
  <c r="C104" i="15"/>
  <c r="D104" i="15"/>
  <c r="E104" i="15"/>
  <c r="G104" i="15"/>
  <c r="H104" i="15" s="1"/>
  <c r="I104" i="15"/>
  <c r="J104" i="15"/>
  <c r="K104" i="15"/>
  <c r="L104" i="15" s="1"/>
  <c r="M104" i="15"/>
  <c r="O104" i="15"/>
  <c r="P104" i="15" s="1"/>
  <c r="C105" i="15"/>
  <c r="D105" i="15"/>
  <c r="E105" i="15"/>
  <c r="F105" i="15"/>
  <c r="G105" i="15"/>
  <c r="I105" i="15"/>
  <c r="J105" i="15" s="1"/>
  <c r="K105" i="15"/>
  <c r="L105" i="15"/>
  <c r="M105" i="15"/>
  <c r="N105" i="15"/>
  <c r="O105" i="15"/>
  <c r="C106" i="15"/>
  <c r="D106" i="15"/>
  <c r="E106" i="15"/>
  <c r="F106" i="15"/>
  <c r="G106" i="15"/>
  <c r="H106" i="15" s="1"/>
  <c r="I106" i="15"/>
  <c r="K106" i="15"/>
  <c r="L106" i="15" s="1"/>
  <c r="M106" i="15"/>
  <c r="N106" i="15"/>
  <c r="O106" i="15"/>
  <c r="P106" i="15" s="1"/>
  <c r="C107" i="15"/>
  <c r="E107" i="15"/>
  <c r="F107" i="15"/>
  <c r="G107" i="15"/>
  <c r="H107" i="15"/>
  <c r="I107" i="15"/>
  <c r="J107" i="15" s="1"/>
  <c r="K107" i="15"/>
  <c r="M107" i="15"/>
  <c r="N107" i="15"/>
  <c r="O107" i="15"/>
  <c r="P107" i="15"/>
  <c r="C108" i="15"/>
  <c r="D108" i="15" s="1"/>
  <c r="E108" i="15"/>
  <c r="G108" i="15"/>
  <c r="H108" i="15" s="1"/>
  <c r="I108" i="15"/>
  <c r="J108" i="15"/>
  <c r="K108" i="15"/>
  <c r="L108" i="15"/>
  <c r="M108" i="15"/>
  <c r="O108" i="15"/>
  <c r="P108" i="15" s="1"/>
  <c r="C109" i="15"/>
  <c r="D109" i="15"/>
  <c r="E109" i="15"/>
  <c r="F109" i="15" s="1"/>
  <c r="G109" i="15"/>
  <c r="I109" i="15"/>
  <c r="J109" i="15" s="1"/>
  <c r="K109" i="15"/>
  <c r="L109" i="15"/>
  <c r="M109" i="15"/>
  <c r="N109" i="15"/>
  <c r="O109" i="15"/>
  <c r="C110" i="15"/>
  <c r="D110" i="15" s="1"/>
  <c r="E110" i="15"/>
  <c r="F110" i="15"/>
  <c r="G110" i="15"/>
  <c r="H110" i="15"/>
  <c r="I110" i="15"/>
  <c r="K110" i="15"/>
  <c r="L110" i="15"/>
  <c r="M110" i="15"/>
  <c r="N110" i="15"/>
  <c r="O110" i="15"/>
  <c r="P110" i="15" s="1"/>
  <c r="C111" i="15"/>
  <c r="E111" i="15"/>
  <c r="F111" i="15" s="1"/>
  <c r="G111" i="15"/>
  <c r="H111" i="15"/>
  <c r="I111" i="15"/>
  <c r="J111" i="15" s="1"/>
  <c r="K111" i="15"/>
  <c r="M111" i="15"/>
  <c r="N111" i="15"/>
  <c r="O111" i="15"/>
  <c r="P111" i="15"/>
  <c r="C112" i="15"/>
  <c r="D112" i="15" s="1"/>
  <c r="E112" i="15"/>
  <c r="G112" i="15"/>
  <c r="H112" i="15"/>
  <c r="I112" i="15"/>
  <c r="J112" i="15"/>
  <c r="K112" i="15"/>
  <c r="L112" i="15" s="1"/>
  <c r="M112" i="15"/>
  <c r="O112" i="15"/>
  <c r="P112" i="15" s="1"/>
  <c r="C113" i="15"/>
  <c r="D113" i="15"/>
  <c r="E113" i="15"/>
  <c r="F113" i="15"/>
  <c r="G113" i="15"/>
  <c r="I113" i="15"/>
  <c r="J113" i="15" s="1"/>
  <c r="K113" i="15"/>
  <c r="L113" i="15"/>
  <c r="M113" i="15"/>
  <c r="N113" i="15" s="1"/>
  <c r="O113" i="15"/>
  <c r="C114" i="15"/>
  <c r="D114" i="15" s="1"/>
  <c r="E114" i="15"/>
  <c r="F114" i="15"/>
  <c r="G114" i="15"/>
  <c r="H114" i="15"/>
  <c r="I114" i="15"/>
  <c r="K114" i="15"/>
  <c r="L114" i="15" s="1"/>
  <c r="M114" i="15"/>
  <c r="N114" i="15"/>
  <c r="O114" i="15"/>
  <c r="P114" i="15"/>
  <c r="C115" i="15"/>
  <c r="E115" i="15"/>
  <c r="F115" i="15"/>
  <c r="G115" i="15"/>
  <c r="H115" i="15"/>
  <c r="I115" i="15"/>
  <c r="J115" i="15" s="1"/>
  <c r="K115" i="15"/>
  <c r="M115" i="15"/>
  <c r="N115" i="15" s="1"/>
  <c r="O115" i="15"/>
  <c r="P115" i="15"/>
  <c r="C116" i="15"/>
  <c r="D116" i="15" s="1"/>
  <c r="E116" i="15"/>
  <c r="G116" i="15"/>
  <c r="H116" i="15"/>
  <c r="I116" i="15"/>
  <c r="J116" i="15"/>
  <c r="K116" i="15"/>
  <c r="L116" i="15" s="1"/>
  <c r="M116" i="15"/>
  <c r="O116" i="15"/>
  <c r="P116" i="15"/>
  <c r="C117" i="15"/>
  <c r="D117" i="15"/>
  <c r="E117" i="15"/>
  <c r="F117" i="15" s="1"/>
  <c r="G117" i="15"/>
  <c r="I117" i="15"/>
  <c r="J117" i="15" s="1"/>
  <c r="K117" i="15"/>
  <c r="L117" i="15"/>
  <c r="M117" i="15"/>
  <c r="N117" i="15"/>
  <c r="O117" i="15"/>
  <c r="C118" i="15"/>
  <c r="D118" i="15" s="1"/>
  <c r="E118" i="15"/>
  <c r="F118" i="15"/>
  <c r="G118" i="15"/>
  <c r="H118" i="15" s="1"/>
  <c r="I118" i="15"/>
  <c r="K118" i="15"/>
  <c r="L118" i="15" s="1"/>
  <c r="M118" i="15"/>
  <c r="N118" i="15"/>
  <c r="O118" i="15"/>
  <c r="P118" i="15"/>
  <c r="C119" i="15"/>
  <c r="E119" i="15"/>
  <c r="F119" i="15" s="1"/>
  <c r="G119" i="15"/>
  <c r="H119" i="15"/>
  <c r="I119" i="15"/>
  <c r="J119" i="15"/>
  <c r="K119" i="15"/>
  <c r="M119" i="15"/>
  <c r="N119" i="15"/>
  <c r="O119" i="15"/>
  <c r="P119" i="15"/>
  <c r="C120" i="15"/>
  <c r="D120" i="15" s="1"/>
  <c r="E120" i="15"/>
  <c r="G120" i="15"/>
  <c r="H120" i="15" s="1"/>
  <c r="I120" i="15"/>
  <c r="J120" i="15"/>
  <c r="K120" i="15"/>
  <c r="L120" i="15" s="1"/>
  <c r="M120" i="15"/>
  <c r="O120" i="15"/>
  <c r="P120" i="15"/>
  <c r="C121" i="15"/>
  <c r="D121" i="15"/>
  <c r="E121" i="15"/>
  <c r="F121" i="15" s="1"/>
  <c r="G121" i="15"/>
  <c r="I121" i="15"/>
  <c r="J121" i="15"/>
  <c r="K121" i="15"/>
  <c r="L121" i="15"/>
  <c r="M121" i="15"/>
  <c r="N121" i="15" s="1"/>
  <c r="O121" i="15"/>
  <c r="C122" i="15"/>
  <c r="D122" i="15" s="1"/>
  <c r="E122" i="15"/>
  <c r="F122" i="15"/>
  <c r="G122" i="15"/>
  <c r="H122" i="15"/>
  <c r="I122" i="15"/>
  <c r="K122" i="15"/>
  <c r="L122" i="15" s="1"/>
  <c r="M122" i="15"/>
  <c r="N122" i="15"/>
  <c r="O122" i="15"/>
  <c r="P122" i="15" s="1"/>
  <c r="C123" i="15"/>
  <c r="E123" i="15"/>
  <c r="F123" i="15" s="1"/>
  <c r="G123" i="15"/>
  <c r="H123" i="15"/>
  <c r="I123" i="15"/>
  <c r="J123" i="15"/>
  <c r="K123" i="15"/>
  <c r="M123" i="15"/>
  <c r="N123" i="15" s="1"/>
  <c r="O123" i="15"/>
  <c r="P123" i="15"/>
  <c r="C124" i="15"/>
  <c r="D124" i="15"/>
  <c r="E124" i="15"/>
  <c r="G124" i="15"/>
  <c r="H124" i="15"/>
  <c r="I124" i="15"/>
  <c r="J124" i="15"/>
  <c r="K124" i="15"/>
  <c r="L124" i="15" s="1"/>
  <c r="M124" i="15"/>
  <c r="O124" i="15"/>
  <c r="P124" i="15" s="1"/>
  <c r="C125" i="15"/>
  <c r="D125" i="15"/>
  <c r="E125" i="15"/>
  <c r="F125" i="15" s="1"/>
  <c r="G125" i="15"/>
  <c r="I125" i="15"/>
  <c r="J125" i="15"/>
  <c r="K125" i="15"/>
  <c r="L125" i="15"/>
  <c r="M125" i="15"/>
  <c r="N125" i="15" s="1"/>
  <c r="O125" i="15"/>
  <c r="C126" i="15"/>
  <c r="D126" i="15"/>
  <c r="E126" i="15"/>
  <c r="F126" i="15"/>
  <c r="G126" i="15"/>
  <c r="H126" i="15" s="1"/>
  <c r="I126" i="15"/>
  <c r="K126" i="15"/>
  <c r="L126" i="15" s="1"/>
  <c r="M126" i="15"/>
  <c r="N126" i="15"/>
  <c r="O126" i="15"/>
  <c r="P126" i="15"/>
  <c r="C127" i="15"/>
  <c r="E127" i="15"/>
  <c r="F127" i="15" s="1"/>
  <c r="G127" i="15"/>
  <c r="H127" i="15"/>
  <c r="I127" i="15"/>
  <c r="J127" i="15" s="1"/>
  <c r="K127" i="15"/>
  <c r="M127" i="15"/>
  <c r="N127" i="15" s="1"/>
  <c r="O127" i="15"/>
  <c r="P127" i="15"/>
  <c r="C128" i="15"/>
  <c r="D128" i="15"/>
  <c r="E128" i="15"/>
  <c r="G128" i="15"/>
  <c r="H128" i="15" s="1"/>
  <c r="I128" i="15"/>
  <c r="J128" i="15"/>
  <c r="K128" i="15"/>
  <c r="L128" i="15"/>
  <c r="M128" i="15"/>
  <c r="O128" i="15"/>
  <c r="P128" i="15"/>
  <c r="C129" i="15"/>
  <c r="D129" i="15"/>
  <c r="E129" i="15"/>
  <c r="F129" i="15" s="1"/>
  <c r="G129" i="15"/>
  <c r="I129" i="15"/>
  <c r="J129" i="15" s="1"/>
  <c r="K129" i="15"/>
  <c r="L129" i="15"/>
  <c r="M129" i="15"/>
  <c r="N129" i="15" s="1"/>
  <c r="O129" i="15"/>
  <c r="C130" i="15"/>
  <c r="D130" i="15"/>
  <c r="E130" i="15"/>
  <c r="F130" i="15"/>
  <c r="G130" i="15"/>
  <c r="H130" i="15" s="1"/>
  <c r="I130" i="15"/>
  <c r="K130" i="15"/>
  <c r="L130" i="15"/>
  <c r="M130" i="15"/>
  <c r="N130" i="15"/>
  <c r="O130" i="15"/>
  <c r="P130" i="15" s="1"/>
  <c r="C131" i="15"/>
  <c r="E131" i="15"/>
  <c r="F131" i="15" s="1"/>
  <c r="G131" i="15"/>
  <c r="H131" i="15"/>
  <c r="I131" i="15"/>
  <c r="J131" i="15"/>
  <c r="K131" i="15"/>
  <c r="M131" i="15"/>
  <c r="N131" i="15" s="1"/>
  <c r="O131" i="15"/>
  <c r="P131" i="15"/>
  <c r="C132" i="15"/>
  <c r="D132" i="15" s="1"/>
  <c r="E132" i="15"/>
  <c r="G132" i="15"/>
  <c r="H132" i="15" s="1"/>
  <c r="I132" i="15"/>
  <c r="J132" i="15"/>
  <c r="K132" i="15"/>
  <c r="L132" i="15"/>
  <c r="M132" i="15"/>
  <c r="O132" i="15"/>
  <c r="P132" i="15" s="1"/>
  <c r="B134" i="15"/>
  <c r="B136" i="15"/>
  <c r="E136" i="15"/>
  <c r="G136" i="15"/>
  <c r="N136" i="15"/>
  <c r="B137" i="15"/>
  <c r="D138" i="15"/>
  <c r="F138" i="15"/>
  <c r="H138" i="15"/>
  <c r="J138" i="15"/>
  <c r="L138" i="15"/>
  <c r="N138" i="15"/>
  <c r="D139" i="15"/>
  <c r="F139" i="15"/>
  <c r="H139" i="15"/>
  <c r="J139" i="15"/>
  <c r="L139" i="15"/>
  <c r="N139" i="15"/>
  <c r="D140" i="15"/>
  <c r="F140" i="15"/>
  <c r="H140" i="15"/>
  <c r="J140" i="15"/>
  <c r="L140" i="15"/>
  <c r="N140" i="15"/>
  <c r="D141" i="15"/>
  <c r="F141" i="15"/>
  <c r="H141" i="15"/>
  <c r="J141" i="15"/>
  <c r="L141" i="15"/>
  <c r="N141" i="15"/>
  <c r="D142" i="15"/>
  <c r="F142" i="15"/>
  <c r="H142" i="15"/>
  <c r="J142" i="15"/>
  <c r="L142" i="15"/>
  <c r="N142" i="15"/>
  <c r="D143" i="15"/>
  <c r="F143" i="15"/>
  <c r="H143" i="15"/>
  <c r="J143" i="15"/>
  <c r="L143" i="15"/>
  <c r="N143" i="15"/>
  <c r="D144" i="15"/>
  <c r="F144" i="15"/>
  <c r="H144" i="15"/>
  <c r="J144" i="15"/>
  <c r="L144" i="15"/>
  <c r="N144" i="15"/>
  <c r="D145" i="15"/>
  <c r="F145" i="15"/>
  <c r="H145" i="15"/>
  <c r="J145" i="15"/>
  <c r="L145" i="15"/>
  <c r="N145" i="15"/>
  <c r="D146" i="15"/>
  <c r="F146" i="15"/>
  <c r="H146" i="15"/>
  <c r="J146" i="15"/>
  <c r="L146" i="15"/>
  <c r="N146" i="15"/>
  <c r="D147" i="15"/>
  <c r="F147" i="15"/>
  <c r="H147" i="15"/>
  <c r="J147" i="15"/>
  <c r="L147" i="15"/>
  <c r="N147" i="15"/>
  <c r="D148" i="15"/>
  <c r="F148" i="15"/>
  <c r="H148" i="15"/>
  <c r="J148" i="15"/>
  <c r="L148" i="15"/>
  <c r="N148" i="15"/>
  <c r="C1" i="61"/>
  <c r="B2" i="61"/>
  <c r="B4" i="61"/>
  <c r="A6" i="61"/>
  <c r="B6" i="61"/>
  <c r="C6" i="61"/>
  <c r="D6" i="61"/>
  <c r="E6" i="61"/>
  <c r="F6" i="61"/>
  <c r="G6" i="61"/>
  <c r="H6" i="61"/>
  <c r="I6" i="61"/>
  <c r="J6" i="61"/>
  <c r="K6" i="61"/>
  <c r="I7" i="61"/>
  <c r="J7" i="61"/>
  <c r="K7" i="61"/>
  <c r="A8" i="61"/>
  <c r="F8" i="61"/>
  <c r="G8" i="61"/>
  <c r="H8" i="61"/>
  <c r="I8" i="61"/>
  <c r="J8" i="61"/>
  <c r="K8" i="61"/>
  <c r="F9" i="61"/>
  <c r="G9" i="61"/>
  <c r="J9" i="61" s="1"/>
  <c r="H9" i="61"/>
  <c r="K9" i="61" s="1"/>
  <c r="I9" i="61"/>
  <c r="F10" i="61"/>
  <c r="I10" i="61" s="1"/>
  <c r="G10" i="61"/>
  <c r="H10" i="61"/>
  <c r="J10" i="61"/>
  <c r="K10" i="61"/>
  <c r="F11" i="61"/>
  <c r="G11" i="61"/>
  <c r="J11" i="61" s="1"/>
  <c r="H11" i="61"/>
  <c r="I11" i="61"/>
  <c r="K11" i="61"/>
  <c r="F12" i="61"/>
  <c r="I12" i="61" s="1"/>
  <c r="G12" i="61"/>
  <c r="J12" i="61" s="1"/>
  <c r="H12" i="61"/>
  <c r="K12" i="61"/>
  <c r="F13" i="61"/>
  <c r="G13" i="61"/>
  <c r="J13" i="61" s="1"/>
  <c r="H13" i="61"/>
  <c r="K13" i="61" s="1"/>
  <c r="I13" i="61"/>
  <c r="F14" i="61"/>
  <c r="G14" i="61"/>
  <c r="H14" i="61"/>
  <c r="I14" i="61"/>
  <c r="J14" i="61"/>
  <c r="K14" i="61"/>
  <c r="F15" i="61"/>
  <c r="G15" i="61"/>
  <c r="J15" i="61" s="1"/>
  <c r="H15" i="61"/>
  <c r="K15" i="61" s="1"/>
  <c r="I15" i="61"/>
  <c r="F16" i="61"/>
  <c r="I16" i="61" s="1"/>
  <c r="G16" i="61"/>
  <c r="G93" i="61" s="1"/>
  <c r="H16" i="61"/>
  <c r="J16" i="61"/>
  <c r="K16" i="61"/>
  <c r="F17" i="61"/>
  <c r="G17" i="61"/>
  <c r="J17" i="61" s="1"/>
  <c r="H17" i="61"/>
  <c r="K17" i="61" s="1"/>
  <c r="I17" i="61"/>
  <c r="F18" i="61"/>
  <c r="I18" i="61" s="1"/>
  <c r="G18" i="61"/>
  <c r="H18" i="61"/>
  <c r="J18" i="61"/>
  <c r="K18" i="61"/>
  <c r="F19" i="61"/>
  <c r="G19" i="61"/>
  <c r="J19" i="61" s="1"/>
  <c r="H19" i="61"/>
  <c r="I19" i="61"/>
  <c r="K19" i="61"/>
  <c r="F20" i="61"/>
  <c r="I20" i="61" s="1"/>
  <c r="G20" i="61"/>
  <c r="J20" i="61" s="1"/>
  <c r="H20" i="61"/>
  <c r="K20" i="61"/>
  <c r="F21" i="61"/>
  <c r="G21" i="61"/>
  <c r="J21" i="61" s="1"/>
  <c r="H21" i="61"/>
  <c r="K21" i="61" s="1"/>
  <c r="I21" i="61"/>
  <c r="F22" i="61"/>
  <c r="G22" i="61"/>
  <c r="H22" i="61"/>
  <c r="I22" i="61"/>
  <c r="J22" i="61"/>
  <c r="K22" i="61"/>
  <c r="F23" i="61"/>
  <c r="G23" i="61"/>
  <c r="J23" i="61" s="1"/>
  <c r="H23" i="61"/>
  <c r="K23" i="61" s="1"/>
  <c r="I23" i="61"/>
  <c r="F24" i="61"/>
  <c r="I24" i="61" s="1"/>
  <c r="G24" i="61"/>
  <c r="H24" i="61"/>
  <c r="J24" i="61"/>
  <c r="K24" i="61"/>
  <c r="F25" i="61"/>
  <c r="G25" i="61"/>
  <c r="J25" i="61" s="1"/>
  <c r="H25" i="61"/>
  <c r="K25" i="61" s="1"/>
  <c r="I25" i="61"/>
  <c r="F26" i="61"/>
  <c r="I26" i="61" s="1"/>
  <c r="G26" i="61"/>
  <c r="H26" i="61"/>
  <c r="J26" i="61"/>
  <c r="K26" i="61"/>
  <c r="F27" i="61"/>
  <c r="G27" i="61"/>
  <c r="J27" i="61" s="1"/>
  <c r="H27" i="61"/>
  <c r="I27" i="61"/>
  <c r="K27" i="61"/>
  <c r="F28" i="61"/>
  <c r="I28" i="61" s="1"/>
  <c r="G28" i="61"/>
  <c r="J28" i="61" s="1"/>
  <c r="H28" i="61"/>
  <c r="K28" i="61"/>
  <c r="F29" i="61"/>
  <c r="G29" i="61"/>
  <c r="J29" i="61" s="1"/>
  <c r="H29" i="61"/>
  <c r="K29" i="61" s="1"/>
  <c r="I29" i="61"/>
  <c r="F30" i="61"/>
  <c r="G30" i="61"/>
  <c r="H30" i="61"/>
  <c r="I30" i="61"/>
  <c r="J30" i="61"/>
  <c r="K30" i="61"/>
  <c r="F31" i="61"/>
  <c r="G31" i="61"/>
  <c r="J31" i="61" s="1"/>
  <c r="H31" i="61"/>
  <c r="K31" i="61" s="1"/>
  <c r="I31" i="61"/>
  <c r="F32" i="61"/>
  <c r="I32" i="61" s="1"/>
  <c r="G32" i="61"/>
  <c r="H32" i="61"/>
  <c r="J32" i="61"/>
  <c r="K32" i="61"/>
  <c r="F33" i="61"/>
  <c r="G33" i="61"/>
  <c r="J33" i="61" s="1"/>
  <c r="H33" i="61"/>
  <c r="K33" i="61" s="1"/>
  <c r="I33" i="61"/>
  <c r="F34" i="61"/>
  <c r="I34" i="61" s="1"/>
  <c r="G34" i="61"/>
  <c r="H34" i="61"/>
  <c r="J34" i="61"/>
  <c r="K34" i="61"/>
  <c r="F35" i="61"/>
  <c r="G35" i="61"/>
  <c r="J35" i="61" s="1"/>
  <c r="H35" i="61"/>
  <c r="I35" i="61"/>
  <c r="K35" i="61"/>
  <c r="F36" i="61"/>
  <c r="I36" i="61" s="1"/>
  <c r="G36" i="61"/>
  <c r="J36" i="61" s="1"/>
  <c r="H36" i="61"/>
  <c r="K36" i="61"/>
  <c r="F37" i="61"/>
  <c r="G37" i="61"/>
  <c r="J37" i="61" s="1"/>
  <c r="H37" i="61"/>
  <c r="K37" i="61" s="1"/>
  <c r="I37" i="61"/>
  <c r="F38" i="61"/>
  <c r="G38" i="61"/>
  <c r="H38" i="61"/>
  <c r="I38" i="61"/>
  <c r="J38" i="61"/>
  <c r="K38" i="61"/>
  <c r="F39" i="61"/>
  <c r="G39" i="61"/>
  <c r="J39" i="61" s="1"/>
  <c r="H39" i="61"/>
  <c r="K39" i="61" s="1"/>
  <c r="I39" i="61"/>
  <c r="F40" i="61"/>
  <c r="I40" i="61" s="1"/>
  <c r="G40" i="61"/>
  <c r="H40" i="61"/>
  <c r="J40" i="61"/>
  <c r="K40" i="61"/>
  <c r="F41" i="61"/>
  <c r="G41" i="61"/>
  <c r="J41" i="61" s="1"/>
  <c r="H41" i="61"/>
  <c r="K41" i="61" s="1"/>
  <c r="I41" i="61"/>
  <c r="F42" i="61"/>
  <c r="I42" i="61" s="1"/>
  <c r="G42" i="61"/>
  <c r="H42" i="61"/>
  <c r="J42" i="61"/>
  <c r="K42" i="61"/>
  <c r="F43" i="61"/>
  <c r="G43" i="61"/>
  <c r="J43" i="61" s="1"/>
  <c r="H43" i="61"/>
  <c r="I43" i="61"/>
  <c r="K43" i="61"/>
  <c r="F44" i="61"/>
  <c r="I44" i="61" s="1"/>
  <c r="G44" i="61"/>
  <c r="J44" i="61" s="1"/>
  <c r="H44" i="61"/>
  <c r="K44" i="61"/>
  <c r="F45" i="61"/>
  <c r="G45" i="61"/>
  <c r="J45" i="61" s="1"/>
  <c r="H45" i="61"/>
  <c r="K45" i="61" s="1"/>
  <c r="I45" i="61"/>
  <c r="F46" i="61"/>
  <c r="G46" i="61"/>
  <c r="H46" i="61"/>
  <c r="I46" i="61"/>
  <c r="J46" i="61"/>
  <c r="K46" i="61"/>
  <c r="F47" i="61"/>
  <c r="G47" i="61"/>
  <c r="J47" i="61" s="1"/>
  <c r="H47" i="61"/>
  <c r="K47" i="61" s="1"/>
  <c r="I47" i="61"/>
  <c r="F48" i="61"/>
  <c r="I48" i="61" s="1"/>
  <c r="G48" i="61"/>
  <c r="H48" i="61"/>
  <c r="J48" i="61"/>
  <c r="K48" i="61"/>
  <c r="F49" i="61"/>
  <c r="G49" i="61"/>
  <c r="J49" i="61" s="1"/>
  <c r="H49" i="61"/>
  <c r="K49" i="61" s="1"/>
  <c r="I49" i="61"/>
  <c r="F50" i="61"/>
  <c r="I50" i="61" s="1"/>
  <c r="G50" i="61"/>
  <c r="H50" i="61"/>
  <c r="J50" i="61"/>
  <c r="K50" i="61"/>
  <c r="F51" i="61"/>
  <c r="G51" i="61"/>
  <c r="J51" i="61" s="1"/>
  <c r="H51" i="61"/>
  <c r="I51" i="61"/>
  <c r="K51" i="61"/>
  <c r="F52" i="61"/>
  <c r="I52" i="61" s="1"/>
  <c r="G52" i="61"/>
  <c r="J52" i="61" s="1"/>
  <c r="H52" i="61"/>
  <c r="K52" i="61"/>
  <c r="F53" i="61"/>
  <c r="G53" i="61"/>
  <c r="J53" i="61" s="1"/>
  <c r="H53" i="61"/>
  <c r="K53" i="61" s="1"/>
  <c r="I53" i="61"/>
  <c r="F54" i="61"/>
  <c r="G54" i="61"/>
  <c r="H54" i="61"/>
  <c r="I54" i="61"/>
  <c r="J54" i="61"/>
  <c r="K54" i="61"/>
  <c r="F55" i="61"/>
  <c r="G55" i="61"/>
  <c r="J55" i="61" s="1"/>
  <c r="H55" i="61"/>
  <c r="I55" i="61"/>
  <c r="K55" i="61"/>
  <c r="F56" i="61"/>
  <c r="I56" i="61" s="1"/>
  <c r="G56" i="61"/>
  <c r="H56" i="61"/>
  <c r="J56" i="61"/>
  <c r="K56" i="61"/>
  <c r="F57" i="61"/>
  <c r="G57" i="61"/>
  <c r="J57" i="61" s="1"/>
  <c r="H57" i="61"/>
  <c r="I57" i="61"/>
  <c r="K57" i="61"/>
  <c r="F58" i="61"/>
  <c r="I58" i="61" s="1"/>
  <c r="G58" i="61"/>
  <c r="H58" i="61"/>
  <c r="J58" i="61"/>
  <c r="K58" i="61"/>
  <c r="F59" i="61"/>
  <c r="G59" i="61"/>
  <c r="J59" i="61" s="1"/>
  <c r="H59" i="61"/>
  <c r="K59" i="61" s="1"/>
  <c r="I59" i="61"/>
  <c r="A60" i="61"/>
  <c r="Y54" i="36" s="1"/>
  <c r="F60" i="61"/>
  <c r="G60" i="61"/>
  <c r="H60" i="61"/>
  <c r="K60" i="61" s="1"/>
  <c r="I60" i="61"/>
  <c r="J60" i="61"/>
  <c r="A61" i="61"/>
  <c r="Y55" i="36" s="1"/>
  <c r="F61" i="61"/>
  <c r="G61" i="61"/>
  <c r="H61" i="61"/>
  <c r="I61" i="61"/>
  <c r="J61" i="61"/>
  <c r="K61" i="61"/>
  <c r="A62" i="61"/>
  <c r="Y56" i="36" s="1"/>
  <c r="F62" i="61"/>
  <c r="I62" i="61" s="1"/>
  <c r="G62" i="61"/>
  <c r="H62" i="61"/>
  <c r="J62" i="61"/>
  <c r="K62" i="61"/>
  <c r="A63" i="61"/>
  <c r="Y57" i="36" s="1"/>
  <c r="F63" i="61"/>
  <c r="I63" i="61" s="1"/>
  <c r="G63" i="61"/>
  <c r="J63" i="61" s="1"/>
  <c r="H63" i="61"/>
  <c r="K63" i="61" s="1"/>
  <c r="A64" i="61"/>
  <c r="Y58" i="36" s="1"/>
  <c r="F64" i="61"/>
  <c r="I64" i="61" s="1"/>
  <c r="G64" i="61"/>
  <c r="H64" i="61"/>
  <c r="K64" i="61" s="1"/>
  <c r="J64" i="61"/>
  <c r="A65" i="61"/>
  <c r="Y59" i="36" s="1"/>
  <c r="F65" i="61"/>
  <c r="G65" i="61"/>
  <c r="H65" i="61"/>
  <c r="K65" i="61" s="1"/>
  <c r="I65" i="61"/>
  <c r="J65" i="61"/>
  <c r="A66" i="61"/>
  <c r="Y60" i="36" s="1"/>
  <c r="F66" i="61"/>
  <c r="G66" i="61"/>
  <c r="H66" i="61"/>
  <c r="I66" i="61"/>
  <c r="J66" i="61"/>
  <c r="K66" i="61"/>
  <c r="A67" i="61"/>
  <c r="Y61" i="36" s="1"/>
  <c r="F67" i="61"/>
  <c r="G67" i="61"/>
  <c r="H67" i="61"/>
  <c r="I67" i="61"/>
  <c r="J67" i="61"/>
  <c r="K67" i="61"/>
  <c r="A68" i="61"/>
  <c r="Y62" i="36" s="1"/>
  <c r="F68" i="61"/>
  <c r="I68" i="61" s="1"/>
  <c r="G68" i="61"/>
  <c r="H68" i="61"/>
  <c r="J68" i="61"/>
  <c r="K68" i="61"/>
  <c r="A69" i="61"/>
  <c r="Y63" i="36" s="1"/>
  <c r="F69" i="61"/>
  <c r="I69" i="61" s="1"/>
  <c r="G69" i="61"/>
  <c r="J69" i="61" s="1"/>
  <c r="H69" i="61"/>
  <c r="K69" i="61"/>
  <c r="A70" i="61"/>
  <c r="Y64" i="36" s="1"/>
  <c r="F70" i="61"/>
  <c r="G70" i="61"/>
  <c r="J70" i="61" s="1"/>
  <c r="H70" i="61"/>
  <c r="K70" i="61" s="1"/>
  <c r="I70" i="61"/>
  <c r="A71" i="61"/>
  <c r="Y65" i="36" s="1"/>
  <c r="F71" i="61"/>
  <c r="I71" i="61" s="1"/>
  <c r="G71" i="61"/>
  <c r="H71" i="61"/>
  <c r="K71" i="61" s="1"/>
  <c r="J71" i="61"/>
  <c r="A72" i="61"/>
  <c r="Y66" i="36" s="1"/>
  <c r="F72" i="61"/>
  <c r="G72" i="61"/>
  <c r="J72" i="61" s="1"/>
  <c r="H72" i="61"/>
  <c r="I72" i="61"/>
  <c r="K72" i="61"/>
  <c r="A73" i="61"/>
  <c r="Y67" i="36" s="1"/>
  <c r="F73" i="61"/>
  <c r="G73" i="61"/>
  <c r="H73" i="61"/>
  <c r="K73" i="61" s="1"/>
  <c r="I73" i="61"/>
  <c r="J73" i="61"/>
  <c r="A74" i="61"/>
  <c r="Y68" i="36" s="1"/>
  <c r="F74" i="61"/>
  <c r="G74" i="61"/>
  <c r="H74" i="61"/>
  <c r="I74" i="61"/>
  <c r="J74" i="61"/>
  <c r="K74" i="61"/>
  <c r="A75" i="61"/>
  <c r="Y69" i="36" s="1"/>
  <c r="F75" i="61"/>
  <c r="G75" i="61"/>
  <c r="H75" i="61"/>
  <c r="I75" i="61"/>
  <c r="J75" i="61"/>
  <c r="K75" i="61"/>
  <c r="A76" i="61"/>
  <c r="Y70" i="36" s="1"/>
  <c r="F76" i="61"/>
  <c r="I76" i="61" s="1"/>
  <c r="G76" i="61"/>
  <c r="H76" i="61"/>
  <c r="J76" i="61"/>
  <c r="K76" i="61"/>
  <c r="A77" i="61"/>
  <c r="Y71" i="36" s="1"/>
  <c r="F77" i="61"/>
  <c r="I77" i="61" s="1"/>
  <c r="G77" i="61"/>
  <c r="J77" i="61" s="1"/>
  <c r="H77" i="61"/>
  <c r="K77" i="61"/>
  <c r="A78" i="61"/>
  <c r="Y72" i="36" s="1"/>
  <c r="F78" i="61"/>
  <c r="G78" i="61"/>
  <c r="J78" i="61" s="1"/>
  <c r="H78" i="61"/>
  <c r="K78" i="61" s="1"/>
  <c r="I78" i="61"/>
  <c r="A79" i="61"/>
  <c r="Y73" i="36" s="1"/>
  <c r="F79" i="61"/>
  <c r="I79" i="61" s="1"/>
  <c r="G79" i="61"/>
  <c r="H79" i="61"/>
  <c r="K79" i="61" s="1"/>
  <c r="J79" i="61"/>
  <c r="A80" i="61"/>
  <c r="Y74" i="36" s="1"/>
  <c r="F80" i="61"/>
  <c r="G80" i="61"/>
  <c r="J80" i="61" s="1"/>
  <c r="H80" i="61"/>
  <c r="I80" i="61"/>
  <c r="K80" i="61"/>
  <c r="A81" i="61"/>
  <c r="Y75" i="36" s="1"/>
  <c r="F81" i="61"/>
  <c r="G81" i="61"/>
  <c r="H81" i="61"/>
  <c r="K81" i="61" s="1"/>
  <c r="I81" i="61"/>
  <c r="J81" i="61"/>
  <c r="A82" i="61"/>
  <c r="Y76" i="36" s="1"/>
  <c r="F82" i="61"/>
  <c r="G82" i="61"/>
  <c r="H82" i="61"/>
  <c r="I82" i="61"/>
  <c r="J82" i="61"/>
  <c r="K82" i="61"/>
  <c r="A83" i="61"/>
  <c r="Y77" i="36" s="1"/>
  <c r="F83" i="61"/>
  <c r="G83" i="61"/>
  <c r="H83" i="61"/>
  <c r="I83" i="61"/>
  <c r="J83" i="61"/>
  <c r="K83" i="61"/>
  <c r="A84" i="61"/>
  <c r="Y78" i="36" s="1"/>
  <c r="F84" i="61"/>
  <c r="I84" i="61" s="1"/>
  <c r="G84" i="61"/>
  <c r="H84" i="61"/>
  <c r="J84" i="61"/>
  <c r="K84" i="61"/>
  <c r="A85" i="61"/>
  <c r="Y79" i="36" s="1"/>
  <c r="F85" i="61"/>
  <c r="I85" i="61" s="1"/>
  <c r="G85" i="61"/>
  <c r="J85" i="61" s="1"/>
  <c r="H85" i="61"/>
  <c r="K85" i="61"/>
  <c r="A86" i="61"/>
  <c r="Y80" i="36" s="1"/>
  <c r="F86" i="61"/>
  <c r="G86" i="61"/>
  <c r="J86" i="61" s="1"/>
  <c r="H86" i="61"/>
  <c r="K86" i="61" s="1"/>
  <c r="I86" i="61"/>
  <c r="A87" i="61"/>
  <c r="Y81" i="36" s="1"/>
  <c r="F87" i="61"/>
  <c r="I87" i="61" s="1"/>
  <c r="G87" i="61"/>
  <c r="H87" i="61"/>
  <c r="K87" i="61" s="1"/>
  <c r="J87" i="61"/>
  <c r="A88" i="61"/>
  <c r="Y82" i="36" s="1"/>
  <c r="F88" i="61"/>
  <c r="G88" i="61"/>
  <c r="J88" i="61" s="1"/>
  <c r="H88" i="61"/>
  <c r="I88" i="61"/>
  <c r="K88" i="61"/>
  <c r="A89" i="61"/>
  <c r="Y83" i="36" s="1"/>
  <c r="F89" i="61"/>
  <c r="G89" i="61"/>
  <c r="H89" i="61"/>
  <c r="K89" i="61" s="1"/>
  <c r="I89" i="61"/>
  <c r="J89" i="61"/>
  <c r="A90" i="61"/>
  <c r="Y84" i="36" s="1"/>
  <c r="F90" i="61"/>
  <c r="G90" i="61"/>
  <c r="H90" i="61"/>
  <c r="I90" i="61"/>
  <c r="J90" i="61"/>
  <c r="K90" i="61"/>
  <c r="A91" i="61"/>
  <c r="Y85" i="36" s="1"/>
  <c r="F91" i="61"/>
  <c r="G91" i="61"/>
  <c r="H91" i="61"/>
  <c r="I91" i="61"/>
  <c r="J91" i="61"/>
  <c r="K91" i="61"/>
  <c r="A92" i="61"/>
  <c r="Y86" i="36" s="1"/>
  <c r="F92" i="61"/>
  <c r="I92" i="61" s="1"/>
  <c r="G92" i="61"/>
  <c r="H92" i="61"/>
  <c r="J92" i="61"/>
  <c r="K92" i="61"/>
  <c r="A93" i="61"/>
  <c r="B93" i="61"/>
  <c r="C93" i="61"/>
  <c r="D93" i="61"/>
  <c r="E93" i="61"/>
  <c r="K5" i="63"/>
  <c r="M5" i="63"/>
  <c r="O5" i="63"/>
  <c r="Q5" i="63"/>
  <c r="O6" i="63"/>
  <c r="Q6" i="63"/>
  <c r="K7" i="63"/>
  <c r="M7" i="63"/>
  <c r="K9" i="63"/>
  <c r="M9" i="63"/>
  <c r="K11" i="63"/>
  <c r="K28" i="63"/>
  <c r="M28" i="63"/>
  <c r="O28" i="63"/>
  <c r="Q28" i="63"/>
  <c r="O29" i="63"/>
  <c r="Q29" i="63"/>
  <c r="K30" i="63"/>
  <c r="M30" i="63"/>
  <c r="K32" i="63"/>
  <c r="M32" i="63"/>
  <c r="K34" i="63"/>
  <c r="K51" i="63"/>
  <c r="M51" i="63"/>
  <c r="O51" i="63"/>
  <c r="Q51" i="63"/>
  <c r="O52" i="63"/>
  <c r="Q52" i="63"/>
  <c r="K53" i="63"/>
  <c r="M53" i="63"/>
  <c r="K55" i="63"/>
  <c r="M55" i="63"/>
  <c r="K57" i="63"/>
  <c r="K74" i="63"/>
  <c r="M74" i="63"/>
  <c r="O74" i="63"/>
  <c r="Q74" i="63"/>
  <c r="O75" i="63"/>
  <c r="Q75" i="63"/>
  <c r="K76" i="63"/>
  <c r="M76" i="63"/>
  <c r="K78" i="63"/>
  <c r="M78" i="63"/>
  <c r="K80" i="63"/>
  <c r="K97" i="63"/>
  <c r="M97" i="63"/>
  <c r="O97" i="63"/>
  <c r="Q97" i="63"/>
  <c r="O98" i="63"/>
  <c r="Q98" i="63"/>
  <c r="K99" i="63"/>
  <c r="M99" i="63"/>
  <c r="K101" i="63"/>
  <c r="M101" i="63"/>
  <c r="K103" i="63"/>
  <c r="K120" i="63"/>
  <c r="M120" i="63"/>
  <c r="O120" i="63"/>
  <c r="Q120" i="63"/>
  <c r="O121" i="63"/>
  <c r="Q121" i="63"/>
  <c r="K122" i="63"/>
  <c r="M122" i="63"/>
  <c r="K124" i="63"/>
  <c r="M124" i="63"/>
  <c r="K126" i="63"/>
  <c r="K143" i="63"/>
  <c r="M143" i="63"/>
  <c r="O143" i="63"/>
  <c r="Q143" i="63"/>
  <c r="O144" i="63"/>
  <c r="Q144" i="63"/>
  <c r="K145" i="63"/>
  <c r="M145" i="63"/>
  <c r="K147" i="63"/>
  <c r="M147" i="63"/>
  <c r="K149" i="63"/>
  <c r="K166" i="63"/>
  <c r="M166" i="63"/>
  <c r="O166" i="63"/>
  <c r="Q166" i="63"/>
  <c r="O167" i="63"/>
  <c r="Q167" i="63"/>
  <c r="K168" i="63"/>
  <c r="M168" i="63"/>
  <c r="K170" i="63"/>
  <c r="M170" i="63"/>
  <c r="K172" i="63"/>
  <c r="K189" i="63"/>
  <c r="M189" i="63"/>
  <c r="O189" i="63"/>
  <c r="Q189" i="63"/>
  <c r="O190" i="63"/>
  <c r="Q190" i="63"/>
  <c r="K191" i="63"/>
  <c r="M191" i="63"/>
  <c r="K193" i="63"/>
  <c r="M193" i="63"/>
  <c r="K195" i="63"/>
  <c r="K212" i="63"/>
  <c r="M212" i="63"/>
  <c r="O212" i="63"/>
  <c r="Q212" i="63"/>
  <c r="O213" i="63"/>
  <c r="Q213" i="63"/>
  <c r="K214" i="63"/>
  <c r="M214" i="63"/>
  <c r="K216" i="63"/>
  <c r="M216" i="63"/>
  <c r="K218" i="63"/>
  <c r="K235" i="63"/>
  <c r="M235" i="63"/>
  <c r="O235" i="63"/>
  <c r="Q235" i="63"/>
  <c r="O236" i="63"/>
  <c r="Q236" i="63"/>
  <c r="K237" i="63"/>
  <c r="M237" i="63"/>
  <c r="K239" i="63"/>
  <c r="M239" i="63"/>
  <c r="K241" i="63"/>
  <c r="K258" i="63"/>
  <c r="M258" i="63"/>
  <c r="O258" i="63"/>
  <c r="Q258" i="63"/>
  <c r="O259" i="63"/>
  <c r="Q259" i="63"/>
  <c r="K260" i="63"/>
  <c r="M260" i="63"/>
  <c r="K262" i="63"/>
  <c r="M262" i="63"/>
  <c r="K264" i="63"/>
  <c r="K281" i="63"/>
  <c r="M281" i="63"/>
  <c r="O281" i="63"/>
  <c r="Q281" i="63"/>
  <c r="O282" i="63"/>
  <c r="Q282" i="63"/>
  <c r="K283" i="63"/>
  <c r="M283" i="63"/>
  <c r="K285" i="63"/>
  <c r="M285" i="63"/>
  <c r="K287" i="63"/>
  <c r="K304" i="63"/>
  <c r="M304" i="63"/>
  <c r="O304" i="63"/>
  <c r="Q304" i="63"/>
  <c r="O305" i="63"/>
  <c r="Q305" i="63"/>
  <c r="K306" i="63"/>
  <c r="M306" i="63"/>
  <c r="K308" i="63"/>
  <c r="M308" i="63"/>
  <c r="K310" i="63"/>
  <c r="K327" i="63"/>
  <c r="M327" i="63"/>
  <c r="O327" i="63"/>
  <c r="Q327" i="63"/>
  <c r="O328" i="63"/>
  <c r="Q328" i="63"/>
  <c r="K329" i="63"/>
  <c r="M329" i="63"/>
  <c r="K331" i="63"/>
  <c r="M331" i="63"/>
  <c r="K333" i="63"/>
  <c r="K350" i="63"/>
  <c r="M350" i="63"/>
  <c r="O350" i="63"/>
  <c r="Q350" i="63"/>
  <c r="O351" i="63"/>
  <c r="Q351" i="63"/>
  <c r="K352" i="63"/>
  <c r="M352" i="63"/>
  <c r="K354" i="63"/>
  <c r="M354" i="63"/>
  <c r="K356" i="63"/>
  <c r="K373" i="63"/>
  <c r="M373" i="63"/>
  <c r="O373" i="63"/>
  <c r="Q373" i="63"/>
  <c r="O374" i="63"/>
  <c r="Q374" i="63"/>
  <c r="K375" i="63"/>
  <c r="M375" i="63"/>
  <c r="K377" i="63"/>
  <c r="M377" i="63"/>
  <c r="K379" i="63"/>
  <c r="K396" i="63"/>
  <c r="M396" i="63"/>
  <c r="O396" i="63"/>
  <c r="Q396" i="63"/>
  <c r="O397" i="63"/>
  <c r="Q397" i="63"/>
  <c r="K398" i="63"/>
  <c r="M398" i="63"/>
  <c r="K400" i="63"/>
  <c r="M400" i="63"/>
  <c r="K402" i="63"/>
  <c r="K419" i="63"/>
  <c r="M419" i="63"/>
  <c r="O419" i="63"/>
  <c r="Q419" i="63"/>
  <c r="O420" i="63"/>
  <c r="Q420" i="63"/>
  <c r="K421" i="63"/>
  <c r="M421" i="63"/>
  <c r="K423" i="63"/>
  <c r="M423" i="63"/>
  <c r="K425" i="63"/>
  <c r="K442" i="63"/>
  <c r="M442" i="63"/>
  <c r="O442" i="63"/>
  <c r="Q442" i="63"/>
  <c r="O443" i="63"/>
  <c r="Q443" i="63"/>
  <c r="K444" i="63"/>
  <c r="M444" i="63"/>
  <c r="K446" i="63"/>
  <c r="M446" i="63"/>
  <c r="K448" i="63"/>
  <c r="K465" i="63"/>
  <c r="M465" i="63"/>
  <c r="O465" i="63"/>
  <c r="Q465" i="63"/>
  <c r="O466" i="63"/>
  <c r="Q466" i="63"/>
  <c r="K467" i="63"/>
  <c r="M467" i="63"/>
  <c r="K469" i="63"/>
  <c r="M469" i="63"/>
  <c r="K471" i="63"/>
  <c r="K488" i="63"/>
  <c r="M488" i="63"/>
  <c r="O488" i="63"/>
  <c r="Q488" i="63"/>
  <c r="O489" i="63"/>
  <c r="Q489" i="63"/>
  <c r="K490" i="63"/>
  <c r="M490" i="63"/>
  <c r="K492" i="63"/>
  <c r="M492" i="63"/>
  <c r="K494" i="63"/>
  <c r="K511" i="63"/>
  <c r="M511" i="63"/>
  <c r="O511" i="63"/>
  <c r="Q511" i="63"/>
  <c r="O512" i="63"/>
  <c r="Q512" i="63"/>
  <c r="K513" i="63"/>
  <c r="M513" i="63"/>
  <c r="K515" i="63"/>
  <c r="M515" i="63"/>
  <c r="K517" i="63"/>
  <c r="K534" i="63"/>
  <c r="M534" i="63"/>
  <c r="O534" i="63"/>
  <c r="Q534" i="63"/>
  <c r="O535" i="63"/>
  <c r="Q535" i="63"/>
  <c r="K536" i="63"/>
  <c r="M536" i="63"/>
  <c r="K538" i="63"/>
  <c r="M538" i="63"/>
  <c r="K540" i="63"/>
  <c r="K557" i="63"/>
  <c r="M557" i="63"/>
  <c r="O557" i="63"/>
  <c r="Q557" i="63"/>
  <c r="O558" i="63"/>
  <c r="Q558" i="63"/>
  <c r="K559" i="63"/>
  <c r="M559" i="63"/>
  <c r="K561" i="63"/>
  <c r="M561" i="63"/>
  <c r="K563" i="63"/>
  <c r="K580" i="63"/>
  <c r="M580" i="63"/>
  <c r="O580" i="63"/>
  <c r="Q580" i="63"/>
  <c r="O581" i="63"/>
  <c r="Q581" i="63"/>
  <c r="K582" i="63"/>
  <c r="M582" i="63"/>
  <c r="K584" i="63"/>
  <c r="M584" i="63"/>
  <c r="K586" i="63"/>
  <c r="K603" i="63"/>
  <c r="M603" i="63"/>
  <c r="O603" i="63"/>
  <c r="Q603" i="63"/>
  <c r="O604" i="63"/>
  <c r="Q604" i="63"/>
  <c r="K605" i="63"/>
  <c r="M605" i="63"/>
  <c r="K607" i="63"/>
  <c r="M607" i="63"/>
  <c r="K609" i="63"/>
  <c r="K626" i="63"/>
  <c r="M626" i="63"/>
  <c r="O626" i="63"/>
  <c r="Q626" i="63"/>
  <c r="O627" i="63"/>
  <c r="Q627" i="63"/>
  <c r="K628" i="63"/>
  <c r="M628" i="63"/>
  <c r="K630" i="63"/>
  <c r="M630" i="63"/>
  <c r="K632" i="63"/>
  <c r="K649" i="63"/>
  <c r="M649" i="63"/>
  <c r="O649" i="63"/>
  <c r="Q649" i="63"/>
  <c r="O650" i="63"/>
  <c r="Q650" i="63"/>
  <c r="K651" i="63"/>
  <c r="M651" i="63"/>
  <c r="K653" i="63"/>
  <c r="M653" i="63"/>
  <c r="K655" i="63"/>
  <c r="K672" i="63"/>
  <c r="M672" i="63"/>
  <c r="O672" i="63"/>
  <c r="Q672" i="63"/>
  <c r="O673" i="63"/>
  <c r="Q673" i="63"/>
  <c r="K674" i="63"/>
  <c r="M674" i="63"/>
  <c r="K676" i="63"/>
  <c r="M676" i="63"/>
  <c r="K678" i="63"/>
  <c r="K695" i="63"/>
  <c r="M695" i="63"/>
  <c r="O695" i="63"/>
  <c r="Q695" i="63"/>
  <c r="O696" i="63"/>
  <c r="Q696" i="63"/>
  <c r="K697" i="63"/>
  <c r="M697" i="63"/>
  <c r="K699" i="63"/>
  <c r="M699" i="63"/>
  <c r="K701" i="63"/>
  <c r="K718" i="63"/>
  <c r="M718" i="63"/>
  <c r="O718" i="63"/>
  <c r="Q718" i="63"/>
  <c r="O719" i="63"/>
  <c r="Q719" i="63"/>
  <c r="K720" i="63"/>
  <c r="M720" i="63"/>
  <c r="K722" i="63"/>
  <c r="M722" i="63"/>
  <c r="K724" i="63"/>
  <c r="K741" i="63"/>
  <c r="M741" i="63"/>
  <c r="O741" i="63"/>
  <c r="Q741" i="63"/>
  <c r="O742" i="63"/>
  <c r="Q742" i="63"/>
  <c r="K743" i="63"/>
  <c r="M743" i="63"/>
  <c r="K745" i="63"/>
  <c r="M745" i="63"/>
  <c r="K747" i="63"/>
  <c r="K764" i="63"/>
  <c r="M764" i="63"/>
  <c r="O764" i="63"/>
  <c r="Q764" i="63"/>
  <c r="O765" i="63"/>
  <c r="Q765" i="63"/>
  <c r="K766" i="63"/>
  <c r="M766" i="63"/>
  <c r="K768" i="63"/>
  <c r="M768" i="63"/>
  <c r="K770" i="63"/>
  <c r="K787" i="63"/>
  <c r="M787" i="63"/>
  <c r="O787" i="63"/>
  <c r="Q787" i="63"/>
  <c r="O788" i="63"/>
  <c r="Q788" i="63"/>
  <c r="K789" i="63"/>
  <c r="M789" i="63"/>
  <c r="K791" i="63"/>
  <c r="M791" i="63"/>
  <c r="K793" i="63"/>
  <c r="K810" i="63"/>
  <c r="M810" i="63"/>
  <c r="O810" i="63"/>
  <c r="Q810" i="63"/>
  <c r="O811" i="63"/>
  <c r="Q811" i="63"/>
  <c r="K812" i="63"/>
  <c r="M812" i="63"/>
  <c r="K814" i="63"/>
  <c r="M814" i="63"/>
  <c r="K816" i="63"/>
  <c r="K833" i="63"/>
  <c r="M833" i="63"/>
  <c r="O833" i="63"/>
  <c r="Q833" i="63"/>
  <c r="O834" i="63"/>
  <c r="Q834" i="63"/>
  <c r="K835" i="63"/>
  <c r="M835" i="63"/>
  <c r="K837" i="63"/>
  <c r="M837" i="63"/>
  <c r="K839" i="63"/>
  <c r="K856" i="63"/>
  <c r="M856" i="63"/>
  <c r="O856" i="63"/>
  <c r="Q856" i="63"/>
  <c r="O857" i="63"/>
  <c r="Q857" i="63"/>
  <c r="K858" i="63"/>
  <c r="M858" i="63"/>
  <c r="K860" i="63"/>
  <c r="M860" i="63"/>
  <c r="K862" i="63"/>
  <c r="K879" i="63"/>
  <c r="M879" i="63"/>
  <c r="O879" i="63"/>
  <c r="Q879" i="63"/>
  <c r="O880" i="63"/>
  <c r="Q880" i="63"/>
  <c r="K881" i="63"/>
  <c r="M881" i="63"/>
  <c r="K883" i="63"/>
  <c r="M883" i="63"/>
  <c r="K885" i="63"/>
  <c r="K902" i="63"/>
  <c r="M902" i="63"/>
  <c r="O902" i="63"/>
  <c r="Q902" i="63"/>
  <c r="O903" i="63"/>
  <c r="Q903" i="63"/>
  <c r="K904" i="63"/>
  <c r="M904" i="63"/>
  <c r="K906" i="63"/>
  <c r="M906" i="63"/>
  <c r="K908" i="63"/>
  <c r="K925" i="63"/>
  <c r="M925" i="63"/>
  <c r="O925" i="63"/>
  <c r="Q925" i="63"/>
  <c r="O926" i="63"/>
  <c r="Q926" i="63"/>
  <c r="K927" i="63"/>
  <c r="M927" i="63"/>
  <c r="K929" i="63"/>
  <c r="M929" i="63"/>
  <c r="K931" i="63"/>
  <c r="K948" i="63"/>
  <c r="M948" i="63"/>
  <c r="O948" i="63"/>
  <c r="Q948" i="63"/>
  <c r="O949" i="63"/>
  <c r="Q949" i="63"/>
  <c r="K950" i="63"/>
  <c r="M950" i="63"/>
  <c r="K952" i="63"/>
  <c r="M952" i="63"/>
  <c r="K954" i="63"/>
  <c r="K971" i="63"/>
  <c r="M971" i="63"/>
  <c r="O971" i="63"/>
  <c r="Q971" i="63"/>
  <c r="O972" i="63"/>
  <c r="Q972" i="63"/>
  <c r="K973" i="63"/>
  <c r="M973" i="63"/>
  <c r="K975" i="63"/>
  <c r="M975" i="63"/>
  <c r="K977" i="63"/>
  <c r="K994" i="63"/>
  <c r="M994" i="63"/>
  <c r="O994" i="63"/>
  <c r="Q994" i="63"/>
  <c r="O995" i="63"/>
  <c r="Q995" i="63"/>
  <c r="K996" i="63"/>
  <c r="M996" i="63"/>
  <c r="K998" i="63"/>
  <c r="M998" i="63"/>
  <c r="K1000" i="63"/>
  <c r="K1017" i="63"/>
  <c r="M1017" i="63"/>
  <c r="O1017" i="63"/>
  <c r="Q1017" i="63"/>
  <c r="O1018" i="63"/>
  <c r="Q1018" i="63"/>
  <c r="K1019" i="63"/>
  <c r="M1019" i="63"/>
  <c r="K1021" i="63"/>
  <c r="M1021" i="63"/>
  <c r="K1023" i="63"/>
  <c r="K1040" i="63"/>
  <c r="M1040" i="63"/>
  <c r="O1040" i="63"/>
  <c r="Q1040" i="63"/>
  <c r="O1041" i="63"/>
  <c r="Q1041" i="63"/>
  <c r="K1042" i="63"/>
  <c r="M1042" i="63"/>
  <c r="K1044" i="63"/>
  <c r="M1044" i="63"/>
  <c r="K1046" i="63"/>
  <c r="K1063" i="63"/>
  <c r="M1063" i="63"/>
  <c r="O1063" i="63"/>
  <c r="Q1063" i="63"/>
  <c r="O1064" i="63"/>
  <c r="Q1064" i="63"/>
  <c r="K1065" i="63"/>
  <c r="M1065" i="63"/>
  <c r="K1067" i="63"/>
  <c r="M1067" i="63"/>
  <c r="K1069" i="63"/>
  <c r="K1086" i="63"/>
  <c r="M1086" i="63"/>
  <c r="O1086" i="63"/>
  <c r="Q1086" i="63"/>
  <c r="O1087" i="63"/>
  <c r="Q1087" i="63"/>
  <c r="K1088" i="63"/>
  <c r="M1088" i="63"/>
  <c r="K1090" i="63"/>
  <c r="M1090" i="63"/>
  <c r="K1092" i="63"/>
  <c r="K1109" i="63"/>
  <c r="M1109" i="63"/>
  <c r="O1109" i="63"/>
  <c r="Q1109" i="63"/>
  <c r="O1110" i="63"/>
  <c r="Q1110" i="63"/>
  <c r="K1111" i="63"/>
  <c r="M1111" i="63"/>
  <c r="K1113" i="63"/>
  <c r="M1113" i="63"/>
  <c r="K1115" i="63"/>
  <c r="K1132" i="63"/>
  <c r="M1132" i="63"/>
  <c r="O1132" i="63"/>
  <c r="Q1132" i="63"/>
  <c r="O1133" i="63"/>
  <c r="Q1133" i="63"/>
  <c r="K1134" i="63"/>
  <c r="M1134" i="63"/>
  <c r="K1136" i="63"/>
  <c r="M1136" i="63"/>
  <c r="K1138" i="63"/>
  <c r="K1155" i="63"/>
  <c r="M1155" i="63"/>
  <c r="O1155" i="63"/>
  <c r="Q1155" i="63"/>
  <c r="O1156" i="63"/>
  <c r="Q1156" i="63"/>
  <c r="K1157" i="63"/>
  <c r="M1157" i="63"/>
  <c r="K1159" i="63"/>
  <c r="M1159" i="63"/>
  <c r="K1161" i="63"/>
  <c r="AB528" i="52" l="1"/>
  <c r="AB513" i="52"/>
  <c r="AD492" i="52"/>
  <c r="AA492" i="52"/>
  <c r="AB533" i="52"/>
  <c r="Z529" i="52"/>
  <c r="Z526" i="52"/>
  <c r="AC520" i="52"/>
  <c r="AD517" i="52"/>
  <c r="AD509" i="52"/>
  <c r="AA504" i="52"/>
  <c r="Z501" i="52"/>
  <c r="AA497" i="52"/>
  <c r="AA485" i="52"/>
  <c r="AD485" i="52"/>
  <c r="Z485" i="52"/>
  <c r="AB485" i="52"/>
  <c r="AD528" i="52"/>
  <c r="AD513" i="52"/>
  <c r="AA493" i="52"/>
  <c r="AB493" i="52"/>
  <c r="AB542" i="52"/>
  <c r="AC528" i="52"/>
  <c r="AD521" i="52"/>
  <c r="AA520" i="52"/>
  <c r="AB517" i="52"/>
  <c r="AC513" i="52"/>
  <c r="AB509" i="52"/>
  <c r="AA500" i="52"/>
  <c r="AD496" i="52"/>
  <c r="AC493" i="52"/>
  <c r="AC546" i="52"/>
  <c r="AC534" i="52"/>
  <c r="AB546" i="52"/>
  <c r="AC544" i="52"/>
  <c r="AD541" i="52"/>
  <c r="AD538" i="52"/>
  <c r="AB534" i="52"/>
  <c r="AA528" i="52"/>
  <c r="AA513" i="52"/>
  <c r="AB492" i="52"/>
  <c r="AA546" i="52"/>
  <c r="Z534" i="52"/>
  <c r="AA516" i="52"/>
  <c r="AA508" i="52"/>
  <c r="AD501" i="52"/>
  <c r="Z492" i="52"/>
  <c r="AB541" i="52"/>
  <c r="AD533" i="52"/>
  <c r="Z516" i="52"/>
  <c r="AD494" i="52"/>
  <c r="Z494" i="52"/>
  <c r="AB501" i="52"/>
  <c r="AC494" i="52"/>
  <c r="AD486" i="52"/>
  <c r="Z486" i="52"/>
  <c r="AB486" i="52"/>
  <c r="AA477" i="52"/>
  <c r="AD477" i="52"/>
  <c r="Z477" i="52"/>
  <c r="AB477" i="52"/>
  <c r="Z472" i="52"/>
  <c r="Z465" i="52"/>
  <c r="Z462" i="52"/>
  <c r="AC456" i="52"/>
  <c r="AB450" i="52"/>
  <c r="AA356" i="52"/>
  <c r="AA348" i="52"/>
  <c r="AA324" i="52"/>
  <c r="Z316" i="52"/>
  <c r="AA301" i="52"/>
  <c r="Z184" i="52"/>
  <c r="AC176" i="52"/>
  <c r="AC172" i="52"/>
  <c r="AC169" i="52"/>
  <c r="AC165" i="52"/>
  <c r="AB163" i="52"/>
  <c r="AB159" i="52"/>
  <c r="AA156" i="52"/>
  <c r="AC146" i="52"/>
  <c r="AC125" i="52"/>
  <c r="AB113" i="52"/>
  <c r="Z111" i="52"/>
  <c r="Z107" i="52"/>
  <c r="AC106" i="52"/>
  <c r="AB102" i="52"/>
  <c r="Z96" i="52"/>
  <c r="AA83" i="52"/>
  <c r="AA76" i="52"/>
  <c r="AD56" i="52"/>
  <c r="Z33" i="52"/>
  <c r="AD18" i="52"/>
  <c r="AB18" i="52"/>
  <c r="Z498" i="62"/>
  <c r="AA498" i="62"/>
  <c r="AB498" i="62"/>
  <c r="AD498" i="62"/>
  <c r="Z476" i="62"/>
  <c r="AA476" i="62"/>
  <c r="AB476" i="62"/>
  <c r="AD476" i="62"/>
  <c r="Z429" i="62"/>
  <c r="AB429" i="62"/>
  <c r="Z424" i="62"/>
  <c r="AA424" i="62"/>
  <c r="AC424" i="62"/>
  <c r="AD424" i="62"/>
  <c r="AC181" i="62"/>
  <c r="Z181" i="62"/>
  <c r="AA181" i="62"/>
  <c r="AB181" i="62"/>
  <c r="AD421" i="52"/>
  <c r="AD413" i="52"/>
  <c r="AD409" i="52"/>
  <c r="AA408" i="52"/>
  <c r="Z405" i="52"/>
  <c r="AA401" i="52"/>
  <c r="AB398" i="52"/>
  <c r="Z396" i="52"/>
  <c r="AD392" i="52"/>
  <c r="AC386" i="52"/>
  <c r="AC384" i="52"/>
  <c r="Z382" i="52"/>
  <c r="AB373" i="52"/>
  <c r="AA364" i="52"/>
  <c r="AD360" i="52"/>
  <c r="AB358" i="52"/>
  <c r="Z356" i="52"/>
  <c r="AD352" i="52"/>
  <c r="AB350" i="52"/>
  <c r="Z348" i="52"/>
  <c r="AC344" i="52"/>
  <c r="AC334" i="52"/>
  <c r="Z329" i="52"/>
  <c r="AA326" i="52"/>
  <c r="Z324" i="52"/>
  <c r="AC320" i="52"/>
  <c r="Z318" i="52"/>
  <c r="AA312" i="52"/>
  <c r="AD309" i="52"/>
  <c r="AD303" i="52"/>
  <c r="Z301" i="52"/>
  <c r="Z288" i="52"/>
  <c r="AD285" i="52"/>
  <c r="Z284" i="52"/>
  <c r="AA281" i="52"/>
  <c r="AD279" i="52"/>
  <c r="AD276" i="52"/>
  <c r="AD271" i="52"/>
  <c r="Z269" i="52"/>
  <c r="AC257" i="52"/>
  <c r="AA255" i="52"/>
  <c r="AC254" i="52"/>
  <c r="AB252" i="52"/>
  <c r="AA248" i="52"/>
  <c r="AC245" i="52"/>
  <c r="AB243" i="52"/>
  <c r="AD239" i="52"/>
  <c r="Z237" i="52"/>
  <c r="AA232" i="52"/>
  <c r="Z229" i="52"/>
  <c r="AD224" i="52"/>
  <c r="AB222" i="52"/>
  <c r="AB220" i="52"/>
  <c r="Z216" i="52"/>
  <c r="AA213" i="52"/>
  <c r="Z211" i="52"/>
  <c r="AC208" i="52"/>
  <c r="AD202" i="52"/>
  <c r="AA200" i="52"/>
  <c r="AD196" i="52"/>
  <c r="AB194" i="52"/>
  <c r="AB169" i="52"/>
  <c r="Z165" i="52"/>
  <c r="AA163" i="52"/>
  <c r="Z159" i="52"/>
  <c r="Z156" i="52"/>
  <c r="Z153" i="52"/>
  <c r="AD148" i="52"/>
  <c r="AA136" i="52"/>
  <c r="AA132" i="52"/>
  <c r="AA128" i="52"/>
  <c r="AA120" i="52"/>
  <c r="AA116" i="52"/>
  <c r="Z113" i="52"/>
  <c r="AD112" i="52"/>
  <c r="AB85" i="52"/>
  <c r="Z83" i="52"/>
  <c r="AA80" i="52"/>
  <c r="Z76" i="52"/>
  <c r="AD75" i="52"/>
  <c r="AA60" i="52"/>
  <c r="AC56" i="52"/>
  <c r="AC40" i="52"/>
  <c r="AD32" i="52"/>
  <c r="AB28" i="52"/>
  <c r="AC18" i="52"/>
  <c r="AD534" i="62"/>
  <c r="AB534" i="62"/>
  <c r="AC534" i="62"/>
  <c r="Z482" i="62"/>
  <c r="AA482" i="62"/>
  <c r="AB482" i="62"/>
  <c r="AD482" i="62"/>
  <c r="Z268" i="62"/>
  <c r="AB268" i="62"/>
  <c r="AA268" i="62"/>
  <c r="AC268" i="62"/>
  <c r="Z164" i="62"/>
  <c r="AB164" i="62"/>
  <c r="AC164" i="62"/>
  <c r="AA473" i="52"/>
  <c r="AB470" i="52"/>
  <c r="Z468" i="52"/>
  <c r="AC464" i="52"/>
  <c r="AD457" i="52"/>
  <c r="AA456" i="52"/>
  <c r="AB453" i="52"/>
  <c r="Z448" i="52"/>
  <c r="AB445" i="52"/>
  <c r="AA436" i="52"/>
  <c r="AD432" i="52"/>
  <c r="AD429" i="52"/>
  <c r="AD417" i="52"/>
  <c r="AC409" i="52"/>
  <c r="Z408" i="52"/>
  <c r="Z401" i="52"/>
  <c r="Z398" i="52"/>
  <c r="AC392" i="52"/>
  <c r="AD389" i="52"/>
  <c r="AD381" i="52"/>
  <c r="Z373" i="52"/>
  <c r="AD328" i="52"/>
  <c r="Z252" i="52"/>
  <c r="Z248" i="52"/>
  <c r="Z220" i="52"/>
  <c r="Z200" i="52"/>
  <c r="AC196" i="52"/>
  <c r="AB181" i="52"/>
  <c r="AA176" i="52"/>
  <c r="AC168" i="52"/>
  <c r="AD164" i="52"/>
  <c r="AB162" i="52"/>
  <c r="AD160" i="52"/>
  <c r="AC148" i="52"/>
  <c r="Z128" i="52"/>
  <c r="Z120" i="52"/>
  <c r="AC112" i="52"/>
  <c r="AC108" i="52"/>
  <c r="AC105" i="52"/>
  <c r="AA25" i="52"/>
  <c r="AD25" i="52"/>
  <c r="AB25" i="52"/>
  <c r="Z516" i="62"/>
  <c r="AA516" i="62"/>
  <c r="AC516" i="62"/>
  <c r="AD516" i="62"/>
  <c r="Z466" i="62"/>
  <c r="AA466" i="62"/>
  <c r="AB466" i="62"/>
  <c r="AD466" i="62"/>
  <c r="AB421" i="62"/>
  <c r="AC421" i="62"/>
  <c r="Z470" i="52"/>
  <c r="AC457" i="52"/>
  <c r="Z456" i="52"/>
  <c r="Z453" i="52"/>
  <c r="AB311" i="52"/>
  <c r="AB290" i="52"/>
  <c r="AA283" i="52"/>
  <c r="AB279" i="52"/>
  <c r="AB276" i="52"/>
  <c r="AA245" i="52"/>
  <c r="AB239" i="52"/>
  <c r="AA224" i="52"/>
  <c r="AC210" i="52"/>
  <c r="AA208" i="52"/>
  <c r="AB105" i="52"/>
  <c r="AA75" i="52"/>
  <c r="AB71" i="52"/>
  <c r="AD59" i="52"/>
  <c r="AA56" i="52"/>
  <c r="AB50" i="52"/>
  <c r="Z48" i="52"/>
  <c r="AB47" i="52"/>
  <c r="AB42" i="52"/>
  <c r="AA40" i="52"/>
  <c r="AC25" i="52"/>
  <c r="AC12" i="52"/>
  <c r="AA529" i="62"/>
  <c r="Z529" i="62"/>
  <c r="AB529" i="62"/>
  <c r="AD529" i="62"/>
  <c r="AA509" i="62"/>
  <c r="Z509" i="62"/>
  <c r="AC509" i="62"/>
  <c r="AC482" i="62"/>
  <c r="Z388" i="62"/>
  <c r="AB388" i="62"/>
  <c r="AD280" i="62"/>
  <c r="Z280" i="62"/>
  <c r="AC280" i="62"/>
  <c r="AA280" i="62"/>
  <c r="AB280" i="62"/>
  <c r="AA484" i="52"/>
  <c r="AB429" i="52"/>
  <c r="AA409" i="52"/>
  <c r="AB406" i="52"/>
  <c r="AA392" i="52"/>
  <c r="AB389" i="52"/>
  <c r="AB381" i="52"/>
  <c r="AA372" i="52"/>
  <c r="AD368" i="52"/>
  <c r="AA360" i="52"/>
  <c r="AD353" i="52"/>
  <c r="AA352" i="52"/>
  <c r="AD336" i="52"/>
  <c r="AC330" i="52"/>
  <c r="AB317" i="52"/>
  <c r="AA313" i="52"/>
  <c r="AA309" i="52"/>
  <c r="AA303" i="52"/>
  <c r="AB300" i="52"/>
  <c r="AD295" i="52"/>
  <c r="AD293" i="52"/>
  <c r="AB287" i="52"/>
  <c r="AA285" i="52"/>
  <c r="Z283" i="52"/>
  <c r="AA279" i="52"/>
  <c r="Z276" i="52"/>
  <c r="AA271" i="52"/>
  <c r="AC270" i="52"/>
  <c r="AB268" i="52"/>
  <c r="AA256" i="52"/>
  <c r="AA251" i="52"/>
  <c r="AC241" i="52"/>
  <c r="AA239" i="52"/>
  <c r="AB236" i="52"/>
  <c r="AB228" i="52"/>
  <c r="Z224" i="52"/>
  <c r="AA219" i="52"/>
  <c r="AA210" i="52"/>
  <c r="AC207" i="52"/>
  <c r="AA202" i="52"/>
  <c r="AC192" i="52"/>
  <c r="AB190" i="52"/>
  <c r="AA168" i="52"/>
  <c r="AC157" i="52"/>
  <c r="AA148" i="52"/>
  <c r="Z145" i="52"/>
  <c r="AD144" i="52"/>
  <c r="AC133" i="52"/>
  <c r="AB131" i="52"/>
  <c r="AB127" i="52"/>
  <c r="AB121" i="52"/>
  <c r="AB117" i="52"/>
  <c r="AA112" i="52"/>
  <c r="AA108" i="52"/>
  <c r="AC104" i="52"/>
  <c r="AB98" i="52"/>
  <c r="AA79" i="52"/>
  <c r="Z75" i="52"/>
  <c r="AA50" i="52"/>
  <c r="AA42" i="52"/>
  <c r="Z25" i="52"/>
  <c r="Z10" i="52"/>
  <c r="AA10" i="52"/>
  <c r="AC10" i="52"/>
  <c r="AB516" i="62"/>
  <c r="AC466" i="62"/>
  <c r="Z412" i="62"/>
  <c r="AD412" i="62"/>
  <c r="Z359" i="62"/>
  <c r="AA359" i="62"/>
  <c r="AC359" i="62"/>
  <c r="AD359" i="62"/>
  <c r="Z484" i="52"/>
  <c r="AB478" i="52"/>
  <c r="Z476" i="52"/>
  <c r="AC472" i="52"/>
  <c r="AC465" i="52"/>
  <c r="AA457" i="52"/>
  <c r="AA452" i="52"/>
  <c r="AA444" i="52"/>
  <c r="AD437" i="52"/>
  <c r="AA432" i="52"/>
  <c r="Z429" i="52"/>
  <c r="Z406" i="52"/>
  <c r="AB397" i="52"/>
  <c r="AC393" i="52"/>
  <c r="Z389" i="52"/>
  <c r="Z381" i="52"/>
  <c r="Z372" i="52"/>
  <c r="AC368" i="52"/>
  <c r="AB357" i="52"/>
  <c r="AB349" i="52"/>
  <c r="AA340" i="52"/>
  <c r="AC336" i="52"/>
  <c r="AD333" i="52"/>
  <c r="AB325" i="52"/>
  <c r="Z317" i="52"/>
  <c r="Z313" i="52"/>
  <c r="AC310" i="52"/>
  <c r="AD301" i="52"/>
  <c r="Z300" i="52"/>
  <c r="AA287" i="52"/>
  <c r="Z268" i="52"/>
  <c r="Z256" i="52"/>
  <c r="AA253" i="52"/>
  <c r="AB247" i="52"/>
  <c r="AD244" i="52"/>
  <c r="AD240" i="52"/>
  <c r="AB238" i="52"/>
  <c r="Z236" i="52"/>
  <c r="AB231" i="52"/>
  <c r="Z228" i="52"/>
  <c r="AD223" i="52"/>
  <c r="AA221" i="52"/>
  <c r="AA215" i="52"/>
  <c r="AC214" i="52"/>
  <c r="AB212" i="52"/>
  <c r="AD156" i="52"/>
  <c r="AA152" i="52"/>
  <c r="AC137" i="52"/>
  <c r="Z133" i="52"/>
  <c r="AA131" i="52"/>
  <c r="Z127" i="52"/>
  <c r="Z117" i="52"/>
  <c r="AB94" i="52"/>
  <c r="AD76" i="52"/>
  <c r="AA55" i="52"/>
  <c r="AD52" i="52"/>
  <c r="AD37" i="52"/>
  <c r="AA34" i="52"/>
  <c r="AD33" i="52"/>
  <c r="AB31" i="52"/>
  <c r="AB10" i="52"/>
  <c r="AC529" i="62"/>
  <c r="Z524" i="62"/>
  <c r="AA524" i="62"/>
  <c r="AC524" i="62"/>
  <c r="AD524" i="62"/>
  <c r="AC507" i="62"/>
  <c r="Z507" i="62"/>
  <c r="AA507" i="62"/>
  <c r="AD507" i="62"/>
  <c r="Z480" i="62"/>
  <c r="AA480" i="62"/>
  <c r="AC480" i="62"/>
  <c r="AD480" i="62"/>
  <c r="AC443" i="62"/>
  <c r="Z443" i="62"/>
  <c r="AA443" i="62"/>
  <c r="AD388" i="62"/>
  <c r="Z478" i="52"/>
  <c r="Z452" i="52"/>
  <c r="Z444" i="52"/>
  <c r="AA420" i="52"/>
  <c r="AA412" i="52"/>
  <c r="AD408" i="52"/>
  <c r="AD401" i="52"/>
  <c r="AD312" i="52"/>
  <c r="AD284" i="52"/>
  <c r="AB274" i="52"/>
  <c r="AC237" i="52"/>
  <c r="AA231" i="52"/>
  <c r="AD216" i="52"/>
  <c r="AD213" i="52"/>
  <c r="AD200" i="52"/>
  <c r="AA192" i="52"/>
  <c r="AB177" i="52"/>
  <c r="Z175" i="52"/>
  <c r="AB137" i="52"/>
  <c r="AD113" i="52"/>
  <c r="Z81" i="52"/>
  <c r="AD60" i="52"/>
  <c r="Z20" i="52"/>
  <c r="AA20" i="52"/>
  <c r="AC20" i="52"/>
  <c r="Z14" i="52"/>
  <c r="AC14" i="52"/>
  <c r="AA14" i="52"/>
  <c r="AA543" i="62"/>
  <c r="AB543" i="62"/>
  <c r="Z440" i="62"/>
  <c r="AA440" i="62"/>
  <c r="AC440" i="62"/>
  <c r="AD440" i="62"/>
  <c r="AB359" i="62"/>
  <c r="Z469" i="52"/>
  <c r="AB462" i="52"/>
  <c r="Z460" i="52"/>
  <c r="Z454" i="52"/>
  <c r="Z446" i="52"/>
  <c r="AB437" i="52"/>
  <c r="AA428" i="52"/>
  <c r="AB422" i="52"/>
  <c r="Z420" i="52"/>
  <c r="AB414" i="52"/>
  <c r="Z412" i="52"/>
  <c r="AA388" i="52"/>
  <c r="AA380" i="52"/>
  <c r="AD373" i="52"/>
  <c r="AB333" i="52"/>
  <c r="AA316" i="52"/>
  <c r="AA310" i="52"/>
  <c r="AB308" i="52"/>
  <c r="AD252" i="52"/>
  <c r="AD248" i="52"/>
  <c r="AD232" i="52"/>
  <c r="AD220" i="52"/>
  <c r="AC197" i="52"/>
  <c r="AB195" i="52"/>
  <c r="Z177" i="52"/>
  <c r="AB33" i="52"/>
  <c r="AD28" i="52"/>
  <c r="AD20" i="52"/>
  <c r="AB14" i="52"/>
  <c r="AA485" i="62"/>
  <c r="Z485" i="62"/>
  <c r="AB485" i="62"/>
  <c r="Z409" i="62"/>
  <c r="AA409" i="62"/>
  <c r="AB409" i="62"/>
  <c r="AD409" i="62"/>
  <c r="Z407" i="62"/>
  <c r="AA407" i="62"/>
  <c r="AC407" i="62"/>
  <c r="AD407" i="62"/>
  <c r="AA159" i="62"/>
  <c r="Z159" i="62"/>
  <c r="AD159" i="62"/>
  <c r="AB159" i="62"/>
  <c r="AC159" i="62"/>
  <c r="AA512" i="62"/>
  <c r="Z508" i="62"/>
  <c r="Z504" i="62"/>
  <c r="AA500" i="62"/>
  <c r="AB499" i="62"/>
  <c r="Z493" i="62"/>
  <c r="AD492" i="62"/>
  <c r="AB489" i="62"/>
  <c r="AB487" i="62"/>
  <c r="AB486" i="62"/>
  <c r="Z483" i="62"/>
  <c r="AB477" i="62"/>
  <c r="Z472" i="62"/>
  <c r="Z467" i="62"/>
  <c r="AA464" i="62"/>
  <c r="AA459" i="62"/>
  <c r="Z457" i="62"/>
  <c r="AB455" i="62"/>
  <c r="Z445" i="62"/>
  <c r="AA442" i="62"/>
  <c r="AB437" i="62"/>
  <c r="AB434" i="62"/>
  <c r="AA425" i="62"/>
  <c r="AA423" i="62"/>
  <c r="AB410" i="62"/>
  <c r="Z408" i="62"/>
  <c r="AB385" i="62"/>
  <c r="AA383" i="62"/>
  <c r="Z375" i="62"/>
  <c r="AB368" i="62"/>
  <c r="Z360" i="62"/>
  <c r="AB330" i="62"/>
  <c r="AD325" i="62"/>
  <c r="AC323" i="62"/>
  <c r="AD292" i="62"/>
  <c r="AA282" i="62"/>
  <c r="AD282" i="62"/>
  <c r="Z233" i="62"/>
  <c r="AC232" i="62"/>
  <c r="Z220" i="62"/>
  <c r="AC218" i="62"/>
  <c r="AA200" i="62"/>
  <c r="AB200" i="62"/>
  <c r="AC190" i="62"/>
  <c r="AB186" i="62"/>
  <c r="Z173" i="62"/>
  <c r="AD167" i="62"/>
  <c r="AB155" i="62"/>
  <c r="AA151" i="62"/>
  <c r="Z151" i="62"/>
  <c r="AB151" i="62"/>
  <c r="Z123" i="62"/>
  <c r="Z114" i="62"/>
  <c r="AA101" i="62"/>
  <c r="Z101" i="62"/>
  <c r="Z92" i="62"/>
  <c r="Z72" i="62"/>
  <c r="AA72" i="62"/>
  <c r="AD72" i="62"/>
  <c r="AB68" i="62"/>
  <c r="AA544" i="62"/>
  <c r="AC526" i="62"/>
  <c r="AB521" i="62"/>
  <c r="AC518" i="62"/>
  <c r="Z512" i="62"/>
  <c r="Z510" i="62"/>
  <c r="AC492" i="62"/>
  <c r="Z489" i="62"/>
  <c r="Z477" i="62"/>
  <c r="AB474" i="62"/>
  <c r="Z464" i="62"/>
  <c r="Z459" i="62"/>
  <c r="AD456" i="62"/>
  <c r="AB444" i="62"/>
  <c r="AB436" i="62"/>
  <c r="AA434" i="62"/>
  <c r="AC433" i="62"/>
  <c r="Z423" i="62"/>
  <c r="AB417" i="62"/>
  <c r="AB401" i="62"/>
  <c r="AB393" i="62"/>
  <c r="AA385" i="62"/>
  <c r="AD384" i="62"/>
  <c r="Z383" i="62"/>
  <c r="Z368" i="62"/>
  <c r="AB335" i="62"/>
  <c r="Z312" i="62"/>
  <c r="Z308" i="62"/>
  <c r="AA308" i="62"/>
  <c r="AB308" i="62"/>
  <c r="AB282" i="62"/>
  <c r="Z279" i="62"/>
  <c r="AB279" i="62"/>
  <c r="Z278" i="62"/>
  <c r="AC278" i="62"/>
  <c r="Z252" i="62"/>
  <c r="AA252" i="62"/>
  <c r="AD240" i="62"/>
  <c r="Z240" i="62"/>
  <c r="AA240" i="62"/>
  <c r="Z163" i="62"/>
  <c r="AD151" i="62"/>
  <c r="Z142" i="62"/>
  <c r="Z122" i="62"/>
  <c r="AC101" i="62"/>
  <c r="AC72" i="62"/>
  <c r="AC24" i="52"/>
  <c r="AD545" i="62"/>
  <c r="AC532" i="62"/>
  <c r="AD520" i="62"/>
  <c r="AA223" i="62"/>
  <c r="Z223" i="62"/>
  <c r="AB223" i="62"/>
  <c r="Z214" i="62"/>
  <c r="AB214" i="62"/>
  <c r="AC214" i="62"/>
  <c r="AD208" i="62"/>
  <c r="Z208" i="62"/>
  <c r="AA208" i="62"/>
  <c r="Z198" i="62"/>
  <c r="AC198" i="62"/>
  <c r="AD198" i="62"/>
  <c r="AA175" i="62"/>
  <c r="Z175" i="62"/>
  <c r="AB175" i="62"/>
  <c r="Z118" i="62"/>
  <c r="AA118" i="62"/>
  <c r="AD118" i="62"/>
  <c r="AA110" i="62"/>
  <c r="AB110" i="62"/>
  <c r="Z207" i="62"/>
  <c r="Z213" i="62"/>
  <c r="Z221" i="62"/>
  <c r="Z226" i="62"/>
  <c r="Z231" i="62"/>
  <c r="Z239" i="62"/>
  <c r="Z248" i="62"/>
  <c r="Z257" i="62"/>
  <c r="Z273" i="62"/>
  <c r="Z289" i="62"/>
  <c r="Z297" i="62"/>
  <c r="Z305" i="62"/>
  <c r="Z91" i="62"/>
  <c r="Z83" i="62"/>
  <c r="Z96" i="62"/>
  <c r="Z100" i="62"/>
  <c r="Z125" i="62"/>
  <c r="Z134" i="62"/>
  <c r="AD504" i="62"/>
  <c r="AB501" i="62"/>
  <c r="AC497" i="62"/>
  <c r="AA494" i="62"/>
  <c r="AD472" i="62"/>
  <c r="AB469" i="62"/>
  <c r="AB458" i="62"/>
  <c r="AA456" i="62"/>
  <c r="AB452" i="62"/>
  <c r="AA449" i="62"/>
  <c r="AC447" i="62"/>
  <c r="AA435" i="62"/>
  <c r="AB419" i="62"/>
  <c r="AD408" i="62"/>
  <c r="AC405" i="62"/>
  <c r="AA384" i="62"/>
  <c r="AB379" i="62"/>
  <c r="AD375" i="62"/>
  <c r="AB371" i="62"/>
  <c r="AB361" i="62"/>
  <c r="AC357" i="62"/>
  <c r="AB354" i="62"/>
  <c r="AB346" i="62"/>
  <c r="AB343" i="62"/>
  <c r="AA265" i="62"/>
  <c r="Z265" i="62"/>
  <c r="AD265" i="62"/>
  <c r="AD264" i="62"/>
  <c r="Z264" i="62"/>
  <c r="AA264" i="62"/>
  <c r="AC264" i="62"/>
  <c r="AD224" i="62"/>
  <c r="Z224" i="62"/>
  <c r="AC224" i="62"/>
  <c r="AA215" i="62"/>
  <c r="Z215" i="62"/>
  <c r="AC208" i="62"/>
  <c r="AB198" i="62"/>
  <c r="AD175" i="62"/>
  <c r="Z165" i="62"/>
  <c r="Z148" i="62"/>
  <c r="AB148" i="62"/>
  <c r="Z138" i="62"/>
  <c r="Z127" i="62"/>
  <c r="AC118" i="62"/>
  <c r="Z88" i="62"/>
  <c r="AB545" i="62"/>
  <c r="AC542" i="62"/>
  <c r="AA532" i="62"/>
  <c r="AD528" i="62"/>
  <c r="AA520" i="62"/>
  <c r="AD508" i="62"/>
  <c r="AC504" i="62"/>
  <c r="Z501" i="62"/>
  <c r="AB497" i="62"/>
  <c r="AC484" i="62"/>
  <c r="AC472" i="62"/>
  <c r="Z469" i="62"/>
  <c r="AB461" i="62"/>
  <c r="AA458" i="62"/>
  <c r="AC457" i="62"/>
  <c r="AA452" i="62"/>
  <c r="Z449" i="62"/>
  <c r="AB446" i="62"/>
  <c r="AD442" i="62"/>
  <c r="Z435" i="62"/>
  <c r="AD425" i="62"/>
  <c r="AA419" i="62"/>
  <c r="AC408" i="62"/>
  <c r="AB395" i="62"/>
  <c r="AA379" i="62"/>
  <c r="AC375" i="62"/>
  <c r="AA371" i="62"/>
  <c r="AB369" i="62"/>
  <c r="AA361" i="62"/>
  <c r="AD360" i="62"/>
  <c r="Z343" i="62"/>
  <c r="AA331" i="62"/>
  <c r="AA321" i="62"/>
  <c r="AC321" i="62"/>
  <c r="AD320" i="62"/>
  <c r="AA320" i="62"/>
  <c r="AB320" i="62"/>
  <c r="Z314" i="62"/>
  <c r="AA313" i="62"/>
  <c r="AC313" i="62"/>
  <c r="Z306" i="62"/>
  <c r="Z303" i="62"/>
  <c r="Z300" i="62"/>
  <c r="AA300" i="62"/>
  <c r="Z290" i="62"/>
  <c r="AC265" i="62"/>
  <c r="Z245" i="62"/>
  <c r="AB224" i="62"/>
  <c r="AB208" i="62"/>
  <c r="AA203" i="62"/>
  <c r="Z203" i="62"/>
  <c r="AB203" i="62"/>
  <c r="AA198" i="62"/>
  <c r="AA193" i="62"/>
  <c r="AB193" i="62"/>
  <c r="AC175" i="62"/>
  <c r="Z139" i="62"/>
  <c r="AA135" i="62"/>
  <c r="Z135" i="62"/>
  <c r="AD135" i="62"/>
  <c r="Z126" i="62"/>
  <c r="AB118" i="62"/>
  <c r="Z112" i="62"/>
  <c r="AC110" i="62"/>
  <c r="AC107" i="62"/>
  <c r="Z107" i="62"/>
  <c r="AA107" i="62"/>
  <c r="Z99" i="62"/>
  <c r="AC98" i="62"/>
  <c r="Z80" i="62"/>
  <c r="Z545" i="62"/>
  <c r="Z520" i="62"/>
  <c r="AA319" i="62"/>
  <c r="Z319" i="62"/>
  <c r="AD319" i="62"/>
  <c r="Z260" i="62"/>
  <c r="AB260" i="62"/>
  <c r="AA247" i="62"/>
  <c r="Z247" i="62"/>
  <c r="AB247" i="62"/>
  <c r="Z244" i="62"/>
  <c r="AA244" i="62"/>
  <c r="AD244" i="62"/>
  <c r="Z242" i="62"/>
  <c r="AA242" i="62"/>
  <c r="AC242" i="62"/>
  <c r="AC184" i="62"/>
  <c r="AA184" i="62"/>
  <c r="Z172" i="62"/>
  <c r="AB172" i="62"/>
  <c r="AC172" i="62"/>
  <c r="Z76" i="62"/>
  <c r="AA76" i="62"/>
  <c r="AD76" i="62"/>
  <c r="Z67" i="62"/>
  <c r="AD67" i="62"/>
  <c r="Z62" i="62"/>
  <c r="AB62" i="62"/>
  <c r="AC62" i="62"/>
  <c r="AA508" i="62"/>
  <c r="AA506" i="62"/>
  <c r="AB500" i="62"/>
  <c r="AB493" i="62"/>
  <c r="AA483" i="62"/>
  <c r="AA467" i="62"/>
  <c r="AA457" i="62"/>
  <c r="AB445" i="62"/>
  <c r="AB442" i="62"/>
  <c r="AD437" i="62"/>
  <c r="AB425" i="62"/>
  <c r="AB360" i="62"/>
  <c r="Z330" i="62"/>
  <c r="AC330" i="62"/>
  <c r="AC325" i="62"/>
  <c r="AB325" i="62"/>
  <c r="Z323" i="62"/>
  <c r="AB323" i="62"/>
  <c r="AD323" i="62"/>
  <c r="AC319" i="62"/>
  <c r="AA315" i="62"/>
  <c r="AD315" i="62"/>
  <c r="Z292" i="62"/>
  <c r="AB292" i="62"/>
  <c r="AD260" i="62"/>
  <c r="AC244" i="62"/>
  <c r="AD242" i="62"/>
  <c r="AD232" i="62"/>
  <c r="Z232" i="62"/>
  <c r="AA232" i="62"/>
  <c r="AD218" i="62"/>
  <c r="Z218" i="62"/>
  <c r="AA218" i="62"/>
  <c r="Z190" i="62"/>
  <c r="AA190" i="62"/>
  <c r="AD190" i="62"/>
  <c r="Z186" i="62"/>
  <c r="AC186" i="62"/>
  <c r="AD186" i="62"/>
  <c r="AA167" i="62"/>
  <c r="Z167" i="62"/>
  <c r="AB167" i="62"/>
  <c r="Z157" i="62"/>
  <c r="Z113" i="62"/>
  <c r="Z84" i="62"/>
  <c r="AC76" i="62"/>
  <c r="Z68" i="62"/>
  <c r="AC68" i="62"/>
  <c r="AD68" i="62"/>
  <c r="Z63" i="62"/>
  <c r="AA304" i="62"/>
  <c r="AD301" i="62"/>
  <c r="AA296" i="62"/>
  <c r="Z284" i="62"/>
  <c r="AA281" i="62"/>
  <c r="AA272" i="62"/>
  <c r="AA266" i="62"/>
  <c r="AC262" i="62"/>
  <c r="Z250" i="62"/>
  <c r="AB245" i="62"/>
  <c r="AB225" i="62"/>
  <c r="Z217" i="62"/>
  <c r="AA202" i="62"/>
  <c r="Z199" i="62"/>
  <c r="AB191" i="62"/>
  <c r="AA178" i="62"/>
  <c r="AA174" i="62"/>
  <c r="Z170" i="62"/>
  <c r="AD169" i="62"/>
  <c r="AA166" i="62"/>
  <c r="Z162" i="62"/>
  <c r="AB160" i="62"/>
  <c r="Z158" i="62"/>
  <c r="Z154" i="62"/>
  <c r="AD153" i="62"/>
  <c r="AA150" i="62"/>
  <c r="Z146" i="62"/>
  <c r="Z140" i="62"/>
  <c r="Z94" i="62"/>
  <c r="Z85" i="62"/>
  <c r="AB74" i="62"/>
  <c r="AC64" i="62"/>
  <c r="AA312" i="62"/>
  <c r="Z304" i="62"/>
  <c r="Z296" i="62"/>
  <c r="Z293" i="62"/>
  <c r="AA288" i="62"/>
  <c r="AB284" i="62"/>
  <c r="Z281" i="62"/>
  <c r="Z272" i="62"/>
  <c r="Z270" i="62"/>
  <c r="Z266" i="62"/>
  <c r="AA256" i="62"/>
  <c r="Z254" i="62"/>
  <c r="AB241" i="62"/>
  <c r="Z236" i="62"/>
  <c r="AB233" i="62"/>
  <c r="Z225" i="62"/>
  <c r="AB209" i="62"/>
  <c r="AA205" i="62"/>
  <c r="Z202" i="62"/>
  <c r="Z191" i="62"/>
  <c r="Z178" i="62"/>
  <c r="AB176" i="62"/>
  <c r="Z174" i="62"/>
  <c r="AB168" i="62"/>
  <c r="Z166" i="62"/>
  <c r="AA160" i="62"/>
  <c r="AA157" i="62"/>
  <c r="Z156" i="62"/>
  <c r="AB152" i="62"/>
  <c r="Z141" i="62"/>
  <c r="AC140" i="62"/>
  <c r="AA136" i="62"/>
  <c r="AA133" i="62"/>
  <c r="Z132" i="62"/>
  <c r="AB127" i="62"/>
  <c r="Z119" i="62"/>
  <c r="AA108" i="62"/>
  <c r="AB94" i="62"/>
  <c r="Z93" i="62"/>
  <c r="AD85" i="62"/>
  <c r="AA60" i="62"/>
  <c r="Z276" i="62"/>
  <c r="AC234" i="62"/>
  <c r="Z222" i="62"/>
  <c r="AC210" i="62"/>
  <c r="AD195" i="62"/>
  <c r="AD183" i="62"/>
  <c r="Z180" i="62"/>
  <c r="AC142" i="62"/>
  <c r="AC138" i="62"/>
  <c r="AC113" i="62"/>
  <c r="AC92" i="62"/>
  <c r="AC88" i="62"/>
  <c r="Z238" i="62"/>
  <c r="Z230" i="62"/>
  <c r="Z206" i="62"/>
  <c r="Z70" i="62"/>
  <c r="AC304" i="62"/>
  <c r="AC296" i="62"/>
  <c r="AC272" i="62"/>
  <c r="Z246" i="62"/>
  <c r="AC238" i="62"/>
  <c r="AA234" i="62"/>
  <c r="AC230" i="62"/>
  <c r="AD225" i="62"/>
  <c r="AA210" i="62"/>
  <c r="AC206" i="62"/>
  <c r="AB195" i="62"/>
  <c r="AD191" i="62"/>
  <c r="AA189" i="62"/>
  <c r="AB183" i="62"/>
  <c r="AA142" i="62"/>
  <c r="AA138" i="62"/>
  <c r="AB128" i="62"/>
  <c r="AA120" i="62"/>
  <c r="AA117" i="62"/>
  <c r="Z116" i="62"/>
  <c r="AA113" i="62"/>
  <c r="AD108" i="62"/>
  <c r="AC105" i="62"/>
  <c r="AA92" i="62"/>
  <c r="AA88" i="62"/>
  <c r="Z78" i="62"/>
  <c r="AB75" i="62"/>
  <c r="AB70" i="62"/>
  <c r="Z69" i="62"/>
  <c r="AB66" i="62"/>
  <c r="AB61" i="62"/>
  <c r="Z262" i="62"/>
  <c r="AB238" i="62"/>
  <c r="AB230" i="62"/>
  <c r="Z210" i="62"/>
  <c r="AB206" i="62"/>
  <c r="Z195" i="62"/>
  <c r="Z189" i="62"/>
  <c r="Z183" i="62"/>
  <c r="AA128" i="62"/>
  <c r="AD127" i="62"/>
  <c r="Z124" i="62"/>
  <c r="Z117" i="62"/>
  <c r="AC116" i="62"/>
  <c r="AB105" i="62"/>
  <c r="Z86" i="62"/>
  <c r="Z77" i="62"/>
  <c r="AA70" i="62"/>
  <c r="AD69" i="62"/>
  <c r="AA66" i="62"/>
  <c r="Z61" i="62"/>
  <c r="I93" i="61"/>
  <c r="J93" i="61"/>
  <c r="K93" i="61"/>
  <c r="AD532" i="52"/>
  <c r="AC532" i="52"/>
  <c r="Z532" i="52"/>
  <c r="AA532" i="52"/>
  <c r="AA491" i="52"/>
  <c r="AC491" i="52"/>
  <c r="AD491" i="52"/>
  <c r="Z491" i="52"/>
  <c r="AB491" i="52"/>
  <c r="Z474" i="52"/>
  <c r="AA474" i="52"/>
  <c r="AD474" i="52"/>
  <c r="AC474" i="52"/>
  <c r="AB474" i="52"/>
  <c r="Z463" i="52"/>
  <c r="AC463" i="52"/>
  <c r="AD463" i="52"/>
  <c r="AA463" i="52"/>
  <c r="AB463" i="52"/>
  <c r="Z434" i="52"/>
  <c r="AA434" i="52"/>
  <c r="AD434" i="52"/>
  <c r="AB434" i="52"/>
  <c r="AC434" i="52"/>
  <c r="AA363" i="52"/>
  <c r="AC363" i="52"/>
  <c r="AD363" i="52"/>
  <c r="Z363" i="52"/>
  <c r="AB363" i="52"/>
  <c r="Z346" i="52"/>
  <c r="AA346" i="52"/>
  <c r="AD346" i="52"/>
  <c r="AC346" i="52"/>
  <c r="AB346" i="52"/>
  <c r="Z335" i="52"/>
  <c r="AC335" i="52"/>
  <c r="AD335" i="52"/>
  <c r="AA335" i="52"/>
  <c r="AD235" i="52"/>
  <c r="AC235" i="52"/>
  <c r="Z235" i="52"/>
  <c r="AA235" i="52"/>
  <c r="AA234" i="52"/>
  <c r="AC234" i="52"/>
  <c r="AD234" i="52"/>
  <c r="Z234" i="52"/>
  <c r="AB234" i="52"/>
  <c r="Z230" i="52"/>
  <c r="AD230" i="52"/>
  <c r="AB230" i="52"/>
  <c r="AA230" i="52"/>
  <c r="AC230" i="52"/>
  <c r="Z9" i="62"/>
  <c r="AE9" i="62" s="1"/>
  <c r="M9" i="62" s="1"/>
  <c r="M34" i="63" s="1"/>
  <c r="AB9" i="62"/>
  <c r="AD9" i="62"/>
  <c r="AC9" i="62"/>
  <c r="AA9" i="62"/>
  <c r="Z503" i="52"/>
  <c r="AC503" i="52"/>
  <c r="AD503" i="52"/>
  <c r="AB503" i="52"/>
  <c r="AA503" i="52"/>
  <c r="Z375" i="52"/>
  <c r="AC375" i="52"/>
  <c r="AD375" i="52"/>
  <c r="AB375" i="52"/>
  <c r="AA375" i="52"/>
  <c r="Z297" i="52"/>
  <c r="AA297" i="52"/>
  <c r="AD297" i="52"/>
  <c r="AB297" i="52"/>
  <c r="AC297" i="52"/>
  <c r="AD259" i="52"/>
  <c r="AC259" i="52"/>
  <c r="AA259" i="52"/>
  <c r="Z259" i="52"/>
  <c r="AB259" i="52"/>
  <c r="AB532" i="52"/>
  <c r="AB335" i="52"/>
  <c r="AB235" i="52"/>
  <c r="Z324" i="62"/>
  <c r="AA324" i="62"/>
  <c r="AB324" i="62"/>
  <c r="AD324" i="62"/>
  <c r="AC324" i="62"/>
  <c r="AD52" i="62"/>
  <c r="Z52" i="62"/>
  <c r="AE52" i="62" s="1"/>
  <c r="M52" i="62" s="1"/>
  <c r="AB52" i="62"/>
  <c r="AC52" i="62"/>
  <c r="AA52" i="62"/>
  <c r="Z471" i="52"/>
  <c r="AC471" i="52"/>
  <c r="AD471" i="52"/>
  <c r="AA471" i="52"/>
  <c r="Z442" i="52"/>
  <c r="AA442" i="52"/>
  <c r="AD442" i="52"/>
  <c r="AB442" i="52"/>
  <c r="AA419" i="52"/>
  <c r="AC419" i="52"/>
  <c r="AD419" i="52"/>
  <c r="Z419" i="52"/>
  <c r="AB419" i="52"/>
  <c r="Z343" i="52"/>
  <c r="AC343" i="52"/>
  <c r="AD343" i="52"/>
  <c r="AA343" i="52"/>
  <c r="Z463" i="62"/>
  <c r="AA463" i="62"/>
  <c r="AB463" i="62"/>
  <c r="AC463" i="62"/>
  <c r="AD463" i="62"/>
  <c r="AD328" i="62"/>
  <c r="Z328" i="62"/>
  <c r="AC328" i="62"/>
  <c r="AA328" i="62"/>
  <c r="AB328" i="62"/>
  <c r="AC179" i="62"/>
  <c r="AD179" i="62"/>
  <c r="AA179" i="62"/>
  <c r="AB179" i="62"/>
  <c r="Z179" i="62"/>
  <c r="Z314" i="52"/>
  <c r="AA314" i="52"/>
  <c r="AD314" i="52"/>
  <c r="AB314" i="52"/>
  <c r="Z527" i="62"/>
  <c r="AC527" i="62"/>
  <c r="AD527" i="62"/>
  <c r="AA527" i="62"/>
  <c r="AB527" i="62"/>
  <c r="F93" i="61"/>
  <c r="AC33" i="62"/>
  <c r="Z33" i="62"/>
  <c r="AA33" i="62"/>
  <c r="AB33" i="62"/>
  <c r="AD33" i="62"/>
  <c r="Z527" i="52"/>
  <c r="AC527" i="52"/>
  <c r="AD527" i="52"/>
  <c r="AA527" i="52"/>
  <c r="AB527" i="52"/>
  <c r="Z498" i="52"/>
  <c r="AA498" i="52"/>
  <c r="AD498" i="52"/>
  <c r="AB498" i="52"/>
  <c r="AC498" i="52"/>
  <c r="AA427" i="52"/>
  <c r="AC427" i="52"/>
  <c r="AD427" i="52"/>
  <c r="Z427" i="52"/>
  <c r="AB427" i="52"/>
  <c r="Z410" i="52"/>
  <c r="AA410" i="52"/>
  <c r="AD410" i="52"/>
  <c r="AC410" i="52"/>
  <c r="AB410" i="52"/>
  <c r="Z399" i="52"/>
  <c r="AC399" i="52"/>
  <c r="AD399" i="52"/>
  <c r="AA399" i="52"/>
  <c r="AB399" i="52"/>
  <c r="Z370" i="52"/>
  <c r="AA370" i="52"/>
  <c r="AD370" i="52"/>
  <c r="AB370" i="52"/>
  <c r="AC370" i="52"/>
  <c r="AC314" i="52"/>
  <c r="AD90" i="52"/>
  <c r="Z90" i="52"/>
  <c r="AB90" i="52"/>
  <c r="AA90" i="52"/>
  <c r="AC90" i="52"/>
  <c r="N37" i="62"/>
  <c r="N44" i="62"/>
  <c r="N45" i="62"/>
  <c r="AA459" i="52"/>
  <c r="AC459" i="52"/>
  <c r="AD459" i="52"/>
  <c r="Z459" i="52"/>
  <c r="AB459" i="52"/>
  <c r="Z265" i="52"/>
  <c r="AA265" i="52"/>
  <c r="AB265" i="52"/>
  <c r="AC265" i="52"/>
  <c r="AA539" i="62"/>
  <c r="AC539" i="62"/>
  <c r="AD539" i="62"/>
  <c r="Z539" i="62"/>
  <c r="AB539" i="62"/>
  <c r="Z471" i="62"/>
  <c r="AA471" i="62"/>
  <c r="AB471" i="62"/>
  <c r="AC471" i="62"/>
  <c r="AD471" i="62"/>
  <c r="Y2" i="36"/>
  <c r="N50" i="62"/>
  <c r="N43" i="62"/>
  <c r="H13" i="15"/>
  <c r="P13" i="15"/>
  <c r="J14" i="15"/>
  <c r="D15" i="15"/>
  <c r="L15" i="15"/>
  <c r="F16" i="15"/>
  <c r="N16" i="15"/>
  <c r="H17" i="15"/>
  <c r="P17" i="15"/>
  <c r="J18" i="15"/>
  <c r="D19" i="15"/>
  <c r="L19" i="15"/>
  <c r="F20" i="15"/>
  <c r="N20" i="15"/>
  <c r="H21" i="15"/>
  <c r="P21" i="15"/>
  <c r="J22" i="15"/>
  <c r="D23" i="15"/>
  <c r="L23" i="15"/>
  <c r="F24" i="15"/>
  <c r="N24" i="15"/>
  <c r="H25" i="15"/>
  <c r="P25" i="15"/>
  <c r="J26" i="15"/>
  <c r="D27" i="15"/>
  <c r="L27" i="15"/>
  <c r="F28" i="15"/>
  <c r="N28" i="15"/>
  <c r="H29" i="15"/>
  <c r="P29" i="15"/>
  <c r="J30" i="15"/>
  <c r="F14" i="15"/>
  <c r="J15" i="15"/>
  <c r="J17" i="15"/>
  <c r="N18" i="15"/>
  <c r="D20" i="15"/>
  <c r="D22" i="15"/>
  <c r="H23" i="15"/>
  <c r="L24" i="15"/>
  <c r="L26" i="15"/>
  <c r="P27" i="15"/>
  <c r="F29" i="15"/>
  <c r="D13" i="15"/>
  <c r="H14" i="15"/>
  <c r="H16" i="15"/>
  <c r="L17" i="15"/>
  <c r="P18" i="15"/>
  <c r="P20" i="15"/>
  <c r="F22" i="15"/>
  <c r="J23" i="15"/>
  <c r="J25" i="15"/>
  <c r="N26" i="15"/>
  <c r="D28" i="15"/>
  <c r="D30" i="15"/>
  <c r="N13" i="15"/>
  <c r="N15" i="15"/>
  <c r="D17" i="15"/>
  <c r="H18" i="15"/>
  <c r="H20" i="15"/>
  <c r="L21" i="15"/>
  <c r="P22" i="15"/>
  <c r="P24" i="15"/>
  <c r="F26" i="15"/>
  <c r="J27" i="15"/>
  <c r="J29" i="15"/>
  <c r="N30" i="15"/>
  <c r="H31" i="15"/>
  <c r="P31" i="15"/>
  <c r="J32" i="15"/>
  <c r="D33" i="15"/>
  <c r="L33" i="15"/>
  <c r="F34" i="15"/>
  <c r="N34" i="15"/>
  <c r="H35" i="15"/>
  <c r="P35" i="15"/>
  <c r="J36" i="15"/>
  <c r="D37" i="15"/>
  <c r="L37" i="15"/>
  <c r="F38" i="15"/>
  <c r="N38" i="15"/>
  <c r="H39" i="15"/>
  <c r="P39" i="15"/>
  <c r="J40" i="15"/>
  <c r="D41" i="15"/>
  <c r="L41" i="15"/>
  <c r="F42" i="15"/>
  <c r="N42" i="15"/>
  <c r="H43" i="15"/>
  <c r="P43" i="15"/>
  <c r="J44" i="15"/>
  <c r="D45" i="15"/>
  <c r="L45" i="15"/>
  <c r="F46" i="15"/>
  <c r="N46" i="15"/>
  <c r="H47" i="15"/>
  <c r="P47" i="15"/>
  <c r="J48" i="15"/>
  <c r="D49" i="15"/>
  <c r="L49" i="15"/>
  <c r="F50" i="15"/>
  <c r="N50" i="15"/>
  <c r="H51" i="15"/>
  <c r="P51" i="15"/>
  <c r="J52" i="15"/>
  <c r="D53" i="15"/>
  <c r="L53" i="15"/>
  <c r="F54" i="15"/>
  <c r="N54" i="15"/>
  <c r="H55" i="15"/>
  <c r="P55" i="15"/>
  <c r="J56" i="15"/>
  <c r="D57" i="15"/>
  <c r="L57" i="15"/>
  <c r="F58" i="15"/>
  <c r="N58" i="15"/>
  <c r="H59" i="15"/>
  <c r="P59" i="15"/>
  <c r="J60" i="15"/>
  <c r="D61" i="15"/>
  <c r="L61" i="15"/>
  <c r="F62" i="15"/>
  <c r="N62" i="15"/>
  <c r="H63" i="15"/>
  <c r="P63" i="15"/>
  <c r="J64" i="15"/>
  <c r="D65" i="15"/>
  <c r="L65" i="15"/>
  <c r="F66" i="15"/>
  <c r="N66" i="15"/>
  <c r="H67" i="15"/>
  <c r="P67" i="15"/>
  <c r="J68" i="15"/>
  <c r="D69" i="15"/>
  <c r="L69" i="15"/>
  <c r="F70" i="15"/>
  <c r="N70" i="15"/>
  <c r="H71" i="15"/>
  <c r="P71" i="15"/>
  <c r="J72" i="15"/>
  <c r="D73" i="15"/>
  <c r="L73" i="15"/>
  <c r="F74" i="15"/>
  <c r="N74" i="15"/>
  <c r="H75" i="15"/>
  <c r="P75" i="15"/>
  <c r="J76" i="15"/>
  <c r="D77" i="15"/>
  <c r="L77" i="15"/>
  <c r="F78" i="15"/>
  <c r="N78" i="15"/>
  <c r="H79" i="15"/>
  <c r="P79" i="15"/>
  <c r="J80" i="15"/>
  <c r="D81" i="15"/>
  <c r="L81" i="15"/>
  <c r="F82" i="15"/>
  <c r="N82" i="15"/>
  <c r="H83" i="15"/>
  <c r="P83" i="15"/>
  <c r="J84" i="15"/>
  <c r="D85" i="15"/>
  <c r="L85" i="15"/>
  <c r="F86" i="15"/>
  <c r="N86" i="15"/>
  <c r="H87" i="15"/>
  <c r="P87" i="15"/>
  <c r="J88" i="15"/>
  <c r="D89" i="15"/>
  <c r="L89" i="15"/>
  <c r="F90" i="15"/>
  <c r="N90" i="15"/>
  <c r="H91" i="15"/>
  <c r="P91" i="15"/>
  <c r="J92" i="15"/>
  <c r="D93" i="15"/>
  <c r="L93" i="15"/>
  <c r="F94" i="15"/>
  <c r="N94" i="15"/>
  <c r="H95" i="15"/>
  <c r="P95" i="15"/>
  <c r="J96" i="15"/>
  <c r="D97" i="15"/>
  <c r="L97" i="15"/>
  <c r="F98" i="15"/>
  <c r="N98" i="15"/>
  <c r="H99" i="15"/>
  <c r="P99" i="15"/>
  <c r="J100" i="15"/>
  <c r="D101" i="15"/>
  <c r="L101" i="15"/>
  <c r="F102" i="15"/>
  <c r="N102" i="15"/>
  <c r="H103" i="15"/>
  <c r="P103" i="15"/>
  <c r="D14" i="15"/>
  <c r="H15" i="15"/>
  <c r="L16" i="15"/>
  <c r="L18" i="15"/>
  <c r="P19" i="15"/>
  <c r="F21" i="15"/>
  <c r="F23" i="15"/>
  <c r="J24" i="15"/>
  <c r="N25" i="15"/>
  <c r="N27" i="15"/>
  <c r="D29" i="15"/>
  <c r="H30" i="15"/>
  <c r="J13" i="15"/>
  <c r="N14" i="15"/>
  <c r="D16" i="15"/>
  <c r="D18" i="15"/>
  <c r="H19" i="15"/>
  <c r="L20" i="15"/>
  <c r="L22" i="15"/>
  <c r="P23" i="15"/>
  <c r="F25" i="15"/>
  <c r="F27" i="15"/>
  <c r="J28" i="15"/>
  <c r="N29" i="15"/>
  <c r="D31" i="15"/>
  <c r="L31" i="15"/>
  <c r="F32" i="15"/>
  <c r="N32" i="15"/>
  <c r="H33" i="15"/>
  <c r="P33" i="15"/>
  <c r="J34" i="15"/>
  <c r="D35" i="15"/>
  <c r="L35" i="15"/>
  <c r="F36" i="15"/>
  <c r="N36" i="15"/>
  <c r="H37" i="15"/>
  <c r="P37" i="15"/>
  <c r="J38" i="15"/>
  <c r="D39" i="15"/>
  <c r="L39" i="15"/>
  <c r="F40" i="15"/>
  <c r="N40" i="15"/>
  <c r="H41" i="15"/>
  <c r="P41" i="15"/>
  <c r="J42" i="15"/>
  <c r="D43" i="15"/>
  <c r="L43" i="15"/>
  <c r="F44" i="15"/>
  <c r="N44" i="15"/>
  <c r="H45" i="15"/>
  <c r="P45" i="15"/>
  <c r="J46" i="15"/>
  <c r="D47" i="15"/>
  <c r="L47" i="15"/>
  <c r="F48" i="15"/>
  <c r="N48" i="15"/>
  <c r="H49" i="15"/>
  <c r="P49" i="15"/>
  <c r="J50" i="15"/>
  <c r="D51" i="15"/>
  <c r="L51" i="15"/>
  <c r="F52" i="15"/>
  <c r="N52" i="15"/>
  <c r="H53" i="15"/>
  <c r="P53" i="15"/>
  <c r="J54" i="15"/>
  <c r="D55" i="15"/>
  <c r="L55" i="15"/>
  <c r="F56" i="15"/>
  <c r="N56" i="15"/>
  <c r="H57" i="15"/>
  <c r="P57" i="15"/>
  <c r="J58" i="15"/>
  <c r="D59" i="15"/>
  <c r="L59" i="15"/>
  <c r="F60" i="15"/>
  <c r="N60" i="15"/>
  <c r="H61" i="15"/>
  <c r="P61" i="15"/>
  <c r="J62" i="15"/>
  <c r="D63" i="15"/>
  <c r="L63" i="15"/>
  <c r="F64" i="15"/>
  <c r="N64" i="15"/>
  <c r="H65" i="15"/>
  <c r="P65" i="15"/>
  <c r="J66" i="15"/>
  <c r="D67" i="15"/>
  <c r="L67" i="15"/>
  <c r="F68" i="15"/>
  <c r="N68" i="15"/>
  <c r="H69" i="15"/>
  <c r="P69" i="15"/>
  <c r="J70" i="15"/>
  <c r="D71" i="15"/>
  <c r="L71" i="15"/>
  <c r="F72" i="15"/>
  <c r="N72" i="15"/>
  <c r="H73" i="15"/>
  <c r="P73" i="15"/>
  <c r="J74" i="15"/>
  <c r="D75" i="15"/>
  <c r="L75" i="15"/>
  <c r="F76" i="15"/>
  <c r="N76" i="15"/>
  <c r="H77" i="15"/>
  <c r="P77" i="15"/>
  <c r="J78" i="15"/>
  <c r="D79" i="15"/>
  <c r="L79" i="15"/>
  <c r="F80" i="15"/>
  <c r="N80" i="15"/>
  <c r="H81" i="15"/>
  <c r="P81" i="15"/>
  <c r="J82" i="15"/>
  <c r="D83" i="15"/>
  <c r="L83" i="15"/>
  <c r="F84" i="15"/>
  <c r="N84" i="15"/>
  <c r="H85" i="15"/>
  <c r="P85" i="15"/>
  <c r="J86" i="15"/>
  <c r="D87" i="15"/>
  <c r="L87" i="15"/>
  <c r="F88" i="15"/>
  <c r="N88" i="15"/>
  <c r="H89" i="15"/>
  <c r="P89" i="15"/>
  <c r="J90" i="15"/>
  <c r="D91" i="15"/>
  <c r="L91" i="15"/>
  <c r="F92" i="15"/>
  <c r="N92" i="15"/>
  <c r="H93" i="15"/>
  <c r="P93" i="15"/>
  <c r="J94" i="15"/>
  <c r="D95" i="15"/>
  <c r="L95" i="15"/>
  <c r="F96" i="15"/>
  <c r="N96" i="15"/>
  <c r="H97" i="15"/>
  <c r="P97" i="15"/>
  <c r="J98" i="15"/>
  <c r="D99" i="15"/>
  <c r="L99" i="15"/>
  <c r="F100" i="15"/>
  <c r="N100" i="15"/>
  <c r="H101" i="15"/>
  <c r="P101" i="15"/>
  <c r="J102" i="15"/>
  <c r="D103" i="15"/>
  <c r="L103" i="15"/>
  <c r="F104" i="15"/>
  <c r="N104" i="15"/>
  <c r="H105" i="15"/>
  <c r="P105" i="15"/>
  <c r="J106" i="15"/>
  <c r="D107" i="15"/>
  <c r="L107" i="15"/>
  <c r="F108" i="15"/>
  <c r="N108" i="15"/>
  <c r="H109" i="15"/>
  <c r="P109" i="15"/>
  <c r="J110" i="15"/>
  <c r="D111" i="15"/>
  <c r="L111" i="15"/>
  <c r="F112" i="15"/>
  <c r="N112" i="15"/>
  <c r="H113" i="15"/>
  <c r="P113" i="15"/>
  <c r="J114" i="15"/>
  <c r="D115" i="15"/>
  <c r="L115" i="15"/>
  <c r="F116" i="15"/>
  <c r="N116" i="15"/>
  <c r="H117" i="15"/>
  <c r="P117" i="15"/>
  <c r="J118" i="15"/>
  <c r="D119" i="15"/>
  <c r="L119" i="15"/>
  <c r="F120" i="15"/>
  <c r="N120" i="15"/>
  <c r="H121" i="15"/>
  <c r="P121" i="15"/>
  <c r="J122" i="15"/>
  <c r="D123" i="15"/>
  <c r="L123" i="15"/>
  <c r="F124" i="15"/>
  <c r="N124" i="15"/>
  <c r="H125" i="15"/>
  <c r="P125" i="15"/>
  <c r="J126" i="15"/>
  <c r="D127" i="15"/>
  <c r="L127" i="15"/>
  <c r="F128" i="15"/>
  <c r="N128" i="15"/>
  <c r="H129" i="15"/>
  <c r="P129" i="15"/>
  <c r="J130" i="15"/>
  <c r="D131" i="15"/>
  <c r="L131" i="15"/>
  <c r="F132" i="15"/>
  <c r="N132" i="15"/>
  <c r="AB471" i="52"/>
  <c r="AC442" i="52"/>
  <c r="Z439" i="52"/>
  <c r="AC439" i="52"/>
  <c r="AD439" i="52"/>
  <c r="AB439" i="52"/>
  <c r="AA439" i="52"/>
  <c r="AB343" i="52"/>
  <c r="AC187" i="52"/>
  <c r="Z187" i="52"/>
  <c r="AA187" i="52"/>
  <c r="AB187" i="52"/>
  <c r="AD187" i="52"/>
  <c r="AA161" i="52"/>
  <c r="Z161" i="52"/>
  <c r="AB161" i="52"/>
  <c r="AD161" i="52"/>
  <c r="AC161" i="52"/>
  <c r="N11" i="62"/>
  <c r="N41" i="62"/>
  <c r="N14" i="62"/>
  <c r="N15" i="62"/>
  <c r="N10" i="62"/>
  <c r="Z543" i="52"/>
  <c r="AD543" i="52"/>
  <c r="AB543" i="52"/>
  <c r="AA543" i="52"/>
  <c r="AA523" i="52"/>
  <c r="AC523" i="52"/>
  <c r="AD523" i="52"/>
  <c r="Z523" i="52"/>
  <c r="AB523" i="52"/>
  <c r="AA395" i="52"/>
  <c r="AC395" i="52"/>
  <c r="AD395" i="52"/>
  <c r="Z395" i="52"/>
  <c r="AB395" i="52"/>
  <c r="Z327" i="52"/>
  <c r="AC327" i="52"/>
  <c r="AD327" i="52"/>
  <c r="AA327" i="52"/>
  <c r="AB327" i="52"/>
  <c r="H93" i="61"/>
  <c r="H84" i="15"/>
  <c r="Z506" i="52"/>
  <c r="AA506" i="52"/>
  <c r="AD506" i="52"/>
  <c r="AB506" i="52"/>
  <c r="AA483" i="52"/>
  <c r="AC483" i="52"/>
  <c r="AD483" i="52"/>
  <c r="Z483" i="52"/>
  <c r="AB483" i="52"/>
  <c r="Z407" i="52"/>
  <c r="AC407" i="52"/>
  <c r="AD407" i="52"/>
  <c r="AA407" i="52"/>
  <c r="Z378" i="52"/>
  <c r="AA378" i="52"/>
  <c r="AD378" i="52"/>
  <c r="AB378" i="52"/>
  <c r="AA355" i="52"/>
  <c r="AC355" i="52"/>
  <c r="AD355" i="52"/>
  <c r="Z355" i="52"/>
  <c r="AB355" i="52"/>
  <c r="AA205" i="52"/>
  <c r="Z205" i="52"/>
  <c r="AC205" i="52"/>
  <c r="AB205" i="52"/>
  <c r="AD205" i="52"/>
  <c r="H6" i="52" a="1"/>
  <c r="H6" i="52" s="1"/>
  <c r="AD546" i="52"/>
  <c r="AD540" i="52"/>
  <c r="AC540" i="52"/>
  <c r="AC530" i="52"/>
  <c r="Z522" i="52"/>
  <c r="AA522" i="52"/>
  <c r="AD522" i="52"/>
  <c r="AA507" i="52"/>
  <c r="AC507" i="52"/>
  <c r="AD507" i="52"/>
  <c r="Z507" i="52"/>
  <c r="AB495" i="52"/>
  <c r="Z487" i="52"/>
  <c r="AC487" i="52"/>
  <c r="AD487" i="52"/>
  <c r="AC466" i="52"/>
  <c r="Z458" i="52"/>
  <c r="AA458" i="52"/>
  <c r="AD458" i="52"/>
  <c r="AA443" i="52"/>
  <c r="AC443" i="52"/>
  <c r="AD443" i="52"/>
  <c r="Z443" i="52"/>
  <c r="AB431" i="52"/>
  <c r="Z423" i="52"/>
  <c r="AC423" i="52"/>
  <c r="AD423" i="52"/>
  <c r="AC402" i="52"/>
  <c r="Z394" i="52"/>
  <c r="AA394" i="52"/>
  <c r="AD394" i="52"/>
  <c r="AA379" i="52"/>
  <c r="AC379" i="52"/>
  <c r="AD379" i="52"/>
  <c r="Z379" i="52"/>
  <c r="AB367" i="52"/>
  <c r="Z359" i="52"/>
  <c r="AC359" i="52"/>
  <c r="AD359" i="52"/>
  <c r="AC338" i="52"/>
  <c r="Z330" i="52"/>
  <c r="AA330" i="52"/>
  <c r="AD330" i="52"/>
  <c r="AA315" i="52"/>
  <c r="AC315" i="52"/>
  <c r="AD315" i="52"/>
  <c r="Z315" i="52"/>
  <c r="AD299" i="52"/>
  <c r="Z299" i="52"/>
  <c r="AA299" i="52"/>
  <c r="AD280" i="52"/>
  <c r="Z273" i="52"/>
  <c r="AA273" i="52"/>
  <c r="AB273" i="52"/>
  <c r="AC273" i="52"/>
  <c r="AC272" i="52"/>
  <c r="AA272" i="52"/>
  <c r="AD272" i="52"/>
  <c r="Z272" i="52"/>
  <c r="AA250" i="52"/>
  <c r="AC250" i="52"/>
  <c r="AD250" i="52"/>
  <c r="Z250" i="52"/>
  <c r="AB250" i="52"/>
  <c r="AC183" i="52"/>
  <c r="Z183" i="52"/>
  <c r="AD183" i="52"/>
  <c r="AA183" i="52"/>
  <c r="AC155" i="52"/>
  <c r="Z155" i="52"/>
  <c r="AA155" i="52"/>
  <c r="AD155" i="52"/>
  <c r="AB155" i="52"/>
  <c r="Z54" i="52"/>
  <c r="AA54" i="52"/>
  <c r="AD54" i="52"/>
  <c r="AB54" i="52"/>
  <c r="AC54" i="52"/>
  <c r="N21" i="62"/>
  <c r="N47" i="62"/>
  <c r="N51" i="62"/>
  <c r="N27" i="62"/>
  <c r="N53" i="62"/>
  <c r="N23" i="62"/>
  <c r="N28" i="62"/>
  <c r="AA29" i="62"/>
  <c r="AC29" i="62"/>
  <c r="Z29" i="62"/>
  <c r="AE29" i="62" s="1"/>
  <c r="M29" i="62" s="1"/>
  <c r="M494" i="63" s="1"/>
  <c r="AD29" i="62"/>
  <c r="AB29" i="62"/>
  <c r="AA539" i="52"/>
  <c r="AC539" i="52"/>
  <c r="AD539" i="52"/>
  <c r="Z539" i="52"/>
  <c r="Z535" i="52"/>
  <c r="AD535" i="52"/>
  <c r="Z514" i="52"/>
  <c r="AA514" i="52"/>
  <c r="AD514" i="52"/>
  <c r="AA499" i="52"/>
  <c r="AC499" i="52"/>
  <c r="AD499" i="52"/>
  <c r="Z499" i="52"/>
  <c r="Z479" i="52"/>
  <c r="AC479" i="52"/>
  <c r="AD479" i="52"/>
  <c r="Z450" i="52"/>
  <c r="AA450" i="52"/>
  <c r="AD450" i="52"/>
  <c r="AA435" i="52"/>
  <c r="AC435" i="52"/>
  <c r="AD435" i="52"/>
  <c r="Z435" i="52"/>
  <c r="Z415" i="52"/>
  <c r="AC415" i="52"/>
  <c r="AD415" i="52"/>
  <c r="Z386" i="52"/>
  <c r="AA386" i="52"/>
  <c r="AD386" i="52"/>
  <c r="AA371" i="52"/>
  <c r="AC371" i="52"/>
  <c r="AD371" i="52"/>
  <c r="Z371" i="52"/>
  <c r="Z351" i="52"/>
  <c r="AC351" i="52"/>
  <c r="AD351" i="52"/>
  <c r="Z322" i="52"/>
  <c r="AA322" i="52"/>
  <c r="AD322" i="52"/>
  <c r="Z305" i="52"/>
  <c r="AA305" i="52"/>
  <c r="AB305" i="52"/>
  <c r="AC304" i="52"/>
  <c r="AA304" i="52"/>
  <c r="AD304" i="52"/>
  <c r="Z304" i="52"/>
  <c r="AA298" i="52"/>
  <c r="AC298" i="52"/>
  <c r="AB298" i="52"/>
  <c r="Z298" i="52"/>
  <c r="Z262" i="52"/>
  <c r="AD262" i="52"/>
  <c r="AA262" i="52"/>
  <c r="AB262" i="52"/>
  <c r="AD186" i="52"/>
  <c r="Z186" i="52"/>
  <c r="AB186" i="52"/>
  <c r="AA186" i="52"/>
  <c r="AC186" i="52"/>
  <c r="AC135" i="52"/>
  <c r="AA135" i="52"/>
  <c r="AD135" i="52"/>
  <c r="Z135" i="52"/>
  <c r="AB135" i="52"/>
  <c r="AC87" i="52"/>
  <c r="Z87" i="52"/>
  <c r="AD87" i="52"/>
  <c r="AB87" i="52"/>
  <c r="AA87" i="52"/>
  <c r="Z67" i="52"/>
  <c r="AC67" i="52"/>
  <c r="AA67" i="52"/>
  <c r="AB67" i="52"/>
  <c r="AD67" i="52"/>
  <c r="Z538" i="52"/>
  <c r="AA538" i="52"/>
  <c r="AA531" i="52"/>
  <c r="AC531" i="52"/>
  <c r="AD531" i="52"/>
  <c r="Z531" i="52"/>
  <c r="Z519" i="52"/>
  <c r="AC519" i="52"/>
  <c r="AD519" i="52"/>
  <c r="Z490" i="52"/>
  <c r="AA490" i="52"/>
  <c r="AD490" i="52"/>
  <c r="AA475" i="52"/>
  <c r="AC475" i="52"/>
  <c r="AD475" i="52"/>
  <c r="Z475" i="52"/>
  <c r="Z455" i="52"/>
  <c r="AC455" i="52"/>
  <c r="AD455" i="52"/>
  <c r="Z426" i="52"/>
  <c r="AA426" i="52"/>
  <c r="AD426" i="52"/>
  <c r="AA411" i="52"/>
  <c r="AC411" i="52"/>
  <c r="AD411" i="52"/>
  <c r="Z411" i="52"/>
  <c r="Z391" i="52"/>
  <c r="AC391" i="52"/>
  <c r="AD391" i="52"/>
  <c r="Z362" i="52"/>
  <c r="AA362" i="52"/>
  <c r="AD362" i="52"/>
  <c r="AA347" i="52"/>
  <c r="AC347" i="52"/>
  <c r="AD347" i="52"/>
  <c r="Z347" i="52"/>
  <c r="Z319" i="52"/>
  <c r="AC319" i="52"/>
  <c r="AD319" i="52"/>
  <c r="AA292" i="52"/>
  <c r="AB292" i="52"/>
  <c r="AD292" i="52"/>
  <c r="Z292" i="52"/>
  <c r="Z278" i="52"/>
  <c r="AA278" i="52"/>
  <c r="AD278" i="52"/>
  <c r="Z217" i="52"/>
  <c r="AA217" i="52"/>
  <c r="AB217" i="52"/>
  <c r="AC217" i="52"/>
  <c r="AC119" i="52"/>
  <c r="Z119" i="52"/>
  <c r="AD119" i="52"/>
  <c r="AA119" i="52"/>
  <c r="AC91" i="52"/>
  <c r="Z91" i="52"/>
  <c r="AA91" i="52"/>
  <c r="AD91" i="52"/>
  <c r="AB91" i="52"/>
  <c r="N17" i="62"/>
  <c r="N12" i="62"/>
  <c r="N39" i="62"/>
  <c r="N57" i="62"/>
  <c r="N25" i="62"/>
  <c r="N8" i="62"/>
  <c r="AA31" i="62"/>
  <c r="AB31" i="62"/>
  <c r="AC31" i="62"/>
  <c r="AD31" i="62"/>
  <c r="Z31" i="62"/>
  <c r="AE31" i="62" s="1"/>
  <c r="M31" i="62" s="1"/>
  <c r="AC547" i="52"/>
  <c r="Z547" i="52"/>
  <c r="AC538" i="52"/>
  <c r="AB519" i="52"/>
  <c r="Z511" i="52"/>
  <c r="AC511" i="52"/>
  <c r="AD511" i="52"/>
  <c r="AC490" i="52"/>
  <c r="Z482" i="52"/>
  <c r="AA482" i="52"/>
  <c r="AD482" i="52"/>
  <c r="AA467" i="52"/>
  <c r="AC467" i="52"/>
  <c r="AD467" i="52"/>
  <c r="Z467" i="52"/>
  <c r="AB455" i="52"/>
  <c r="Z447" i="52"/>
  <c r="AC447" i="52"/>
  <c r="AD447" i="52"/>
  <c r="AC426" i="52"/>
  <c r="Z418" i="52"/>
  <c r="AA418" i="52"/>
  <c r="AD418" i="52"/>
  <c r="AA403" i="52"/>
  <c r="AC403" i="52"/>
  <c r="AD403" i="52"/>
  <c r="Z403" i="52"/>
  <c r="AB391" i="52"/>
  <c r="Z383" i="52"/>
  <c r="AC383" i="52"/>
  <c r="AD383" i="52"/>
  <c r="AC362" i="52"/>
  <c r="Z354" i="52"/>
  <c r="AA354" i="52"/>
  <c r="AD354" i="52"/>
  <c r="AA339" i="52"/>
  <c r="AC339" i="52"/>
  <c r="AD339" i="52"/>
  <c r="Z339" i="52"/>
  <c r="AB319" i="52"/>
  <c r="Z311" i="52"/>
  <c r="AC311" i="52"/>
  <c r="AD311" i="52"/>
  <c r="AA302" i="52"/>
  <c r="AC302" i="52"/>
  <c r="AD302" i="52"/>
  <c r="Z302" i="52"/>
  <c r="AC278" i="52"/>
  <c r="AD275" i="52"/>
  <c r="AA275" i="52"/>
  <c r="AC275" i="52"/>
  <c r="Z275" i="52"/>
  <c r="Z254" i="52"/>
  <c r="AD254" i="52"/>
  <c r="AA254" i="52"/>
  <c r="AD198" i="52"/>
  <c r="AC198" i="52"/>
  <c r="Z198" i="52"/>
  <c r="AA198" i="52"/>
  <c r="AC151" i="52"/>
  <c r="Z151" i="52"/>
  <c r="AD151" i="52"/>
  <c r="AB151" i="52"/>
  <c r="AA151" i="52"/>
  <c r="AD122" i="52"/>
  <c r="Z122" i="52"/>
  <c r="AB122" i="52"/>
  <c r="AA122" i="52"/>
  <c r="AC122" i="52"/>
  <c r="Z27" i="52"/>
  <c r="AC27" i="52"/>
  <c r="AA27" i="52"/>
  <c r="AB27" i="52"/>
  <c r="P6" i="52"/>
  <c r="AA331" i="52"/>
  <c r="AC331" i="52"/>
  <c r="AD331" i="52"/>
  <c r="Z331" i="52"/>
  <c r="AD291" i="52"/>
  <c r="Z291" i="52"/>
  <c r="AC291" i="52"/>
  <c r="AA226" i="52"/>
  <c r="AC226" i="52"/>
  <c r="AD226" i="52"/>
  <c r="Z226" i="52"/>
  <c r="AB226" i="52"/>
  <c r="AC123" i="52"/>
  <c r="Z123" i="52"/>
  <c r="AA123" i="52"/>
  <c r="AB123" i="52"/>
  <c r="AA97" i="52"/>
  <c r="Z97" i="52"/>
  <c r="AB97" i="52"/>
  <c r="AD97" i="52"/>
  <c r="AC97" i="52"/>
  <c r="AA69" i="52"/>
  <c r="Z69" i="52"/>
  <c r="AD69" i="52"/>
  <c r="AC69" i="52"/>
  <c r="AB69" i="52"/>
  <c r="L6" i="52" a="1"/>
  <c r="L6" i="52" s="1"/>
  <c r="AA23" i="52"/>
  <c r="AC23" i="52"/>
  <c r="AD23" i="52"/>
  <c r="AB23" i="52"/>
  <c r="Z23" i="52"/>
  <c r="AA513" i="62"/>
  <c r="AC513" i="62"/>
  <c r="AD513" i="62"/>
  <c r="Z513" i="62"/>
  <c r="AB513" i="62"/>
  <c r="AC428" i="62"/>
  <c r="AA428" i="62"/>
  <c r="Z428" i="62"/>
  <c r="AB428" i="62"/>
  <c r="AD428" i="62"/>
  <c r="Z370" i="62"/>
  <c r="AC370" i="62"/>
  <c r="AA370" i="62"/>
  <c r="AB370" i="62"/>
  <c r="AD370" i="62"/>
  <c r="Z302" i="62"/>
  <c r="AA302" i="62"/>
  <c r="AD302" i="62"/>
  <c r="AC302" i="62"/>
  <c r="AB302" i="62"/>
  <c r="Z55" i="62"/>
  <c r="AE55" i="62" s="1"/>
  <c r="M55" i="62" s="1"/>
  <c r="AA55" i="62"/>
  <c r="AC55" i="62"/>
  <c r="AD55" i="62"/>
  <c r="AB55" i="62"/>
  <c r="Z530" i="52"/>
  <c r="AA530" i="52"/>
  <c r="AA515" i="52"/>
  <c r="AC515" i="52"/>
  <c r="AD515" i="52"/>
  <c r="Z515" i="52"/>
  <c r="Z495" i="52"/>
  <c r="AC495" i="52"/>
  <c r="AD495" i="52"/>
  <c r="Z466" i="52"/>
  <c r="AA466" i="52"/>
  <c r="AD466" i="52"/>
  <c r="AA451" i="52"/>
  <c r="AC451" i="52"/>
  <c r="AD451" i="52"/>
  <c r="Z451" i="52"/>
  <c r="Z431" i="52"/>
  <c r="AC431" i="52"/>
  <c r="AD431" i="52"/>
  <c r="Z402" i="52"/>
  <c r="AA402" i="52"/>
  <c r="AD402" i="52"/>
  <c r="AA387" i="52"/>
  <c r="AC387" i="52"/>
  <c r="AD387" i="52"/>
  <c r="Z387" i="52"/>
  <c r="Z367" i="52"/>
  <c r="AC367" i="52"/>
  <c r="AD367" i="52"/>
  <c r="Z338" i="52"/>
  <c r="AA338" i="52"/>
  <c r="AD338" i="52"/>
  <c r="AA323" i="52"/>
  <c r="AC323" i="52"/>
  <c r="AD323" i="52"/>
  <c r="Z323" i="52"/>
  <c r="AB291" i="52"/>
  <c r="AC280" i="52"/>
  <c r="Z280" i="52"/>
  <c r="AA280" i="52"/>
  <c r="AD154" i="52"/>
  <c r="Z154" i="52"/>
  <c r="AB154" i="52"/>
  <c r="AA154" i="52"/>
  <c r="AC154" i="52"/>
  <c r="AA129" i="52"/>
  <c r="Z129" i="52"/>
  <c r="AB129" i="52"/>
  <c r="AC129" i="52"/>
  <c r="AA53" i="52"/>
  <c r="AB53" i="52"/>
  <c r="AD53" i="52"/>
  <c r="Z53" i="52"/>
  <c r="AC53" i="52"/>
  <c r="Z38" i="52"/>
  <c r="AA38" i="52"/>
  <c r="AD38" i="52"/>
  <c r="AB38" i="52"/>
  <c r="AC38" i="52"/>
  <c r="AA542" i="52"/>
  <c r="AA534" i="52"/>
  <c r="AA526" i="52"/>
  <c r="AC524" i="52"/>
  <c r="AA518" i="52"/>
  <c r="AC516" i="52"/>
  <c r="AA510" i="52"/>
  <c r="AC508" i="52"/>
  <c r="AA502" i="52"/>
  <c r="AC500" i="52"/>
  <c r="AA494" i="52"/>
  <c r="AC492" i="52"/>
  <c r="AA486" i="52"/>
  <c r="AC484" i="52"/>
  <c r="AA478" i="52"/>
  <c r="AC476" i="52"/>
  <c r="AA470" i="52"/>
  <c r="AC468" i="52"/>
  <c r="AA462" i="52"/>
  <c r="AC460" i="52"/>
  <c r="AA454" i="52"/>
  <c r="AC452" i="52"/>
  <c r="AA446" i="52"/>
  <c r="AC444" i="52"/>
  <c r="AA438" i="52"/>
  <c r="AC436" i="52"/>
  <c r="AA430" i="52"/>
  <c r="AC428" i="52"/>
  <c r="AA422" i="52"/>
  <c r="AC420" i="52"/>
  <c r="AA414" i="52"/>
  <c r="AC412" i="52"/>
  <c r="AA406" i="52"/>
  <c r="AC404" i="52"/>
  <c r="AA398" i="52"/>
  <c r="AC396" i="52"/>
  <c r="AA390" i="52"/>
  <c r="AC388" i="52"/>
  <c r="AA382" i="52"/>
  <c r="AC380" i="52"/>
  <c r="AA374" i="52"/>
  <c r="AC372" i="52"/>
  <c r="AA366" i="52"/>
  <c r="AC364" i="52"/>
  <c r="AA358" i="52"/>
  <c r="AC356" i="52"/>
  <c r="AA350" i="52"/>
  <c r="AC348" i="52"/>
  <c r="AA342" i="52"/>
  <c r="AC340" i="52"/>
  <c r="AC332" i="52"/>
  <c r="AC324" i="52"/>
  <c r="AC316" i="52"/>
  <c r="AD289" i="52"/>
  <c r="AC283" i="52"/>
  <c r="AA274" i="52"/>
  <c r="AC274" i="52"/>
  <c r="AD274" i="52"/>
  <c r="AA266" i="52"/>
  <c r="AC266" i="52"/>
  <c r="AD266" i="52"/>
  <c r="Z266" i="52"/>
  <c r="Z249" i="52"/>
  <c r="AA249" i="52"/>
  <c r="Z238" i="52"/>
  <c r="AD238" i="52"/>
  <c r="AD219" i="52"/>
  <c r="AC219" i="52"/>
  <c r="AA193" i="52"/>
  <c r="Z193" i="52"/>
  <c r="AB193" i="52"/>
  <c r="AD58" i="52"/>
  <c r="Z58" i="52"/>
  <c r="AB58" i="52"/>
  <c r="AA58" i="52"/>
  <c r="Z522" i="62"/>
  <c r="AA522" i="62"/>
  <c r="AD522" i="62"/>
  <c r="AB522" i="62"/>
  <c r="Z257" i="52"/>
  <c r="AA257" i="52"/>
  <c r="Z246" i="52"/>
  <c r="AD246" i="52"/>
  <c r="AD227" i="52"/>
  <c r="AC227" i="52"/>
  <c r="AA218" i="52"/>
  <c r="AC218" i="52"/>
  <c r="AD218" i="52"/>
  <c r="Z218" i="52"/>
  <c r="Z201" i="52"/>
  <c r="AA201" i="52"/>
  <c r="Z174" i="52"/>
  <c r="AD174" i="52"/>
  <c r="AA174" i="52"/>
  <c r="AB174" i="52"/>
  <c r="AA173" i="52"/>
  <c r="AB173" i="52"/>
  <c r="AD173" i="52"/>
  <c r="Z173" i="52"/>
  <c r="AD170" i="52"/>
  <c r="Z170" i="52"/>
  <c r="AA170" i="52"/>
  <c r="AA157" i="52"/>
  <c r="Z157" i="52"/>
  <c r="AD157" i="52"/>
  <c r="Z110" i="52"/>
  <c r="AD110" i="52"/>
  <c r="AA110" i="52"/>
  <c r="AB110" i="52"/>
  <c r="AA109" i="52"/>
  <c r="AB109" i="52"/>
  <c r="AD109" i="52"/>
  <c r="Z109" i="52"/>
  <c r="AD106" i="52"/>
  <c r="Z106" i="52"/>
  <c r="AA106" i="52"/>
  <c r="AA93" i="52"/>
  <c r="Z93" i="52"/>
  <c r="AD93" i="52"/>
  <c r="Z46" i="52"/>
  <c r="AA46" i="52"/>
  <c r="AD46" i="52"/>
  <c r="AB46" i="52"/>
  <c r="AC46" i="52"/>
  <c r="Z35" i="52"/>
  <c r="AC35" i="52"/>
  <c r="AA35" i="52"/>
  <c r="AB35" i="52"/>
  <c r="E4" i="52"/>
  <c r="AD441" i="62"/>
  <c r="AA441" i="62"/>
  <c r="AC441" i="62"/>
  <c r="Z441" i="62"/>
  <c r="AB441" i="62"/>
  <c r="AA282" i="52"/>
  <c r="AC282" i="52"/>
  <c r="Z270" i="52"/>
  <c r="AD270" i="52"/>
  <c r="AD243" i="52"/>
  <c r="AC243" i="52"/>
  <c r="Z225" i="52"/>
  <c r="AA225" i="52"/>
  <c r="Z214" i="52"/>
  <c r="AD214" i="52"/>
  <c r="Z207" i="52"/>
  <c r="AD207" i="52"/>
  <c r="AD206" i="52"/>
  <c r="AA206" i="52"/>
  <c r="AC206" i="52"/>
  <c r="Z206" i="52"/>
  <c r="AC203" i="52"/>
  <c r="Z203" i="52"/>
  <c r="AA203" i="52"/>
  <c r="AA189" i="52"/>
  <c r="Z189" i="52"/>
  <c r="AD9" i="52"/>
  <c r="AB9" i="52"/>
  <c r="AC9" i="52"/>
  <c r="Z535" i="62"/>
  <c r="AC535" i="62"/>
  <c r="AD535" i="62"/>
  <c r="AA535" i="62"/>
  <c r="AD502" i="62"/>
  <c r="AA502" i="62"/>
  <c r="AC502" i="62"/>
  <c r="Z502" i="62"/>
  <c r="AB502" i="62"/>
  <c r="AA390" i="62"/>
  <c r="AC390" i="62"/>
  <c r="AD390" i="62"/>
  <c r="Z390" i="62"/>
  <c r="AB390" i="62"/>
  <c r="Z373" i="62"/>
  <c r="AA373" i="62"/>
  <c r="AD373" i="62"/>
  <c r="AB373" i="62"/>
  <c r="AC373" i="62"/>
  <c r="AA307" i="52"/>
  <c r="AA290" i="52"/>
  <c r="AC290" i="52"/>
  <c r="AA288" i="52"/>
  <c r="AB282" i="52"/>
  <c r="AB270" i="52"/>
  <c r="AD251" i="52"/>
  <c r="AC251" i="52"/>
  <c r="AA243" i="52"/>
  <c r="AA242" i="52"/>
  <c r="AC242" i="52"/>
  <c r="AD242" i="52"/>
  <c r="Z242" i="52"/>
  <c r="Z233" i="52"/>
  <c r="AA233" i="52"/>
  <c r="AC225" i="52"/>
  <c r="Z222" i="52"/>
  <c r="AD222" i="52"/>
  <c r="AB214" i="52"/>
  <c r="AB207" i="52"/>
  <c r="AD203" i="52"/>
  <c r="AC189" i="52"/>
  <c r="Z142" i="52"/>
  <c r="AD142" i="52"/>
  <c r="AA142" i="52"/>
  <c r="AB142" i="52"/>
  <c r="AA141" i="52"/>
  <c r="AB141" i="52"/>
  <c r="AD141" i="52"/>
  <c r="Z141" i="52"/>
  <c r="AD138" i="52"/>
  <c r="Z138" i="52"/>
  <c r="AA138" i="52"/>
  <c r="AA125" i="52"/>
  <c r="Z125" i="52"/>
  <c r="AD125" i="52"/>
  <c r="Z78" i="52"/>
  <c r="AD78" i="52"/>
  <c r="AA78" i="52"/>
  <c r="AB78" i="52"/>
  <c r="AA77" i="52"/>
  <c r="AB77" i="52"/>
  <c r="AD77" i="52"/>
  <c r="Z77" i="52"/>
  <c r="AD74" i="52"/>
  <c r="Z74" i="52"/>
  <c r="AA74" i="52"/>
  <c r="AC29" i="52"/>
  <c r="AA29" i="52"/>
  <c r="Z29" i="52"/>
  <c r="AB29" i="52"/>
  <c r="AC21" i="52"/>
  <c r="AA21" i="52"/>
  <c r="Z21" i="52"/>
  <c r="D6" i="52" a="1"/>
  <c r="D6" i="52" s="1"/>
  <c r="F6" i="52" a="1"/>
  <c r="F6" i="52" s="1"/>
  <c r="AE19" i="52"/>
  <c r="AE27" i="52"/>
  <c r="AE35" i="52"/>
  <c r="AE43" i="52"/>
  <c r="AE51" i="52"/>
  <c r="AE141" i="52"/>
  <c r="AE149" i="52"/>
  <c r="AE157" i="52"/>
  <c r="AE165" i="52"/>
  <c r="AE173" i="52"/>
  <c r="AE181" i="52"/>
  <c r="AE189" i="52"/>
  <c r="AE197" i="52"/>
  <c r="AE18" i="52"/>
  <c r="AE26" i="52"/>
  <c r="AE34" i="52"/>
  <c r="AE42" i="52"/>
  <c r="AE50" i="52"/>
  <c r="AE58" i="52"/>
  <c r="AE66" i="52"/>
  <c r="AE153" i="52"/>
  <c r="AE161" i="52"/>
  <c r="AE169" i="52"/>
  <c r="AE177" i="52"/>
  <c r="AE185" i="52"/>
  <c r="AE193" i="52"/>
  <c r="AE201" i="52"/>
  <c r="AE209" i="52"/>
  <c r="AE14" i="52"/>
  <c r="AE31" i="52"/>
  <c r="AE44" i="52"/>
  <c r="AE70" i="52"/>
  <c r="AE72" i="52"/>
  <c r="AE83" i="52"/>
  <c r="AE98" i="52"/>
  <c r="AE104" i="52"/>
  <c r="AE115" i="52"/>
  <c r="AE130" i="52"/>
  <c r="AE136" i="52"/>
  <c r="AE147" i="52"/>
  <c r="AE162" i="52"/>
  <c r="AE168" i="52"/>
  <c r="AE179" i="52"/>
  <c r="AE194" i="52"/>
  <c r="AE198" i="52"/>
  <c r="AE207" i="52"/>
  <c r="AE214" i="52"/>
  <c r="AE222" i="52"/>
  <c r="AE230" i="52"/>
  <c r="AE238" i="52"/>
  <c r="AE246" i="52"/>
  <c r="AE254" i="52"/>
  <c r="AE262" i="52"/>
  <c r="AE270" i="52"/>
  <c r="AE278" i="52"/>
  <c r="AE286" i="52"/>
  <c r="AE294" i="52"/>
  <c r="AE302" i="52"/>
  <c r="I6" i="52" a="1"/>
  <c r="I6" i="52" s="1"/>
  <c r="AE15" i="52"/>
  <c r="AE28" i="52"/>
  <c r="AE75" i="52"/>
  <c r="AE90" i="52"/>
  <c r="AE96" i="52"/>
  <c r="AE107" i="52"/>
  <c r="AE122" i="52"/>
  <c r="AE128" i="52"/>
  <c r="AE139" i="52"/>
  <c r="AE154" i="52"/>
  <c r="AE160" i="52"/>
  <c r="AE171" i="52"/>
  <c r="AE186" i="52"/>
  <c r="AE192" i="52"/>
  <c r="AE200" i="52"/>
  <c r="AE202" i="52"/>
  <c r="AE216" i="52"/>
  <c r="AE224" i="52"/>
  <c r="AE232" i="52"/>
  <c r="AE240" i="52"/>
  <c r="AE248" i="52"/>
  <c r="AE256" i="52"/>
  <c r="AE264" i="52"/>
  <c r="AE272" i="52"/>
  <c r="AE280" i="52"/>
  <c r="AE288" i="52"/>
  <c r="AE296" i="52"/>
  <c r="AE304" i="52"/>
  <c r="J6" i="52" a="1"/>
  <c r="J6" i="52" s="1"/>
  <c r="AE10" i="52"/>
  <c r="AE20" i="52"/>
  <c r="AE48" i="52"/>
  <c r="AE68" i="52"/>
  <c r="AE71" i="52"/>
  <c r="AE86" i="52"/>
  <c r="AE92" i="52"/>
  <c r="AE103" i="52"/>
  <c r="AE118" i="52"/>
  <c r="AE124" i="52"/>
  <c r="AE135" i="52"/>
  <c r="AE150" i="52"/>
  <c r="AE156" i="52"/>
  <c r="AE167" i="52"/>
  <c r="AE182" i="52"/>
  <c r="AE188" i="52"/>
  <c r="AE204" i="52"/>
  <c r="AE206" i="52"/>
  <c r="AE213" i="52"/>
  <c r="AE221" i="52"/>
  <c r="AE229" i="52"/>
  <c r="AE237" i="52"/>
  <c r="AE245" i="52"/>
  <c r="AE253" i="52"/>
  <c r="AE261" i="52"/>
  <c r="AE269" i="52"/>
  <c r="AE277" i="52"/>
  <c r="AE11" i="52"/>
  <c r="AE24" i="52"/>
  <c r="AE30" i="52"/>
  <c r="AE47" i="52"/>
  <c r="AE62" i="52"/>
  <c r="AE64" i="52"/>
  <c r="AE67" i="52"/>
  <c r="AE74" i="52"/>
  <c r="AE80" i="52"/>
  <c r="AE91" i="52"/>
  <c r="AE106" i="52"/>
  <c r="AE112" i="52"/>
  <c r="AE123" i="52"/>
  <c r="AE138" i="52"/>
  <c r="AE144" i="52"/>
  <c r="AE155" i="52"/>
  <c r="AE170" i="52"/>
  <c r="AE176" i="52"/>
  <c r="I4" i="52"/>
  <c r="AE9" i="52"/>
  <c r="AE16" i="52"/>
  <c r="AE22" i="52"/>
  <c r="AE39" i="52"/>
  <c r="AE52" i="52"/>
  <c r="AE55" i="52"/>
  <c r="AE76" i="52"/>
  <c r="AE87" i="52"/>
  <c r="AE102" i="52"/>
  <c r="AE108" i="52"/>
  <c r="AE119" i="52"/>
  <c r="AE134" i="52"/>
  <c r="AE140" i="52"/>
  <c r="AE151" i="52"/>
  <c r="AE166" i="52"/>
  <c r="AE172" i="52"/>
  <c r="AE183" i="52"/>
  <c r="AE205" i="52"/>
  <c r="AE217" i="52"/>
  <c r="AE225" i="52"/>
  <c r="AE233" i="52"/>
  <c r="AE241" i="52"/>
  <c r="AE249" i="52"/>
  <c r="AE257" i="52"/>
  <c r="AE265" i="52"/>
  <c r="AC420" i="62"/>
  <c r="AA420" i="62"/>
  <c r="Z420" i="62"/>
  <c r="AD420" i="62"/>
  <c r="AB420" i="62"/>
  <c r="AD308" i="52"/>
  <c r="AA306" i="52"/>
  <c r="AC306" i="52"/>
  <c r="AD281" i="52"/>
  <c r="AD267" i="52"/>
  <c r="AC267" i="52"/>
  <c r="AA258" i="52"/>
  <c r="AC258" i="52"/>
  <c r="AD258" i="52"/>
  <c r="Z258" i="52"/>
  <c r="Z241" i="52"/>
  <c r="AA241" i="52"/>
  <c r="AC167" i="52"/>
  <c r="AA167" i="52"/>
  <c r="AD167" i="52"/>
  <c r="Z167" i="52"/>
  <c r="AC103" i="52"/>
  <c r="AA103" i="52"/>
  <c r="AD103" i="52"/>
  <c r="Z103" i="52"/>
  <c r="AC78" i="52"/>
  <c r="Z11" i="52"/>
  <c r="AB11" i="52"/>
  <c r="AC11" i="52"/>
  <c r="K6" i="52" a="1"/>
  <c r="K6" i="52" s="1"/>
  <c r="K4" i="52"/>
  <c r="Z514" i="62"/>
  <c r="AA514" i="62"/>
  <c r="AD514" i="62"/>
  <c r="AB514" i="62"/>
  <c r="AC514" i="62"/>
  <c r="AD194" i="52"/>
  <c r="Z194" i="52"/>
  <c r="AD185" i="52"/>
  <c r="AD179" i="52"/>
  <c r="AD162" i="52"/>
  <c r="Z162" i="52"/>
  <c r="AD153" i="52"/>
  <c r="AD147" i="52"/>
  <c r="AD130" i="52"/>
  <c r="Z130" i="52"/>
  <c r="AD121" i="52"/>
  <c r="AD115" i="52"/>
  <c r="AD98" i="52"/>
  <c r="Z98" i="52"/>
  <c r="AD89" i="52"/>
  <c r="AD83" i="52"/>
  <c r="AA39" i="52"/>
  <c r="AC39" i="52"/>
  <c r="AD39" i="52"/>
  <c r="Z22" i="52"/>
  <c r="AA22" i="52"/>
  <c r="AD22" i="52"/>
  <c r="R6" i="52"/>
  <c r="AC546" i="62"/>
  <c r="Z538" i="62"/>
  <c r="AA538" i="62"/>
  <c r="AD538" i="62"/>
  <c r="AA523" i="62"/>
  <c r="AC523" i="62"/>
  <c r="AD523" i="62"/>
  <c r="Z523" i="62"/>
  <c r="AD465" i="62"/>
  <c r="Z465" i="62"/>
  <c r="AA465" i="62"/>
  <c r="AA342" i="62"/>
  <c r="AC342" i="62"/>
  <c r="AD342" i="62"/>
  <c r="Z342" i="62"/>
  <c r="AB342" i="62"/>
  <c r="AC253" i="62"/>
  <c r="AA253" i="62"/>
  <c r="Z253" i="62"/>
  <c r="AD253" i="62"/>
  <c r="AB253" i="62"/>
  <c r="Z166" i="52"/>
  <c r="AD166" i="52"/>
  <c r="Z134" i="52"/>
  <c r="AD134" i="52"/>
  <c r="Z102" i="52"/>
  <c r="AD102" i="52"/>
  <c r="Z62" i="52"/>
  <c r="AA62" i="52"/>
  <c r="AD62" i="52"/>
  <c r="AC55" i="52"/>
  <c r="AD55" i="52"/>
  <c r="AA47" i="52"/>
  <c r="AC47" i="52"/>
  <c r="AD47" i="52"/>
  <c r="Z30" i="52"/>
  <c r="AA30" i="52"/>
  <c r="AD30" i="52"/>
  <c r="Z19" i="52"/>
  <c r="AC19" i="52"/>
  <c r="Q6" i="52"/>
  <c r="Z543" i="62"/>
  <c r="AC543" i="62"/>
  <c r="AD543" i="62"/>
  <c r="AC538" i="62"/>
  <c r="Z530" i="62"/>
  <c r="AA530" i="62"/>
  <c r="AD530" i="62"/>
  <c r="AA515" i="62"/>
  <c r="AC515" i="62"/>
  <c r="AD515" i="62"/>
  <c r="Z515" i="62"/>
  <c r="AA503" i="62"/>
  <c r="Z503" i="62"/>
  <c r="AD503" i="62"/>
  <c r="AC486" i="62"/>
  <c r="AD486" i="62"/>
  <c r="Z486" i="62"/>
  <c r="Z468" i="62"/>
  <c r="AA468" i="62"/>
  <c r="AD468" i="62"/>
  <c r="AC465" i="62"/>
  <c r="Z333" i="62"/>
  <c r="AA333" i="62"/>
  <c r="AD333" i="62"/>
  <c r="AB333" i="62"/>
  <c r="AC333" i="62"/>
  <c r="AD178" i="52"/>
  <c r="Z178" i="52"/>
  <c r="AD146" i="52"/>
  <c r="Z146" i="52"/>
  <c r="AD114" i="52"/>
  <c r="Z114" i="52"/>
  <c r="AD82" i="52"/>
  <c r="Z82" i="52"/>
  <c r="AD66" i="52"/>
  <c r="Z66" i="52"/>
  <c r="Z59" i="52"/>
  <c r="AC59" i="52"/>
  <c r="Z43" i="52"/>
  <c r="AC43" i="52"/>
  <c r="AC37" i="52"/>
  <c r="AA37" i="52"/>
  <c r="AB8" i="52"/>
  <c r="AD8" i="52"/>
  <c r="C6" i="52" a="1"/>
  <c r="C6" i="52" s="1"/>
  <c r="Z8" i="52"/>
  <c r="E6" i="52" a="1"/>
  <c r="E6" i="52" s="1"/>
  <c r="G4" i="52"/>
  <c r="Z519" i="62"/>
  <c r="AC519" i="62"/>
  <c r="AD519" i="62"/>
  <c r="AD473" i="62"/>
  <c r="Z473" i="62"/>
  <c r="AC473" i="62"/>
  <c r="Z460" i="62"/>
  <c r="AA460" i="62"/>
  <c r="AB460" i="62"/>
  <c r="Z439" i="62"/>
  <c r="AA439" i="62"/>
  <c r="AC439" i="62"/>
  <c r="AB439" i="62"/>
  <c r="AB210" i="52"/>
  <c r="AB197" i="52"/>
  <c r="AA191" i="52"/>
  <c r="Z182" i="52"/>
  <c r="AD182" i="52"/>
  <c r="AB178" i="52"/>
  <c r="AB165" i="52"/>
  <c r="AA159" i="52"/>
  <c r="Z150" i="52"/>
  <c r="AD150" i="52"/>
  <c r="AB146" i="52"/>
  <c r="AB133" i="52"/>
  <c r="AA127" i="52"/>
  <c r="Z118" i="52"/>
  <c r="AD118" i="52"/>
  <c r="AB114" i="52"/>
  <c r="AB101" i="52"/>
  <c r="AA95" i="52"/>
  <c r="Z86" i="52"/>
  <c r="AD86" i="52"/>
  <c r="AB82" i="52"/>
  <c r="AC71" i="52"/>
  <c r="AD71" i="52"/>
  <c r="AB66" i="52"/>
  <c r="AB61" i="52"/>
  <c r="AB59" i="52"/>
  <c r="Z51" i="52"/>
  <c r="AC51" i="52"/>
  <c r="AC45" i="52"/>
  <c r="AA45" i="52"/>
  <c r="AB43" i="52"/>
  <c r="AB37" i="52"/>
  <c r="AA15" i="52"/>
  <c r="AC15" i="52"/>
  <c r="AD15" i="52"/>
  <c r="AD13" i="52"/>
  <c r="AB13" i="52"/>
  <c r="AA8" i="52"/>
  <c r="M6" i="52"/>
  <c r="AA547" i="62"/>
  <c r="AC547" i="62"/>
  <c r="AD547" i="62"/>
  <c r="Z547" i="62"/>
  <c r="AC454" i="62"/>
  <c r="AD454" i="62"/>
  <c r="AA454" i="62"/>
  <c r="Z454" i="62"/>
  <c r="Z426" i="62"/>
  <c r="AC426" i="62"/>
  <c r="AB426" i="62"/>
  <c r="AA426" i="62"/>
  <c r="AC404" i="62"/>
  <c r="AA404" i="62"/>
  <c r="Z404" i="62"/>
  <c r="AB404" i="62"/>
  <c r="Z362" i="62"/>
  <c r="AC362" i="62"/>
  <c r="AB362" i="62"/>
  <c r="AA362" i="62"/>
  <c r="AD211" i="52"/>
  <c r="Z195" i="52"/>
  <c r="Z190" i="52"/>
  <c r="AD190" i="52"/>
  <c r="AA182" i="52"/>
  <c r="AD181" i="52"/>
  <c r="AD175" i="52"/>
  <c r="Z169" i="52"/>
  <c r="Z163" i="52"/>
  <c r="Z158" i="52"/>
  <c r="AD158" i="52"/>
  <c r="AA150" i="52"/>
  <c r="AD149" i="52"/>
  <c r="AD143" i="52"/>
  <c r="Z137" i="52"/>
  <c r="Z131" i="52"/>
  <c r="Z126" i="52"/>
  <c r="AD126" i="52"/>
  <c r="AA118" i="52"/>
  <c r="AD117" i="52"/>
  <c r="AD111" i="52"/>
  <c r="Z105" i="52"/>
  <c r="Z99" i="52"/>
  <c r="Z94" i="52"/>
  <c r="AD94" i="52"/>
  <c r="AA86" i="52"/>
  <c r="AD85" i="52"/>
  <c r="AD79" i="52"/>
  <c r="Z73" i="52"/>
  <c r="Z71" i="52"/>
  <c r="Z70" i="52"/>
  <c r="AA70" i="52"/>
  <c r="AD70" i="52"/>
  <c r="AC63" i="52"/>
  <c r="AD63" i="52"/>
  <c r="AA51" i="52"/>
  <c r="Z45" i="52"/>
  <c r="AA31" i="52"/>
  <c r="AC31" i="52"/>
  <c r="AD31" i="52"/>
  <c r="Z15" i="52"/>
  <c r="AB12" i="52"/>
  <c r="AD12" i="52"/>
  <c r="Z12" i="52"/>
  <c r="S6" i="52"/>
  <c r="Z546" i="62"/>
  <c r="AA546" i="62"/>
  <c r="AD546" i="62"/>
  <c r="AA531" i="62"/>
  <c r="AC531" i="62"/>
  <c r="AD531" i="62"/>
  <c r="Z531" i="62"/>
  <c r="AC478" i="62"/>
  <c r="AD478" i="62"/>
  <c r="Z478" i="62"/>
  <c r="AA478" i="62"/>
  <c r="AB454" i="62"/>
  <c r="AD426" i="62"/>
  <c r="AD404" i="62"/>
  <c r="AA542" i="62"/>
  <c r="AA534" i="62"/>
  <c r="AA526" i="62"/>
  <c r="AA518" i="62"/>
  <c r="AA499" i="62"/>
  <c r="AA497" i="62"/>
  <c r="AC495" i="62"/>
  <c r="AB492" i="62"/>
  <c r="Z487" i="62"/>
  <c r="AA487" i="62"/>
  <c r="AA446" i="62"/>
  <c r="AC438" i="62"/>
  <c r="AD438" i="62"/>
  <c r="AA433" i="62"/>
  <c r="AC412" i="62"/>
  <c r="AA412" i="62"/>
  <c r="AD378" i="62"/>
  <c r="AB364" i="62"/>
  <c r="Z307" i="62"/>
  <c r="AC307" i="62"/>
  <c r="AB307" i="62"/>
  <c r="AA307" i="62"/>
  <c r="AD307" i="62"/>
  <c r="E4" i="62"/>
  <c r="AE61" i="62"/>
  <c r="AE69" i="62"/>
  <c r="AE77" i="62"/>
  <c r="AE85" i="62"/>
  <c r="AE93" i="62"/>
  <c r="AE101" i="62"/>
  <c r="AE109" i="62"/>
  <c r="AE63" i="62"/>
  <c r="AE71" i="62"/>
  <c r="AE79" i="62"/>
  <c r="AE87" i="62"/>
  <c r="AE95" i="62"/>
  <c r="AE65" i="62"/>
  <c r="AE73" i="62"/>
  <c r="AE81" i="62"/>
  <c r="AE89" i="62"/>
  <c r="AE97" i="62"/>
  <c r="AE105" i="62"/>
  <c r="AE113" i="62"/>
  <c r="AE59" i="62"/>
  <c r="AE67" i="62"/>
  <c r="AE75" i="62"/>
  <c r="AE83" i="62"/>
  <c r="AE91" i="62"/>
  <c r="AE60" i="62"/>
  <c r="AE107" i="62"/>
  <c r="AE121" i="62"/>
  <c r="AE129" i="62"/>
  <c r="AE137" i="62"/>
  <c r="AE145" i="62"/>
  <c r="AE153" i="62"/>
  <c r="AE161" i="62"/>
  <c r="AE169" i="62"/>
  <c r="AE177" i="62"/>
  <c r="AE185" i="62"/>
  <c r="AE103" i="62"/>
  <c r="AE118" i="62"/>
  <c r="AE126" i="62"/>
  <c r="AE134" i="62"/>
  <c r="AE142" i="62"/>
  <c r="AE150" i="62"/>
  <c r="AE158" i="62"/>
  <c r="AE166" i="62"/>
  <c r="AE174" i="62"/>
  <c r="AE182" i="62"/>
  <c r="AE190" i="62"/>
  <c r="AE64" i="62"/>
  <c r="AE72" i="62"/>
  <c r="AE80" i="62"/>
  <c r="AE88" i="62"/>
  <c r="AE96" i="62"/>
  <c r="AE99" i="62"/>
  <c r="AE115" i="62"/>
  <c r="AE123" i="62"/>
  <c r="AE131" i="62"/>
  <c r="AE139" i="62"/>
  <c r="AE147" i="62"/>
  <c r="AE155" i="62"/>
  <c r="AE163" i="62"/>
  <c r="AE171" i="62"/>
  <c r="AE179" i="62"/>
  <c r="AE187" i="62"/>
  <c r="AE195" i="62"/>
  <c r="AE203" i="62"/>
  <c r="AE70" i="62"/>
  <c r="AE78" i="62"/>
  <c r="AE86" i="62"/>
  <c r="AE94" i="62"/>
  <c r="AE110" i="62"/>
  <c r="AE120" i="62"/>
  <c r="AE128" i="62"/>
  <c r="AE136" i="62"/>
  <c r="AE144" i="62"/>
  <c r="AE152" i="62"/>
  <c r="AE160" i="62"/>
  <c r="AE168" i="62"/>
  <c r="AE176" i="62"/>
  <c r="AE184" i="62"/>
  <c r="AE192" i="62"/>
  <c r="AE200" i="62"/>
  <c r="AE62" i="62"/>
  <c r="AE106" i="62"/>
  <c r="AE112" i="62"/>
  <c r="AE117" i="62"/>
  <c r="AE125" i="62"/>
  <c r="AE133" i="62"/>
  <c r="AE141" i="62"/>
  <c r="AE149" i="62"/>
  <c r="AE157" i="62"/>
  <c r="AE165" i="62"/>
  <c r="AE173" i="62"/>
  <c r="AE181" i="62"/>
  <c r="AE68" i="62"/>
  <c r="AE76" i="62"/>
  <c r="AE84" i="62"/>
  <c r="AE92" i="62"/>
  <c r="AE104" i="62"/>
  <c r="AE119" i="62"/>
  <c r="AE127" i="62"/>
  <c r="AE135" i="62"/>
  <c r="AE143" i="62"/>
  <c r="AE151" i="62"/>
  <c r="AE159" i="62"/>
  <c r="AE167" i="62"/>
  <c r="AE175" i="62"/>
  <c r="AE183" i="62"/>
  <c r="AE191" i="62"/>
  <c r="AE199" i="62"/>
  <c r="AE111" i="62"/>
  <c r="AE116" i="62"/>
  <c r="AE122" i="62"/>
  <c r="AE180" i="62"/>
  <c r="AE186" i="62"/>
  <c r="AE202" i="62"/>
  <c r="AE211" i="62"/>
  <c r="AE219" i="62"/>
  <c r="AE227" i="62"/>
  <c r="AE235" i="62"/>
  <c r="AE243" i="62"/>
  <c r="AE251" i="62"/>
  <c r="AE259" i="62"/>
  <c r="AE267" i="62"/>
  <c r="AE275" i="62"/>
  <c r="AE283" i="62"/>
  <c r="AE291" i="62"/>
  <c r="AE299" i="62"/>
  <c r="AE307" i="62"/>
  <c r="AE315" i="62"/>
  <c r="AE323" i="62"/>
  <c r="AE331" i="62"/>
  <c r="AE140" i="62"/>
  <c r="AE146" i="62"/>
  <c r="AE193" i="62"/>
  <c r="AE208" i="62"/>
  <c r="AE216" i="62"/>
  <c r="AE224" i="62"/>
  <c r="AE232" i="62"/>
  <c r="AE240" i="62"/>
  <c r="AE100" i="62"/>
  <c r="AE164" i="62"/>
  <c r="AE170" i="62"/>
  <c r="AE205" i="62"/>
  <c r="AE213" i="62"/>
  <c r="AE221" i="62"/>
  <c r="AE229" i="62"/>
  <c r="AE237" i="62"/>
  <c r="AE245" i="62"/>
  <c r="AE253" i="62"/>
  <c r="AE261" i="62"/>
  <c r="AE269" i="62"/>
  <c r="AE277" i="62"/>
  <c r="AE285" i="62"/>
  <c r="AE293" i="62"/>
  <c r="AE301" i="62"/>
  <c r="AE309" i="62"/>
  <c r="AE74" i="62"/>
  <c r="AE82" i="62"/>
  <c r="AE90" i="62"/>
  <c r="AE98" i="62"/>
  <c r="AE124" i="62"/>
  <c r="AE130" i="62"/>
  <c r="AE188" i="62"/>
  <c r="AE196" i="62"/>
  <c r="AE198" i="62"/>
  <c r="AE201" i="62"/>
  <c r="AE210" i="62"/>
  <c r="AE218" i="62"/>
  <c r="AE226" i="62"/>
  <c r="AE234" i="62"/>
  <c r="AE242" i="62"/>
  <c r="AE250" i="62"/>
  <c r="AE258" i="62"/>
  <c r="AE266" i="62"/>
  <c r="AE274" i="62"/>
  <c r="AE282" i="62"/>
  <c r="AE290" i="62"/>
  <c r="AE298" i="62"/>
  <c r="AE306" i="62"/>
  <c r="AE314" i="62"/>
  <c r="AE66" i="62"/>
  <c r="AE108" i="62"/>
  <c r="AE148" i="62"/>
  <c r="AE154" i="62"/>
  <c r="AE207" i="62"/>
  <c r="AE215" i="62"/>
  <c r="AE223" i="62"/>
  <c r="AE231" i="62"/>
  <c r="AE239" i="62"/>
  <c r="AE247" i="62"/>
  <c r="AE255" i="62"/>
  <c r="AE263" i="62"/>
  <c r="AE271" i="62"/>
  <c r="AE279" i="62"/>
  <c r="AE132" i="62"/>
  <c r="AE138" i="62"/>
  <c r="AE189" i="62"/>
  <c r="AE194" i="62"/>
  <c r="AE197" i="62"/>
  <c r="AE204" i="62"/>
  <c r="AE209" i="62"/>
  <c r="AE217" i="62"/>
  <c r="AE225" i="62"/>
  <c r="AE233" i="62"/>
  <c r="AE241" i="62"/>
  <c r="AE249" i="62"/>
  <c r="AE257" i="62"/>
  <c r="AE265" i="62"/>
  <c r="AE273" i="62"/>
  <c r="AE281" i="62"/>
  <c r="AE289" i="62"/>
  <c r="AE297" i="62"/>
  <c r="AE305" i="62"/>
  <c r="AE313" i="62"/>
  <c r="AE102" i="62"/>
  <c r="AE238" i="62"/>
  <c r="AE244" i="62"/>
  <c r="AE248" i="62"/>
  <c r="AE260" i="62"/>
  <c r="AE296" i="62"/>
  <c r="AE310" i="62"/>
  <c r="AE319" i="62"/>
  <c r="AE338" i="62"/>
  <c r="AE346" i="62"/>
  <c r="AE354" i="62"/>
  <c r="AE362" i="62"/>
  <c r="AE370" i="62"/>
  <c r="AE378" i="62"/>
  <c r="AE386" i="62"/>
  <c r="AE394" i="62"/>
  <c r="AE402" i="62"/>
  <c r="AE410" i="62"/>
  <c r="AE418" i="62"/>
  <c r="AE426" i="62"/>
  <c r="AE264" i="62"/>
  <c r="AE222" i="62"/>
  <c r="AE228" i="62"/>
  <c r="AE276" i="62"/>
  <c r="AE294" i="62"/>
  <c r="AE311" i="62"/>
  <c r="AE325" i="62"/>
  <c r="AE332" i="62"/>
  <c r="AE340" i="62"/>
  <c r="AE348" i="62"/>
  <c r="AE356" i="62"/>
  <c r="AE364" i="62"/>
  <c r="AE372" i="62"/>
  <c r="AE380" i="62"/>
  <c r="AE388" i="62"/>
  <c r="AE396" i="62"/>
  <c r="AE404" i="62"/>
  <c r="AE412" i="62"/>
  <c r="AE420" i="62"/>
  <c r="AE162" i="62"/>
  <c r="AE178" i="62"/>
  <c r="AE246" i="62"/>
  <c r="AE252" i="62"/>
  <c r="AE280" i="62"/>
  <c r="AE286" i="62"/>
  <c r="AE303" i="62"/>
  <c r="AE316" i="62"/>
  <c r="AE327" i="62"/>
  <c r="AE337" i="62"/>
  <c r="AE345" i="62"/>
  <c r="AE353" i="62"/>
  <c r="AE361" i="62"/>
  <c r="AE369" i="62"/>
  <c r="AE377" i="62"/>
  <c r="AE385" i="62"/>
  <c r="AE393" i="62"/>
  <c r="AE401" i="62"/>
  <c r="AE409" i="62"/>
  <c r="AE417" i="62"/>
  <c r="AE425" i="62"/>
  <c r="AE272" i="62"/>
  <c r="AE278" i="62"/>
  <c r="AE292" i="62"/>
  <c r="AE312" i="62"/>
  <c r="AE322" i="62"/>
  <c r="AE324" i="62"/>
  <c r="AE336" i="62"/>
  <c r="AE344" i="62"/>
  <c r="AE352" i="62"/>
  <c r="AE360" i="62"/>
  <c r="AE368" i="62"/>
  <c r="AE376" i="62"/>
  <c r="AE384" i="62"/>
  <c r="AE392" i="62"/>
  <c r="AE400" i="62"/>
  <c r="AE408" i="62"/>
  <c r="AE416" i="62"/>
  <c r="AE424" i="62"/>
  <c r="AE432" i="62"/>
  <c r="AE156" i="62"/>
  <c r="AE214" i="62"/>
  <c r="AE230" i="62"/>
  <c r="AE254" i="62"/>
  <c r="AE359" i="62"/>
  <c r="AE365" i="62"/>
  <c r="AE379" i="62"/>
  <c r="AE407" i="62"/>
  <c r="AE413" i="62"/>
  <c r="AE429" i="62"/>
  <c r="AE431" i="62"/>
  <c r="AE436" i="62"/>
  <c r="AE444" i="62"/>
  <c r="AE452" i="62"/>
  <c r="AE460" i="62"/>
  <c r="AE468" i="62"/>
  <c r="AE476" i="62"/>
  <c r="AE484" i="62"/>
  <c r="AE492" i="62"/>
  <c r="AE114" i="62"/>
  <c r="AE284" i="62"/>
  <c r="AE317" i="62"/>
  <c r="AE320" i="62"/>
  <c r="AE351" i="62"/>
  <c r="AE357" i="62"/>
  <c r="AE371" i="62"/>
  <c r="AE399" i="62"/>
  <c r="AE405" i="62"/>
  <c r="AE422" i="62"/>
  <c r="AE433" i="62"/>
  <c r="AE441" i="62"/>
  <c r="AE449" i="62"/>
  <c r="AE457" i="62"/>
  <c r="AE465" i="62"/>
  <c r="AE473" i="62"/>
  <c r="AE481" i="62"/>
  <c r="AE489" i="62"/>
  <c r="AE497" i="62"/>
  <c r="AE505" i="62"/>
  <c r="AE513" i="62"/>
  <c r="AE268" i="62"/>
  <c r="AE304" i="62"/>
  <c r="AE326" i="62"/>
  <c r="AE343" i="62"/>
  <c r="AE349" i="62"/>
  <c r="AE366" i="62"/>
  <c r="AE391" i="62"/>
  <c r="AE397" i="62"/>
  <c r="AE414" i="62"/>
  <c r="AE427" i="62"/>
  <c r="AE438" i="62"/>
  <c r="AE446" i="62"/>
  <c r="AE454" i="62"/>
  <c r="AE462" i="62"/>
  <c r="AE470" i="62"/>
  <c r="AE478" i="62"/>
  <c r="AE486" i="62"/>
  <c r="AE494" i="62"/>
  <c r="AE262" i="62"/>
  <c r="AE287" i="62"/>
  <c r="AE318" i="62"/>
  <c r="AE335" i="62"/>
  <c r="AE341" i="62"/>
  <c r="AE358" i="62"/>
  <c r="AE383" i="62"/>
  <c r="AE389" i="62"/>
  <c r="AE406" i="62"/>
  <c r="AE419" i="62"/>
  <c r="AE430" i="62"/>
  <c r="AE435" i="62"/>
  <c r="AE443" i="62"/>
  <c r="AE451" i="62"/>
  <c r="AE459" i="62"/>
  <c r="AE467" i="62"/>
  <c r="AE475" i="62"/>
  <c r="AE483" i="62"/>
  <c r="AE491" i="62"/>
  <c r="AE499" i="62"/>
  <c r="AE302" i="62"/>
  <c r="AE308" i="62"/>
  <c r="AE321" i="62"/>
  <c r="AE334" i="62"/>
  <c r="AE347" i="62"/>
  <c r="AE145" i="52"/>
  <c r="AE137" i="52"/>
  <c r="AE129" i="52"/>
  <c r="AE121" i="52"/>
  <c r="AE113" i="52"/>
  <c r="AE105" i="52"/>
  <c r="AE97" i="52"/>
  <c r="AE89" i="52"/>
  <c r="AE81" i="52"/>
  <c r="AE73" i="52"/>
  <c r="AE65" i="52"/>
  <c r="AE57" i="52"/>
  <c r="Z50" i="52"/>
  <c r="AE49" i="52"/>
  <c r="Z42" i="52"/>
  <c r="AE41" i="52"/>
  <c r="Z34" i="52"/>
  <c r="AE33" i="52"/>
  <c r="Z26" i="52"/>
  <c r="AE25" i="52"/>
  <c r="Z18" i="52"/>
  <c r="AE17" i="52"/>
  <c r="AD14" i="52"/>
  <c r="AD10" i="52"/>
  <c r="Z542" i="62"/>
  <c r="Z534" i="62"/>
  <c r="Z526" i="62"/>
  <c r="Z518" i="62"/>
  <c r="AB509" i="62"/>
  <c r="Z497" i="62"/>
  <c r="AC494" i="62"/>
  <c r="AD494" i="62"/>
  <c r="AA492" i="62"/>
  <c r="AA489" i="62"/>
  <c r="AC487" i="62"/>
  <c r="AB484" i="62"/>
  <c r="Z479" i="62"/>
  <c r="AA479" i="62"/>
  <c r="AA438" i="62"/>
  <c r="Z433" i="62"/>
  <c r="AA429" i="62"/>
  <c r="AD429" i="62"/>
  <c r="AB412" i="62"/>
  <c r="AA398" i="62"/>
  <c r="AC398" i="62"/>
  <c r="AD398" i="62"/>
  <c r="Z398" i="62"/>
  <c r="AB398" i="62"/>
  <c r="AC356" i="62"/>
  <c r="AA356" i="62"/>
  <c r="AB356" i="62"/>
  <c r="AA350" i="62"/>
  <c r="AC350" i="62"/>
  <c r="AD350" i="62"/>
  <c r="Z350" i="62"/>
  <c r="AB350" i="62"/>
  <c r="AE12" i="52"/>
  <c r="AE8" i="52"/>
  <c r="G6" i="52" a="1"/>
  <c r="G6" i="52" s="1"/>
  <c r="AD506" i="62"/>
  <c r="AD500" i="62"/>
  <c r="AC470" i="62"/>
  <c r="AD470" i="62"/>
  <c r="Z455" i="62"/>
  <c r="AA455" i="62"/>
  <c r="AC449" i="62"/>
  <c r="AD444" i="62"/>
  <c r="AD436" i="62"/>
  <c r="AA382" i="62"/>
  <c r="AC382" i="62"/>
  <c r="AD382" i="62"/>
  <c r="Z381" i="62"/>
  <c r="AA381" i="62"/>
  <c r="AD381" i="62"/>
  <c r="AB381" i="62"/>
  <c r="AC381" i="62"/>
  <c r="AA287" i="62"/>
  <c r="AC287" i="62"/>
  <c r="AD287" i="62"/>
  <c r="Z287" i="62"/>
  <c r="AB287" i="62"/>
  <c r="AE220" i="62"/>
  <c r="AE133" i="52"/>
  <c r="AE125" i="52"/>
  <c r="AE117" i="52"/>
  <c r="AE109" i="52"/>
  <c r="AE101" i="52"/>
  <c r="AE93" i="52"/>
  <c r="AE85" i="52"/>
  <c r="AE77" i="52"/>
  <c r="AE69" i="52"/>
  <c r="AE61" i="52"/>
  <c r="AE53" i="52"/>
  <c r="AE45" i="52"/>
  <c r="AE37" i="52"/>
  <c r="AE29" i="52"/>
  <c r="AE21" i="52"/>
  <c r="AC462" i="62"/>
  <c r="AD462" i="62"/>
  <c r="Z447" i="62"/>
  <c r="AA447" i="62"/>
  <c r="Z421" i="62"/>
  <c r="AA421" i="62"/>
  <c r="AD421" i="62"/>
  <c r="AA374" i="62"/>
  <c r="AC374" i="62"/>
  <c r="AD374" i="62"/>
  <c r="AA329" i="62"/>
  <c r="AC329" i="62"/>
  <c r="AD329" i="62"/>
  <c r="AB329" i="62"/>
  <c r="AA327" i="62"/>
  <c r="AB327" i="62"/>
  <c r="AD327" i="62"/>
  <c r="Z327" i="62"/>
  <c r="AC327" i="62"/>
  <c r="AC269" i="62"/>
  <c r="AA269" i="62"/>
  <c r="AB269" i="62"/>
  <c r="Z269" i="62"/>
  <c r="AD269" i="62"/>
  <c r="AE206" i="62"/>
  <c r="AC499" i="62"/>
  <c r="AD499" i="62"/>
  <c r="Z495" i="62"/>
  <c r="AA495" i="62"/>
  <c r="AC446" i="62"/>
  <c r="AD446" i="62"/>
  <c r="Z386" i="62"/>
  <c r="AC386" i="62"/>
  <c r="AA386" i="62"/>
  <c r="AB386" i="62"/>
  <c r="Z378" i="62"/>
  <c r="AC378" i="62"/>
  <c r="AA378" i="62"/>
  <c r="AC364" i="62"/>
  <c r="AA364" i="62"/>
  <c r="AC277" i="62"/>
  <c r="AA277" i="62"/>
  <c r="Z277" i="62"/>
  <c r="AB277" i="62"/>
  <c r="AD277" i="62"/>
  <c r="Z243" i="62"/>
  <c r="AA243" i="62"/>
  <c r="AC243" i="62"/>
  <c r="AB243" i="62"/>
  <c r="AD243" i="62"/>
  <c r="AA334" i="62"/>
  <c r="AC334" i="62"/>
  <c r="AD334" i="62"/>
  <c r="AC301" i="62"/>
  <c r="AA301" i="62"/>
  <c r="AB301" i="62"/>
  <c r="AA295" i="62"/>
  <c r="AC295" i="62"/>
  <c r="AD295" i="62"/>
  <c r="Z295" i="62"/>
  <c r="AB295" i="62"/>
  <c r="AC501" i="62"/>
  <c r="AC493" i="62"/>
  <c r="AC485" i="62"/>
  <c r="AC477" i="62"/>
  <c r="AC469" i="62"/>
  <c r="AC461" i="62"/>
  <c r="AC453" i="62"/>
  <c r="AC445" i="62"/>
  <c r="AC437" i="62"/>
  <c r="AA406" i="62"/>
  <c r="AC406" i="62"/>
  <c r="AD406" i="62"/>
  <c r="Z394" i="62"/>
  <c r="AC394" i="62"/>
  <c r="Z389" i="62"/>
  <c r="AA389" i="62"/>
  <c r="AD389" i="62"/>
  <c r="AC372" i="62"/>
  <c r="AA372" i="62"/>
  <c r="AA358" i="62"/>
  <c r="AC358" i="62"/>
  <c r="AD358" i="62"/>
  <c r="Z341" i="62"/>
  <c r="AA341" i="62"/>
  <c r="AD341" i="62"/>
  <c r="AA318" i="62"/>
  <c r="AC318" i="62"/>
  <c r="AD318" i="62"/>
  <c r="AC285" i="62"/>
  <c r="AA285" i="62"/>
  <c r="AB285" i="62"/>
  <c r="AC115" i="62"/>
  <c r="AD115" i="62"/>
  <c r="AA115" i="62"/>
  <c r="AB115" i="62"/>
  <c r="AD491" i="62"/>
  <c r="AD483" i="62"/>
  <c r="AD475" i="62"/>
  <c r="AD467" i="62"/>
  <c r="AD459" i="62"/>
  <c r="AD451" i="62"/>
  <c r="AD443" i="62"/>
  <c r="AA430" i="62"/>
  <c r="AD430" i="62"/>
  <c r="AA414" i="62"/>
  <c r="AC414" i="62"/>
  <c r="AD414" i="62"/>
  <c r="Z402" i="62"/>
  <c r="AC402" i="62"/>
  <c r="Z397" i="62"/>
  <c r="AA397" i="62"/>
  <c r="AD397" i="62"/>
  <c r="AC380" i="62"/>
  <c r="AA380" i="62"/>
  <c r="AA366" i="62"/>
  <c r="AC366" i="62"/>
  <c r="AD366" i="62"/>
  <c r="Z349" i="62"/>
  <c r="AA349" i="62"/>
  <c r="AD349" i="62"/>
  <c r="Z338" i="62"/>
  <c r="AC338" i="62"/>
  <c r="AC332" i="62"/>
  <c r="AA332" i="62"/>
  <c r="Z326" i="62"/>
  <c r="AA326" i="62"/>
  <c r="AD326" i="62"/>
  <c r="AB318" i="62"/>
  <c r="AD285" i="62"/>
  <c r="AA437" i="62"/>
  <c r="AB430" i="62"/>
  <c r="Z427" i="62"/>
  <c r="AC427" i="62"/>
  <c r="AA422" i="62"/>
  <c r="AC422" i="62"/>
  <c r="AD422" i="62"/>
  <c r="AB414" i="62"/>
  <c r="Z410" i="62"/>
  <c r="AC410" i="62"/>
  <c r="Z406" i="62"/>
  <c r="Z405" i="62"/>
  <c r="AA405" i="62"/>
  <c r="AD405" i="62"/>
  <c r="AB402" i="62"/>
  <c r="AC397" i="62"/>
  <c r="AA394" i="62"/>
  <c r="AB389" i="62"/>
  <c r="AC388" i="62"/>
  <c r="AA388" i="62"/>
  <c r="AB380" i="62"/>
  <c r="Z372" i="62"/>
  <c r="AB366" i="62"/>
  <c r="Z358" i="62"/>
  <c r="Z357" i="62"/>
  <c r="AA357" i="62"/>
  <c r="AD357" i="62"/>
  <c r="AC349" i="62"/>
  <c r="Z346" i="62"/>
  <c r="AC346" i="62"/>
  <c r="AB341" i="62"/>
  <c r="AC340" i="62"/>
  <c r="AA340" i="62"/>
  <c r="AB338" i="62"/>
  <c r="AB332" i="62"/>
  <c r="AC326" i="62"/>
  <c r="Z318" i="62"/>
  <c r="AC317" i="62"/>
  <c r="Z317" i="62"/>
  <c r="AD317" i="62"/>
  <c r="Z285" i="62"/>
  <c r="AC237" i="62"/>
  <c r="AD237" i="62"/>
  <c r="AA237" i="62"/>
  <c r="AB237" i="62"/>
  <c r="AC229" i="62"/>
  <c r="AD229" i="62"/>
  <c r="AA229" i="62"/>
  <c r="Z229" i="62"/>
  <c r="AB229" i="62"/>
  <c r="AC131" i="62"/>
  <c r="AD131" i="62"/>
  <c r="AA131" i="62"/>
  <c r="Z131" i="62"/>
  <c r="AB131" i="62"/>
  <c r="Z115" i="62"/>
  <c r="Z430" i="62"/>
  <c r="Z418" i="62"/>
  <c r="AC418" i="62"/>
  <c r="Z414" i="62"/>
  <c r="Z413" i="62"/>
  <c r="AA413" i="62"/>
  <c r="AD413" i="62"/>
  <c r="AA402" i="62"/>
  <c r="AB397" i="62"/>
  <c r="AC396" i="62"/>
  <c r="AA396" i="62"/>
  <c r="Z380" i="62"/>
  <c r="Z366" i="62"/>
  <c r="Z365" i="62"/>
  <c r="AA365" i="62"/>
  <c r="AD365" i="62"/>
  <c r="Z354" i="62"/>
  <c r="AC354" i="62"/>
  <c r="AB349" i="62"/>
  <c r="AC348" i="62"/>
  <c r="AA348" i="62"/>
  <c r="AA338" i="62"/>
  <c r="Z332" i="62"/>
  <c r="AB326" i="62"/>
  <c r="Z283" i="62"/>
  <c r="AA283" i="62"/>
  <c r="AC283" i="62"/>
  <c r="AB283" i="62"/>
  <c r="AC197" i="62"/>
  <c r="AD197" i="62"/>
  <c r="Z197" i="62"/>
  <c r="AA197" i="62"/>
  <c r="Z369" i="62"/>
  <c r="Z361" i="62"/>
  <c r="Z353" i="62"/>
  <c r="Z345" i="62"/>
  <c r="Z337" i="62"/>
  <c r="Z325" i="62"/>
  <c r="AC309" i="62"/>
  <c r="AA309" i="62"/>
  <c r="AA263" i="62"/>
  <c r="AC263" i="62"/>
  <c r="AD263" i="62"/>
  <c r="Z259" i="62"/>
  <c r="AA259" i="62"/>
  <c r="AC259" i="62"/>
  <c r="Z227" i="62"/>
  <c r="AA227" i="62"/>
  <c r="AC227" i="62"/>
  <c r="AC213" i="62"/>
  <c r="AD213" i="62"/>
  <c r="AA213" i="62"/>
  <c r="AC419" i="62"/>
  <c r="AC411" i="62"/>
  <c r="AC403" i="62"/>
  <c r="AC395" i="62"/>
  <c r="AC387" i="62"/>
  <c r="AC379" i="62"/>
  <c r="AC371" i="62"/>
  <c r="AA303" i="62"/>
  <c r="AC303" i="62"/>
  <c r="AD303" i="62"/>
  <c r="Z291" i="62"/>
  <c r="AC291" i="62"/>
  <c r="Z286" i="62"/>
  <c r="AA286" i="62"/>
  <c r="AD286" i="62"/>
  <c r="AA271" i="62"/>
  <c r="AC271" i="62"/>
  <c r="AD271" i="62"/>
  <c r="Z219" i="62"/>
  <c r="AA219" i="62"/>
  <c r="AC219" i="62"/>
  <c r="Z316" i="62"/>
  <c r="AC316" i="62"/>
  <c r="AA311" i="62"/>
  <c r="AC311" i="62"/>
  <c r="AD311" i="62"/>
  <c r="AB303" i="62"/>
  <c r="Z299" i="62"/>
  <c r="AC299" i="62"/>
  <c r="Z294" i="62"/>
  <c r="AA294" i="62"/>
  <c r="AD294" i="62"/>
  <c r="AB291" i="62"/>
  <c r="AC286" i="62"/>
  <c r="AB271" i="62"/>
  <c r="Z267" i="62"/>
  <c r="AA267" i="62"/>
  <c r="AC267" i="62"/>
  <c r="AC261" i="62"/>
  <c r="AA261" i="62"/>
  <c r="AC245" i="62"/>
  <c r="AD245" i="62"/>
  <c r="AA245" i="62"/>
  <c r="Z235" i="62"/>
  <c r="AA235" i="62"/>
  <c r="AC235" i="62"/>
  <c r="AD219" i="62"/>
  <c r="AC103" i="62"/>
  <c r="AD103" i="62"/>
  <c r="AA103" i="62"/>
  <c r="AB103" i="62"/>
  <c r="AA255" i="62"/>
  <c r="AC255" i="62"/>
  <c r="AD255" i="62"/>
  <c r="Z251" i="62"/>
  <c r="AA251" i="62"/>
  <c r="AC251" i="62"/>
  <c r="AC221" i="62"/>
  <c r="AD221" i="62"/>
  <c r="AA221" i="62"/>
  <c r="Z204" i="62"/>
  <c r="AD204" i="62"/>
  <c r="AA204" i="62"/>
  <c r="AB204" i="62"/>
  <c r="Z129" i="62"/>
  <c r="AA129" i="62"/>
  <c r="AC129" i="62"/>
  <c r="AD129" i="62"/>
  <c r="Z320" i="62"/>
  <c r="Z315" i="62"/>
  <c r="AC315" i="62"/>
  <c r="Z310" i="62"/>
  <c r="AA310" i="62"/>
  <c r="AD310" i="62"/>
  <c r="AC293" i="62"/>
  <c r="AA293" i="62"/>
  <c r="AA279" i="62"/>
  <c r="AC279" i="62"/>
  <c r="AD279" i="62"/>
  <c r="Z275" i="62"/>
  <c r="AA275" i="62"/>
  <c r="AC275" i="62"/>
  <c r="AB267" i="62"/>
  <c r="AB255" i="62"/>
  <c r="AD251" i="62"/>
  <c r="AB235" i="62"/>
  <c r="AB221" i="62"/>
  <c r="Z211" i="62"/>
  <c r="AA211" i="62"/>
  <c r="AC211" i="62"/>
  <c r="Z145" i="62"/>
  <c r="AA145" i="62"/>
  <c r="AC145" i="62"/>
  <c r="AB145" i="62"/>
  <c r="AD145" i="62"/>
  <c r="Z103" i="62"/>
  <c r="AD278" i="62"/>
  <c r="AD270" i="62"/>
  <c r="AD262" i="62"/>
  <c r="AD254" i="62"/>
  <c r="AD246" i="62"/>
  <c r="AD238" i="62"/>
  <c r="AD230" i="62"/>
  <c r="AD222" i="62"/>
  <c r="AD214" i="62"/>
  <c r="AD206" i="62"/>
  <c r="Z169" i="62"/>
  <c r="AA169" i="62"/>
  <c r="AC169" i="62"/>
  <c r="AC155" i="62"/>
  <c r="AD155" i="62"/>
  <c r="AA155" i="62"/>
  <c r="AA109" i="62"/>
  <c r="AD109" i="62"/>
  <c r="AB109" i="62"/>
  <c r="AC95" i="62"/>
  <c r="AA95" i="62"/>
  <c r="Z95" i="62"/>
  <c r="AB95" i="62"/>
  <c r="AC87" i="62"/>
  <c r="AA87" i="62"/>
  <c r="Z87" i="62"/>
  <c r="AB87" i="62"/>
  <c r="AC79" i="62"/>
  <c r="AA79" i="62"/>
  <c r="Z79" i="62"/>
  <c r="AB79" i="62"/>
  <c r="AC71" i="62"/>
  <c r="AA71" i="62"/>
  <c r="Z71" i="62"/>
  <c r="AB71" i="62"/>
  <c r="Z185" i="62"/>
  <c r="AA185" i="62"/>
  <c r="AC185" i="62"/>
  <c r="AC171" i="62"/>
  <c r="AD171" i="62"/>
  <c r="AA171" i="62"/>
  <c r="Z121" i="62"/>
  <c r="AA121" i="62"/>
  <c r="AC121" i="62"/>
  <c r="AC308" i="62"/>
  <c r="AC300" i="62"/>
  <c r="AC292" i="62"/>
  <c r="AC284" i="62"/>
  <c r="AA278" i="62"/>
  <c r="AC276" i="62"/>
  <c r="AA270" i="62"/>
  <c r="AA262" i="62"/>
  <c r="AC260" i="62"/>
  <c r="AA254" i="62"/>
  <c r="AC252" i="62"/>
  <c r="AD247" i="62"/>
  <c r="AA246" i="62"/>
  <c r="AD239" i="62"/>
  <c r="AA238" i="62"/>
  <c r="AD231" i="62"/>
  <c r="AA230" i="62"/>
  <c r="AD223" i="62"/>
  <c r="AA222" i="62"/>
  <c r="AD215" i="62"/>
  <c r="AA214" i="62"/>
  <c r="AD207" i="62"/>
  <c r="AA206" i="62"/>
  <c r="Z196" i="62"/>
  <c r="AA196" i="62"/>
  <c r="AD196" i="62"/>
  <c r="Z188" i="62"/>
  <c r="AA188" i="62"/>
  <c r="AD188" i="62"/>
  <c r="AD185" i="62"/>
  <c r="AB171" i="62"/>
  <c r="Z161" i="62"/>
  <c r="AA161" i="62"/>
  <c r="AC161" i="62"/>
  <c r="AC147" i="62"/>
  <c r="AD147" i="62"/>
  <c r="AA147" i="62"/>
  <c r="AD121" i="62"/>
  <c r="AC247" i="62"/>
  <c r="AC239" i="62"/>
  <c r="AC231" i="62"/>
  <c r="AC223" i="62"/>
  <c r="AC215" i="62"/>
  <c r="AC207" i="62"/>
  <c r="Z201" i="62"/>
  <c r="AC201" i="62"/>
  <c r="AC196" i="62"/>
  <c r="AC188" i="62"/>
  <c r="AC187" i="62"/>
  <c r="AD187" i="62"/>
  <c r="AA187" i="62"/>
  <c r="AB185" i="62"/>
  <c r="Z171" i="62"/>
  <c r="AD161" i="62"/>
  <c r="AB147" i="62"/>
  <c r="Z137" i="62"/>
  <c r="AA137" i="62"/>
  <c r="AC137" i="62"/>
  <c r="AC123" i="62"/>
  <c r="AD123" i="62"/>
  <c r="AA123" i="62"/>
  <c r="AB121" i="62"/>
  <c r="Z177" i="62"/>
  <c r="AA177" i="62"/>
  <c r="AC177" i="62"/>
  <c r="AC163" i="62"/>
  <c r="AD163" i="62"/>
  <c r="AA163" i="62"/>
  <c r="AC111" i="62"/>
  <c r="Z111" i="62"/>
  <c r="AA111" i="62"/>
  <c r="AD111" i="62"/>
  <c r="AD200" i="62"/>
  <c r="Z200" i="62"/>
  <c r="Z193" i="62"/>
  <c r="AC193" i="62"/>
  <c r="AD177" i="62"/>
  <c r="AB163" i="62"/>
  <c r="Z153" i="62"/>
  <c r="AA153" i="62"/>
  <c r="AC153" i="62"/>
  <c r="AC139" i="62"/>
  <c r="AD139" i="62"/>
  <c r="AA139" i="62"/>
  <c r="Z192" i="62"/>
  <c r="Z184" i="62"/>
  <c r="AD180" i="62"/>
  <c r="Z176" i="62"/>
  <c r="AD172" i="62"/>
  <c r="Z168" i="62"/>
  <c r="AD164" i="62"/>
  <c r="Z160" i="62"/>
  <c r="AD156" i="62"/>
  <c r="Z152" i="62"/>
  <c r="AD148" i="62"/>
  <c r="Z144" i="62"/>
  <c r="AD140" i="62"/>
  <c r="Z136" i="62"/>
  <c r="AD132" i="62"/>
  <c r="Z128" i="62"/>
  <c r="AD124" i="62"/>
  <c r="Z120" i="62"/>
  <c r="AD116" i="62"/>
  <c r="Z105" i="62"/>
  <c r="AD98" i="62"/>
  <c r="Z98" i="62"/>
  <c r="AC63" i="62"/>
  <c r="AD63" i="62"/>
  <c r="AA63" i="62"/>
  <c r="Z59" i="62"/>
  <c r="AA59" i="62"/>
  <c r="AC59" i="62"/>
  <c r="AD59" i="62"/>
  <c r="N20" i="62"/>
  <c r="Z102" i="62"/>
  <c r="AD102" i="62"/>
  <c r="AA97" i="62"/>
  <c r="AC97" i="62"/>
  <c r="AA89" i="62"/>
  <c r="AC89" i="62"/>
  <c r="AA81" i="62"/>
  <c r="AC81" i="62"/>
  <c r="AA73" i="62"/>
  <c r="AC73" i="62"/>
  <c r="AA65" i="62"/>
  <c r="AC65" i="62"/>
  <c r="N56" i="62"/>
  <c r="N49" i="62"/>
  <c r="N36" i="62"/>
  <c r="AD189" i="62"/>
  <c r="AD181" i="62"/>
  <c r="AA180" i="62"/>
  <c r="AD173" i="62"/>
  <c r="AA172" i="62"/>
  <c r="AD165" i="62"/>
  <c r="AA164" i="62"/>
  <c r="AD157" i="62"/>
  <c r="AA156" i="62"/>
  <c r="AD149" i="62"/>
  <c r="AA148" i="62"/>
  <c r="AD141" i="62"/>
  <c r="AA140" i="62"/>
  <c r="AD133" i="62"/>
  <c r="AA132" i="62"/>
  <c r="AD125" i="62"/>
  <c r="AA124" i="62"/>
  <c r="AD117" i="62"/>
  <c r="AA116" i="62"/>
  <c r="AD106" i="62"/>
  <c r="Z106" i="62"/>
  <c r="AB102" i="62"/>
  <c r="AB97" i="62"/>
  <c r="AB89" i="62"/>
  <c r="AB81" i="62"/>
  <c r="AB73" i="62"/>
  <c r="AB65" i="62"/>
  <c r="N58" i="62"/>
  <c r="N19" i="62"/>
  <c r="N16" i="62"/>
  <c r="AD192" i="62"/>
  <c r="AD184" i="62"/>
  <c r="AD176" i="62"/>
  <c r="AD168" i="62"/>
  <c r="AD160" i="62"/>
  <c r="AD152" i="62"/>
  <c r="AD144" i="62"/>
  <c r="AD136" i="62"/>
  <c r="AD128" i="62"/>
  <c r="AD120" i="62"/>
  <c r="Z110" i="62"/>
  <c r="AD110" i="62"/>
  <c r="AB106" i="62"/>
  <c r="AA102" i="62"/>
  <c r="AD101" i="62"/>
  <c r="Z97" i="62"/>
  <c r="Z89" i="62"/>
  <c r="Z81" i="62"/>
  <c r="Z73" i="62"/>
  <c r="Z65" i="62"/>
  <c r="N24" i="62"/>
  <c r="AD105" i="62"/>
  <c r="AA99" i="62"/>
  <c r="AC99" i="62"/>
  <c r="AA91" i="62"/>
  <c r="AC91" i="62"/>
  <c r="AA83" i="62"/>
  <c r="AC83" i="62"/>
  <c r="AA75" i="62"/>
  <c r="AC75" i="62"/>
  <c r="AA67" i="62"/>
  <c r="AC67" i="62"/>
  <c r="N48" i="62"/>
  <c r="N35" i="62"/>
  <c r="N32" i="62"/>
  <c r="AA93" i="62"/>
  <c r="AC93" i="62"/>
  <c r="AA85" i="62"/>
  <c r="AC85" i="62"/>
  <c r="AA77" i="62"/>
  <c r="AC77" i="62"/>
  <c r="AA69" i="62"/>
  <c r="AC69" i="62"/>
  <c r="AB67" i="62"/>
  <c r="N40" i="62"/>
  <c r="N13" i="62"/>
  <c r="AC61" i="62"/>
  <c r="N54" i="62"/>
  <c r="N46" i="62"/>
  <c r="N38" i="62"/>
  <c r="N22" i="62"/>
  <c r="G4" i="62"/>
  <c r="I4" i="62"/>
  <c r="K4" i="62"/>
  <c r="AD94" i="62"/>
  <c r="Z90" i="62"/>
  <c r="AD86" i="62"/>
  <c r="Z82" i="62"/>
  <c r="AD78" i="62"/>
  <c r="Z74" i="62"/>
  <c r="AD70" i="62"/>
  <c r="Z66" i="62"/>
  <c r="AD62" i="62"/>
  <c r="N34" i="62"/>
  <c r="N18" i="62"/>
  <c r="C6" i="17"/>
  <c r="C3" i="17" s="1"/>
  <c r="D3" i="17" s="1"/>
  <c r="O6" i="62"/>
  <c r="D6" i="17" s="1"/>
  <c r="C4" i="62"/>
  <c r="O9" i="62"/>
  <c r="Q9" i="62" s="1"/>
  <c r="AE33" i="62"/>
  <c r="M33" i="62" s="1"/>
  <c r="M586" i="63" s="1"/>
  <c r="O29" i="62"/>
  <c r="Q29" i="62" s="1"/>
  <c r="AA62" i="62"/>
  <c r="N30" i="62"/>
  <c r="N42" i="62"/>
  <c r="N26" i="62"/>
  <c r="K6" i="62" l="1" a="1"/>
  <c r="K6" i="62" s="1"/>
  <c r="M6" i="17" s="1"/>
  <c r="E6" i="62" a="1"/>
  <c r="E6" i="62" s="1"/>
  <c r="G6" i="17" s="1"/>
  <c r="O31" i="62"/>
  <c r="M540" i="63"/>
  <c r="AA27" i="62"/>
  <c r="AC27" i="62"/>
  <c r="Z27" i="62"/>
  <c r="AE27" i="62" s="1"/>
  <c r="M27" i="62" s="1"/>
  <c r="AB27" i="62"/>
  <c r="AD27" i="62"/>
  <c r="C6" i="62" a="1"/>
  <c r="C6" i="62" s="1"/>
  <c r="E6" i="17" s="1"/>
  <c r="Z12" i="62"/>
  <c r="AE12" i="62" s="1"/>
  <c r="M12" i="62" s="1"/>
  <c r="AB12" i="62"/>
  <c r="AA12" i="62"/>
  <c r="AC12" i="62"/>
  <c r="AD12" i="62"/>
  <c r="AA51" i="62"/>
  <c r="AC51" i="62"/>
  <c r="Z51" i="62"/>
  <c r="AE51" i="62" s="1"/>
  <c r="M51" i="62" s="1"/>
  <c r="AB51" i="62"/>
  <c r="AD51" i="62"/>
  <c r="P9" i="62"/>
  <c r="R9" i="62" s="1"/>
  <c r="P29" i="62"/>
  <c r="R29" i="62" s="1"/>
  <c r="AB54" i="62"/>
  <c r="AD54" i="62"/>
  <c r="AA54" i="62"/>
  <c r="AC54" i="62"/>
  <c r="Z54" i="62"/>
  <c r="AE54" i="62" s="1"/>
  <c r="M54" i="62" s="1"/>
  <c r="AB56" i="62"/>
  <c r="Z56" i="62"/>
  <c r="AE56" i="62" s="1"/>
  <c r="M56" i="62" s="1"/>
  <c r="AA56" i="62"/>
  <c r="AC56" i="62"/>
  <c r="AD56" i="62"/>
  <c r="Z50" i="62"/>
  <c r="AE50" i="62" s="1"/>
  <c r="M50" i="62" s="1"/>
  <c r="AB50" i="62"/>
  <c r="AC50" i="62"/>
  <c r="AD50" i="62"/>
  <c r="AA50" i="62"/>
  <c r="O33" i="62"/>
  <c r="AA19" i="62"/>
  <c r="AC19" i="62"/>
  <c r="Z19" i="62"/>
  <c r="AE19" i="62" s="1"/>
  <c r="M19" i="62" s="1"/>
  <c r="AB19" i="62"/>
  <c r="AD19" i="62"/>
  <c r="Z13" i="62"/>
  <c r="AE13" i="62" s="1"/>
  <c r="M13" i="62" s="1"/>
  <c r="AB13" i="62"/>
  <c r="AD13" i="62"/>
  <c r="AA13" i="62"/>
  <c r="AC13" i="62"/>
  <c r="AD58" i="62"/>
  <c r="Z58" i="62"/>
  <c r="AE58" i="62" s="1"/>
  <c r="M58" i="62" s="1"/>
  <c r="AA58" i="62"/>
  <c r="AB58" i="62"/>
  <c r="AC58" i="62"/>
  <c r="AC17" i="62"/>
  <c r="Z17" i="62"/>
  <c r="AE17" i="62" s="1"/>
  <c r="M17" i="62" s="1"/>
  <c r="AA17" i="62"/>
  <c r="AB17" i="62"/>
  <c r="AD17" i="62"/>
  <c r="Z47" i="62"/>
  <c r="AE47" i="62" s="1"/>
  <c r="M47" i="62" s="1"/>
  <c r="AA47" i="62"/>
  <c r="AC47" i="62"/>
  <c r="AD47" i="62"/>
  <c r="AB47" i="62"/>
  <c r="AA39" i="62"/>
  <c r="AB39" i="62"/>
  <c r="AC39" i="62"/>
  <c r="AD39" i="62"/>
  <c r="Z39" i="62"/>
  <c r="AE39" i="62" s="1"/>
  <c r="M39" i="62" s="1"/>
  <c r="Z40" i="62"/>
  <c r="AE40" i="62" s="1"/>
  <c r="M40" i="62" s="1"/>
  <c r="AB40" i="62"/>
  <c r="AD40" i="62"/>
  <c r="AA40" i="62"/>
  <c r="AC40" i="62"/>
  <c r="Z24" i="62"/>
  <c r="AE24" i="62" s="1"/>
  <c r="M24" i="62" s="1"/>
  <c r="AB24" i="62"/>
  <c r="AD24" i="62"/>
  <c r="AA24" i="62"/>
  <c r="AC24" i="62"/>
  <c r="AA21" i="62"/>
  <c r="AC21" i="62"/>
  <c r="AD21" i="62"/>
  <c r="Z21" i="62"/>
  <c r="AE21" i="62" s="1"/>
  <c r="M21" i="62" s="1"/>
  <c r="AB21" i="62"/>
  <c r="AB10" i="62"/>
  <c r="AD10" i="62"/>
  <c r="Z10" i="62"/>
  <c r="AE10" i="62" s="1"/>
  <c r="M10" i="62" s="1"/>
  <c r="AA10" i="62"/>
  <c r="AC10" i="62"/>
  <c r="Z42" i="62"/>
  <c r="AE42" i="62" s="1"/>
  <c r="M42" i="62" s="1"/>
  <c r="AB42" i="62"/>
  <c r="AA42" i="62"/>
  <c r="AC42" i="62"/>
  <c r="AD42" i="62"/>
  <c r="AB22" i="62"/>
  <c r="AD22" i="62"/>
  <c r="AC22" i="62"/>
  <c r="Z22" i="62"/>
  <c r="AE22" i="62" s="1"/>
  <c r="M22" i="62" s="1"/>
  <c r="AA22" i="62"/>
  <c r="Z32" i="62"/>
  <c r="AE32" i="62" s="1"/>
  <c r="M32" i="62" s="1"/>
  <c r="AB32" i="62"/>
  <c r="AD32" i="62"/>
  <c r="AA32" i="62"/>
  <c r="AC32" i="62"/>
  <c r="AD20" i="62"/>
  <c r="Z20" i="62"/>
  <c r="AE20" i="62" s="1"/>
  <c r="M20" i="62" s="1"/>
  <c r="AA20" i="62"/>
  <c r="AB20" i="62"/>
  <c r="AC20" i="62"/>
  <c r="AD8" i="62"/>
  <c r="G6" i="62" a="1"/>
  <c r="G6" i="62" s="1"/>
  <c r="I6" i="17" s="1"/>
  <c r="S6" i="62"/>
  <c r="T6" i="17" s="1"/>
  <c r="Z8" i="62"/>
  <c r="AE8" i="62" s="1"/>
  <c r="M8" i="62" s="1"/>
  <c r="I6" i="62" a="1"/>
  <c r="I6" i="62" s="1"/>
  <c r="K6" i="17" s="1"/>
  <c r="AB8" i="62"/>
  <c r="AC8" i="62"/>
  <c r="AA8" i="62"/>
  <c r="AD28" i="62"/>
  <c r="Z28" i="62"/>
  <c r="AE28" i="62" s="1"/>
  <c r="M28" i="62" s="1"/>
  <c r="AA28" i="62"/>
  <c r="AB28" i="62"/>
  <c r="AC28" i="62"/>
  <c r="AB14" i="62"/>
  <c r="AD14" i="62"/>
  <c r="Z14" i="62"/>
  <c r="AE14" i="62" s="1"/>
  <c r="M14" i="62" s="1"/>
  <c r="AC14" i="62"/>
  <c r="AA14" i="62"/>
  <c r="AA15" i="62"/>
  <c r="AB15" i="62"/>
  <c r="AC15" i="62"/>
  <c r="AD15" i="62"/>
  <c r="Z15" i="62"/>
  <c r="AE15" i="62" s="1"/>
  <c r="M15" i="62" s="1"/>
  <c r="AB30" i="62"/>
  <c r="AD30" i="62"/>
  <c r="Z30" i="62"/>
  <c r="AE30" i="62" s="1"/>
  <c r="M30" i="62" s="1"/>
  <c r="AC30" i="62"/>
  <c r="AA30" i="62"/>
  <c r="Z18" i="62"/>
  <c r="AE18" i="62" s="1"/>
  <c r="M18" i="62" s="1"/>
  <c r="AB18" i="62"/>
  <c r="AA18" i="62"/>
  <c r="AC18" i="62"/>
  <c r="AD18" i="62"/>
  <c r="AB38" i="62"/>
  <c r="AD38" i="62"/>
  <c r="AC38" i="62"/>
  <c r="Z38" i="62"/>
  <c r="AE38" i="62" s="1"/>
  <c r="M38" i="62" s="1"/>
  <c r="AA38" i="62"/>
  <c r="AA35" i="62"/>
  <c r="AC35" i="62"/>
  <c r="Z35" i="62"/>
  <c r="AE35" i="62" s="1"/>
  <c r="M35" i="62" s="1"/>
  <c r="AB35" i="62"/>
  <c r="AD35" i="62"/>
  <c r="AD36" i="62"/>
  <c r="Z36" i="62"/>
  <c r="AE36" i="62" s="1"/>
  <c r="M36" i="62" s="1"/>
  <c r="AA36" i="62"/>
  <c r="AB36" i="62"/>
  <c r="AC36" i="62"/>
  <c r="AC25" i="62"/>
  <c r="Z25" i="62"/>
  <c r="AE25" i="62" s="1"/>
  <c r="M25" i="62" s="1"/>
  <c r="AA25" i="62"/>
  <c r="AB25" i="62"/>
  <c r="AD25" i="62"/>
  <c r="AA23" i="62"/>
  <c r="AB23" i="62"/>
  <c r="AC23" i="62"/>
  <c r="AD23" i="62"/>
  <c r="Z23" i="62"/>
  <c r="AE23" i="62" s="1"/>
  <c r="M23" i="62" s="1"/>
  <c r="AC41" i="62"/>
  <c r="Z41" i="62"/>
  <c r="AE41" i="62" s="1"/>
  <c r="M41" i="62" s="1"/>
  <c r="AA41" i="62"/>
  <c r="AB41" i="62"/>
  <c r="AD41" i="62"/>
  <c r="AA45" i="62"/>
  <c r="AD45" i="62"/>
  <c r="Z45" i="62"/>
  <c r="AE45" i="62" s="1"/>
  <c r="M45" i="62" s="1"/>
  <c r="AB45" i="62"/>
  <c r="AC45" i="62"/>
  <c r="Z16" i="62"/>
  <c r="AE16" i="62" s="1"/>
  <c r="M16" i="62" s="1"/>
  <c r="AB16" i="62"/>
  <c r="AD16" i="62"/>
  <c r="AA16" i="62"/>
  <c r="AC16" i="62"/>
  <c r="Z26" i="62"/>
  <c r="AE26" i="62" s="1"/>
  <c r="M26" i="62" s="1"/>
  <c r="AB26" i="62"/>
  <c r="AA26" i="62"/>
  <c r="AC26" i="62"/>
  <c r="AD26" i="62"/>
  <c r="O55" i="62"/>
  <c r="M1092" i="63"/>
  <c r="Z34" i="62"/>
  <c r="AE34" i="62" s="1"/>
  <c r="M34" i="62" s="1"/>
  <c r="AB34" i="62"/>
  <c r="AA34" i="62"/>
  <c r="AC34" i="62"/>
  <c r="AD34" i="62"/>
  <c r="AB46" i="62"/>
  <c r="AD46" i="62"/>
  <c r="AA46" i="62"/>
  <c r="AC46" i="62"/>
  <c r="Z46" i="62"/>
  <c r="AE46" i="62" s="1"/>
  <c r="M46" i="62" s="1"/>
  <c r="Z48" i="62"/>
  <c r="AE48" i="62" s="1"/>
  <c r="M48" i="62" s="1"/>
  <c r="AB48" i="62"/>
  <c r="AA48" i="62"/>
  <c r="AC48" i="62"/>
  <c r="AD48" i="62"/>
  <c r="AC49" i="62"/>
  <c r="AD49" i="62"/>
  <c r="Z49" i="62"/>
  <c r="AE49" i="62" s="1"/>
  <c r="M49" i="62" s="1"/>
  <c r="AA49" i="62"/>
  <c r="AB49" i="62"/>
  <c r="AA57" i="62"/>
  <c r="AB57" i="62"/>
  <c r="AC57" i="62"/>
  <c r="Z57" i="62"/>
  <c r="AE57" i="62" s="1"/>
  <c r="M57" i="62" s="1"/>
  <c r="AD57" i="62"/>
  <c r="AA53" i="62"/>
  <c r="AD53" i="62"/>
  <c r="Z53" i="62"/>
  <c r="AE53" i="62" s="1"/>
  <c r="M53" i="62" s="1"/>
  <c r="AB53" i="62"/>
  <c r="AC53" i="62"/>
  <c r="AD11" i="62"/>
  <c r="Z11" i="62"/>
  <c r="AE11" i="62" s="1"/>
  <c r="M11" i="62" s="1"/>
  <c r="AC11" i="62"/>
  <c r="AA11" i="62"/>
  <c r="AB11" i="62"/>
  <c r="AA43" i="62"/>
  <c r="AC43" i="62"/>
  <c r="Z43" i="62"/>
  <c r="AE43" i="62" s="1"/>
  <c r="M43" i="62" s="1"/>
  <c r="AB43" i="62"/>
  <c r="AD43" i="62"/>
  <c r="AD44" i="62"/>
  <c r="Z44" i="62"/>
  <c r="AE44" i="62" s="1"/>
  <c r="M44" i="62" s="1"/>
  <c r="AB44" i="62"/>
  <c r="AC44" i="62"/>
  <c r="AA44" i="62"/>
  <c r="O52" i="62"/>
  <c r="M1023" i="63"/>
  <c r="AA37" i="62"/>
  <c r="AC37" i="62"/>
  <c r="AD37" i="62"/>
  <c r="Z37" i="62"/>
  <c r="AE37" i="62" s="1"/>
  <c r="M37" i="62" s="1"/>
  <c r="AB37" i="62"/>
  <c r="O20" i="62" l="1"/>
  <c r="M287" i="63"/>
  <c r="O22" i="62"/>
  <c r="M333" i="63"/>
  <c r="O42" i="62"/>
  <c r="M793" i="63"/>
  <c r="M264" i="63"/>
  <c r="O19" i="62"/>
  <c r="O50" i="62"/>
  <c r="M977" i="63"/>
  <c r="M816" i="63"/>
  <c r="O43" i="62"/>
  <c r="M310" i="63"/>
  <c r="O21" i="62"/>
  <c r="O16" i="62"/>
  <c r="M195" i="63"/>
  <c r="O18" i="62"/>
  <c r="M241" i="63"/>
  <c r="J6" i="62" a="1"/>
  <c r="J6" i="62" s="1"/>
  <c r="L6" i="17" s="1"/>
  <c r="H6" i="62" a="1"/>
  <c r="H6" i="62" s="1"/>
  <c r="J6" i="17" s="1"/>
  <c r="M6" i="62"/>
  <c r="B6" i="17" s="1"/>
  <c r="B3" i="17" s="1"/>
  <c r="O8" i="62"/>
  <c r="M11" i="63"/>
  <c r="F6" i="62" a="1"/>
  <c r="F6" i="62" s="1"/>
  <c r="H6" i="17" s="1"/>
  <c r="D6" i="62" a="1"/>
  <c r="D6" i="62" s="1"/>
  <c r="F6" i="17" s="1"/>
  <c r="L6" i="62" a="1"/>
  <c r="L6" i="62" s="1"/>
  <c r="N6" i="17" s="1"/>
  <c r="M218" i="63"/>
  <c r="O17" i="62"/>
  <c r="M448" i="63"/>
  <c r="O27" i="62"/>
  <c r="M57" i="63"/>
  <c r="O10" i="62"/>
  <c r="Q33" i="62"/>
  <c r="P33" i="62"/>
  <c r="R33" i="62" s="1"/>
  <c r="Q52" i="62"/>
  <c r="P52" i="62"/>
  <c r="R52" i="62" s="1"/>
  <c r="O24" i="62"/>
  <c r="M379" i="63"/>
  <c r="M1000" i="63"/>
  <c r="O51" i="62"/>
  <c r="M678" i="63"/>
  <c r="O37" i="62"/>
  <c r="O48" i="62"/>
  <c r="M931" i="63"/>
  <c r="O46" i="62"/>
  <c r="M885" i="63"/>
  <c r="O45" i="62"/>
  <c r="M862" i="63"/>
  <c r="M632" i="63"/>
  <c r="O35" i="62"/>
  <c r="O40" i="62"/>
  <c r="M747" i="63"/>
  <c r="O56" i="62"/>
  <c r="M1115" i="63"/>
  <c r="O38" i="62"/>
  <c r="M701" i="63"/>
  <c r="O53" i="62"/>
  <c r="M1046" i="63"/>
  <c r="M770" i="63"/>
  <c r="O41" i="62"/>
  <c r="O44" i="62"/>
  <c r="M839" i="63"/>
  <c r="O26" i="62"/>
  <c r="M425" i="63"/>
  <c r="M402" i="63"/>
  <c r="O25" i="62"/>
  <c r="O30" i="62"/>
  <c r="M517" i="63"/>
  <c r="O34" i="62"/>
  <c r="M609" i="63"/>
  <c r="O11" i="62"/>
  <c r="M80" i="63"/>
  <c r="O57" i="62"/>
  <c r="M1138" i="63"/>
  <c r="M149" i="63"/>
  <c r="O14" i="62"/>
  <c r="O39" i="62"/>
  <c r="M724" i="63"/>
  <c r="M126" i="63"/>
  <c r="O13" i="62"/>
  <c r="O58" i="62"/>
  <c r="M1161" i="63"/>
  <c r="O36" i="62"/>
  <c r="M655" i="63"/>
  <c r="M954" i="63"/>
  <c r="O49" i="62"/>
  <c r="O23" i="62"/>
  <c r="M356" i="63"/>
  <c r="O28" i="62"/>
  <c r="M471" i="63"/>
  <c r="P55" i="62"/>
  <c r="R55" i="62" s="1"/>
  <c r="Q55" i="62"/>
  <c r="O15" i="62"/>
  <c r="M172" i="63"/>
  <c r="O32" i="62"/>
  <c r="M563" i="63"/>
  <c r="O47" i="62"/>
  <c r="M908" i="63"/>
  <c r="O54" i="62"/>
  <c r="M1069" i="63"/>
  <c r="M103" i="63"/>
  <c r="O12" i="62"/>
  <c r="P31" i="62"/>
  <c r="R31" i="62" s="1"/>
  <c r="Q31" i="62"/>
  <c r="P54" i="62" l="1"/>
  <c r="R54" i="62" s="1"/>
  <c r="Q54" i="62"/>
  <c r="P19" i="62"/>
  <c r="R19" i="62" s="1"/>
  <c r="Q19" i="62"/>
  <c r="Q32" i="62"/>
  <c r="P32" i="62"/>
  <c r="R32" i="62" s="1"/>
  <c r="P23" i="62"/>
  <c r="R23" i="62" s="1"/>
  <c r="Q23" i="62"/>
  <c r="Q11" i="62"/>
  <c r="P11" i="62"/>
  <c r="R11" i="62" s="1"/>
  <c r="P26" i="62"/>
  <c r="R26" i="62" s="1"/>
  <c r="Q26" i="62"/>
  <c r="P38" i="62"/>
  <c r="R38" i="62" s="1"/>
  <c r="Q38" i="62"/>
  <c r="P45" i="62"/>
  <c r="R45" i="62" s="1"/>
  <c r="Q45" i="62"/>
  <c r="P16" i="62"/>
  <c r="R16" i="62" s="1"/>
  <c r="Q16" i="62"/>
  <c r="P36" i="62"/>
  <c r="R36" i="62" s="1"/>
  <c r="Q36" i="62"/>
  <c r="Q25" i="62"/>
  <c r="P25" i="62"/>
  <c r="R25" i="62" s="1"/>
  <c r="P35" i="62"/>
  <c r="R35" i="62" s="1"/>
  <c r="Q35" i="62"/>
  <c r="P37" i="62"/>
  <c r="R37" i="62" s="1"/>
  <c r="Q37" i="62"/>
  <c r="P47" i="62"/>
  <c r="R47" i="62" s="1"/>
  <c r="Q47" i="62"/>
  <c r="Q28" i="62"/>
  <c r="P28" i="62"/>
  <c r="R28" i="62" s="1"/>
  <c r="P58" i="62"/>
  <c r="R58" i="62" s="1"/>
  <c r="Q58" i="62"/>
  <c r="Q57" i="62"/>
  <c r="P57" i="62"/>
  <c r="R57" i="62" s="1"/>
  <c r="P53" i="62"/>
  <c r="R53" i="62" s="1"/>
  <c r="Q53" i="62"/>
  <c r="Q13" i="62"/>
  <c r="P13" i="62"/>
  <c r="R13" i="62" s="1"/>
  <c r="Q51" i="62"/>
  <c r="P51" i="62"/>
  <c r="R51" i="62" s="1"/>
  <c r="Q10" i="62"/>
  <c r="P10" i="62"/>
  <c r="R10" i="62" s="1"/>
  <c r="Q12" i="62"/>
  <c r="P12" i="62"/>
  <c r="R12" i="62" s="1"/>
  <c r="P49" i="62"/>
  <c r="R49" i="62" s="1"/>
  <c r="Q49" i="62"/>
  <c r="Q27" i="62"/>
  <c r="P27" i="62"/>
  <c r="R27" i="62" s="1"/>
  <c r="P8" i="62"/>
  <c r="Q8" i="62"/>
  <c r="Q6" i="62" s="1"/>
  <c r="Q6" i="17" s="1"/>
  <c r="R6" i="17" s="1"/>
  <c r="Q21" i="62"/>
  <c r="P21" i="62"/>
  <c r="R21" i="62" s="1"/>
  <c r="Q15" i="62"/>
  <c r="P15" i="62"/>
  <c r="R15" i="62" s="1"/>
  <c r="Q39" i="62"/>
  <c r="P39" i="62"/>
  <c r="R39" i="62" s="1"/>
  <c r="Q34" i="62"/>
  <c r="P34" i="62"/>
  <c r="R34" i="62" s="1"/>
  <c r="P44" i="62"/>
  <c r="R44" i="62" s="1"/>
  <c r="Q44" i="62"/>
  <c r="P56" i="62"/>
  <c r="R56" i="62" s="1"/>
  <c r="Q56" i="62"/>
  <c r="P46" i="62"/>
  <c r="R46" i="62" s="1"/>
  <c r="Q46" i="62"/>
  <c r="P24" i="62"/>
  <c r="R24" i="62" s="1"/>
  <c r="Q24" i="62"/>
  <c r="P42" i="62"/>
  <c r="R42" i="62" s="1"/>
  <c r="Q42" i="62"/>
  <c r="Q14" i="62"/>
  <c r="P14" i="62"/>
  <c r="R14" i="62" s="1"/>
  <c r="P41" i="62"/>
  <c r="R41" i="62" s="1"/>
  <c r="Q41" i="62"/>
  <c r="Q17" i="62"/>
  <c r="P17" i="62"/>
  <c r="R17" i="62" s="1"/>
  <c r="P43" i="62"/>
  <c r="R43" i="62" s="1"/>
  <c r="Q43" i="62"/>
  <c r="Q22" i="62"/>
  <c r="P22" i="62"/>
  <c r="R22" i="62" s="1"/>
  <c r="Q30" i="62"/>
  <c r="P30" i="62"/>
  <c r="R30" i="62" s="1"/>
  <c r="Q40" i="62"/>
  <c r="P40" i="62"/>
  <c r="R40" i="62" s="1"/>
  <c r="Q48" i="62"/>
  <c r="P48" i="62"/>
  <c r="R48" i="62" s="1"/>
  <c r="Q18" i="62"/>
  <c r="P18" i="62"/>
  <c r="R18" i="62" s="1"/>
  <c r="P50" i="62"/>
  <c r="R50" i="62" s="1"/>
  <c r="Q50" i="62"/>
  <c r="P20" i="62"/>
  <c r="R20" i="62" s="1"/>
  <c r="Q20" i="62"/>
  <c r="P6" i="62" l="1"/>
  <c r="O6" i="17" s="1"/>
  <c r="P6" i="17" s="1"/>
  <c r="R8" i="62"/>
  <c r="R6" i="62" s="1"/>
  <c r="S6" i="17" s="1"/>
</calcChain>
</file>

<file path=xl/sharedStrings.xml><?xml version="1.0" encoding="utf-8"?>
<sst xmlns="http://schemas.openxmlformats.org/spreadsheetml/2006/main" count="535" uniqueCount="290">
  <si>
    <t>100 PSI</t>
  </si>
  <si>
    <t>75 PSI</t>
  </si>
  <si>
    <t>50 PSI</t>
  </si>
  <si>
    <t>25 PSI</t>
  </si>
  <si>
    <t>Cost</t>
  </si>
  <si>
    <t>150 PSI</t>
  </si>
  <si>
    <t>Argon</t>
  </si>
  <si>
    <t>Helium</t>
  </si>
  <si>
    <t>Hydrogen</t>
  </si>
  <si>
    <t>Air</t>
  </si>
  <si>
    <t>10 PSI</t>
  </si>
  <si>
    <t>125PSI</t>
  </si>
  <si>
    <t xml:space="preserve"> </t>
  </si>
  <si>
    <t>125 PSI</t>
  </si>
  <si>
    <t>1/64"</t>
  </si>
  <si>
    <t>1/32"</t>
  </si>
  <si>
    <t>1/16"</t>
  </si>
  <si>
    <t>1/8"</t>
  </si>
  <si>
    <t>1/4"</t>
  </si>
  <si>
    <t>3/8"</t>
  </si>
  <si>
    <t>1/2"</t>
  </si>
  <si>
    <t>5/8"</t>
  </si>
  <si>
    <t>3/4"</t>
  </si>
  <si>
    <t>7/8"</t>
  </si>
  <si>
    <t>1"</t>
  </si>
  <si>
    <t>MWH</t>
  </si>
  <si>
    <t>Alabama</t>
  </si>
  <si>
    <t>Alaska</t>
  </si>
  <si>
    <t>Arizona</t>
  </si>
  <si>
    <t>Arkansas</t>
  </si>
  <si>
    <t>Califiornia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</si>
  <si>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</si>
  <si>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</si>
  <si>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</si>
  <si>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</si>
  <si>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</si>
  <si>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</si>
  <si>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</si>
  <si>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</si>
  <si>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</si>
  <si>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</si>
  <si>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</si>
  <si>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</si>
  <si>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</si>
  <si>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</si>
  <si>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</si>
  <si>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</si>
  <si>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Massachusettes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</si>
  <si>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</si>
  <si>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</si>
  <si>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</si>
  <si>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</si>
  <si>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</si>
  <si>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</si>
  <si>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</si>
  <si>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</si>
  <si>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</si>
  <si>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</si>
  <si>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</si>
  <si>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</si>
  <si>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</si>
  <si>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</si>
  <si>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</si>
  <si>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</si>
  <si>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</si>
  <si>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</si>
  <si>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</si>
  <si>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</si>
  <si>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t>
  </si>
  <si>
    <t>Texas</t>
  </si>
  <si>
    <t>Utah</t>
  </si>
  <si>
    <t>Vermont</t>
  </si>
  <si>
    <t>Virginia</t>
  </si>
  <si>
    <t>Washington</t>
  </si>
  <si>
    <t>West Virginia</t>
  </si>
  <si>
    <t>Wisconsin</t>
  </si>
  <si>
    <t>Wyoming</t>
  </si>
  <si>
    <t>Other</t>
  </si>
  <si>
    <t>Formulae Data (DO NOT DELETE!)</t>
  </si>
  <si>
    <t>NO</t>
  </si>
  <si>
    <r>
      <t>SO</t>
    </r>
    <r>
      <rPr>
        <vertAlign val="subscript"/>
        <sz val="10"/>
        <rFont val="Arial"/>
        <family val="2"/>
      </rPr>
      <t>2</t>
    </r>
  </si>
  <si>
    <r>
      <t>CO</t>
    </r>
    <r>
      <rPr>
        <vertAlign val="subscript"/>
        <sz val="10"/>
        <rFont val="Arial"/>
        <family val="2"/>
      </rPr>
      <t>2</t>
    </r>
  </si>
  <si>
    <t>Netherlands</t>
  </si>
  <si>
    <t>1000 tonnes</t>
  </si>
  <si>
    <t>lbs</t>
  </si>
  <si>
    <t>Austria</t>
  </si>
  <si>
    <t>Belgium</t>
  </si>
  <si>
    <t>Bulgaria</t>
  </si>
  <si>
    <t>Croatia</t>
  </si>
  <si>
    <t>Cyprus</t>
  </si>
  <si>
    <t>Czech Republic</t>
  </si>
  <si>
    <t>Denmark</t>
  </si>
  <si>
    <t>Estonia</t>
  </si>
  <si>
    <t>Finland</t>
  </si>
  <si>
    <t>France</t>
  </si>
  <si>
    <t>Germany</t>
  </si>
  <si>
    <t>Greece</t>
  </si>
  <si>
    <t>Hungary</t>
  </si>
  <si>
    <t>Iceland</t>
  </si>
  <si>
    <t>Ireland</t>
  </si>
  <si>
    <t>Italy</t>
  </si>
  <si>
    <t>Latvia</t>
  </si>
  <si>
    <t>Lithuania</t>
  </si>
  <si>
    <t>Luxembourg</t>
  </si>
  <si>
    <t>Malta</t>
  </si>
  <si>
    <t>Norway</t>
  </si>
  <si>
    <t>Poland</t>
  </si>
  <si>
    <t>Portugal</t>
  </si>
  <si>
    <t>Romania</t>
  </si>
  <si>
    <t>Russia</t>
  </si>
  <si>
    <t>Slovakia</t>
  </si>
  <si>
    <t>Slovenia</t>
  </si>
  <si>
    <t>Spain</t>
  </si>
  <si>
    <t>Sweden</t>
  </si>
  <si>
    <t>Switzerland</t>
  </si>
  <si>
    <t>Turkey</t>
  </si>
  <si>
    <t>United Kingdom</t>
  </si>
  <si>
    <t>Totals</t>
  </si>
  <si>
    <t>State</t>
  </si>
  <si>
    <t>Net Electrical Generation</t>
  </si>
  <si>
    <t>Carbon Dioxide</t>
  </si>
  <si>
    <t>Nitrogen Oxide</t>
  </si>
  <si>
    <t>Sulfur Dioxide</t>
  </si>
  <si>
    <t>Emission Coefficient</t>
  </si>
  <si>
    <t>Copyright 2008 by UE Systems Inc. Patent Pending.</t>
  </si>
  <si>
    <t>Identified Avoidance</t>
  </si>
  <si>
    <t>Realized Avoidance</t>
  </si>
  <si>
    <t>Ultrasound Survey Results</t>
  </si>
  <si>
    <t>State Electricity Coefficients</t>
  </si>
  <si>
    <t>Identified CFM Total</t>
  </si>
  <si>
    <t>Identified LPM Total</t>
  </si>
  <si>
    <t>Month</t>
  </si>
  <si>
    <t>Year to Date</t>
  </si>
  <si>
    <t>Repaired Leaks Cost Avoidance</t>
  </si>
  <si>
    <t>Capturable Energy Cost</t>
  </si>
  <si>
    <t>% Complete</t>
  </si>
  <si>
    <t>Leaks Repaired</t>
  </si>
  <si>
    <t>Focus Area</t>
  </si>
  <si>
    <t>Notes</t>
  </si>
  <si>
    <t>Capturable Rate</t>
  </si>
  <si>
    <t>Operational Times</t>
  </si>
  <si>
    <t>Hours Per Day</t>
  </si>
  <si>
    <t>Days Per Year</t>
  </si>
  <si>
    <t>Cost Avoidance</t>
  </si>
  <si>
    <t>Identified</t>
  </si>
  <si>
    <t>Repaired</t>
  </si>
  <si>
    <t>Record Number</t>
  </si>
  <si>
    <t>Group Name</t>
  </si>
  <si>
    <t>Location Name</t>
  </si>
  <si>
    <t>Type of Gas</t>
  </si>
  <si>
    <t>Pressure at Leak</t>
  </si>
  <si>
    <t>dB Reading</t>
  </si>
  <si>
    <t>Problem Description</t>
  </si>
  <si>
    <t>Repair Difficulty</t>
  </si>
  <si>
    <t>Safety Issue</t>
  </si>
  <si>
    <t>Repaired By</t>
  </si>
  <si>
    <t>Repair Date</t>
  </si>
  <si>
    <t>Work Order Schedule #</t>
  </si>
  <si>
    <t>Size of Leak</t>
  </si>
  <si>
    <t>Energy Avoidance</t>
  </si>
  <si>
    <t>CO2 Avoidance</t>
  </si>
  <si>
    <t>NO Avoidance</t>
  </si>
  <si>
    <t>SO2 Avoidance</t>
  </si>
  <si>
    <t>Notice:  The values presented in the tables are not stated as factual CFM measurements.  These tables are provided solely for convenience and should only be used as a general guideline.</t>
  </si>
  <si>
    <t>* Factors such as turbulence, leak orifice configuration, pressure, moisture and instrument sensitivity can affect your results *</t>
  </si>
  <si>
    <t>All Readings are Compensated for Atmospheric Pressure</t>
  </si>
  <si>
    <t>FLOW RATE CHART</t>
  </si>
  <si>
    <t>Leak Rate</t>
  </si>
  <si>
    <t>Sensitivity</t>
  </si>
  <si>
    <t>Formula</t>
  </si>
  <si>
    <t>Gas Cost</t>
  </si>
  <si>
    <t>Potential Cost Avoidance (Annually)</t>
  </si>
  <si>
    <t>Orifice Leak Rate</t>
  </si>
  <si>
    <t>Based on 8760 Hours/ Year</t>
  </si>
  <si>
    <t>Reference only</t>
  </si>
  <si>
    <t>Diameter of Leak</t>
  </si>
  <si>
    <t>This data was prepared using information from "State Electricity Profiles 2006" (11/21/2007) by the Energy Information Administration, Office of Coal, Nuclear, Electric and Alternate Fuels, U.S. Department of Energy, Washington, DC 20585. The original data should be attributed to the Energy Information Administration and should not be construed as advocating or reflecting any policy of the Department of Energy or any other organization.</t>
  </si>
  <si>
    <t>This is for the year</t>
  </si>
  <si>
    <t>Cost Calculations</t>
  </si>
  <si>
    <t>Location</t>
  </si>
  <si>
    <t>Air Cost</t>
  </si>
  <si>
    <t>Per</t>
  </si>
  <si>
    <t>Electricity Cost</t>
  </si>
  <si>
    <t>USD</t>
  </si>
  <si>
    <t>standard</t>
  </si>
  <si>
    <t>Identified Leaks Cost Avoidance</t>
  </si>
  <si>
    <t>COMPRESSED GAS LOSS GUESS-TIMATOR</t>
  </si>
  <si>
    <t>Procedure for using the UE SYSTEMS INC. ULTRAPROBE 3000, 9000 or 10000 to locate and roughly measure gas leakage in compressed gas systems.</t>
  </si>
  <si>
    <t>Use the Scanning Module to conduct the broad scanning and to pinpoint the gas leaks. The Scanning Module with the rubber focusing probe should be held 15 inches away from the point of the leakage.</t>
  </si>
  <si>
    <t>Use the Scanning Module to conduct the broad scanning and to pinpoint the gas leaks. The Scanning Module with the rubber focusing probe should be held 35 centimeters away from the point of the leakage.</t>
  </si>
  <si>
    <t>June 2023</t>
  </si>
  <si>
    <t>Leak #</t>
  </si>
  <si>
    <t>Leak Repaired</t>
  </si>
  <si>
    <t>Gas</t>
  </si>
  <si>
    <t>Comments</t>
  </si>
  <si>
    <t>Leak Survey Report - Record Pictures</t>
  </si>
  <si>
    <t>June 2023</t>
  </si>
  <si>
    <t/>
  </si>
  <si>
    <t>1A 101</t>
  </si>
  <si>
    <t xml:space="preserve">Right side </t>
  </si>
  <si>
    <t>N</t>
  </si>
  <si>
    <t xml:space="preserve">1B Nut welder </t>
  </si>
  <si>
    <t>Leak on hose</t>
  </si>
  <si>
    <t>1B 102</t>
  </si>
  <si>
    <t xml:space="preserve">Middle of jig </t>
  </si>
  <si>
    <t>2A 103</t>
  </si>
  <si>
    <t xml:space="preserve">left side of jig </t>
  </si>
  <si>
    <t>Nit welder 4E</t>
  </si>
  <si>
    <t>Fitting in spot welder</t>
  </si>
  <si>
    <t>4 E 102</t>
  </si>
  <si>
    <t xml:space="preserve">left side </t>
  </si>
  <si>
    <t>4D hose</t>
  </si>
  <si>
    <t xml:space="preserve">hose leaking </t>
  </si>
  <si>
    <t>4C 101</t>
  </si>
  <si>
    <t xml:space="preserve">bottom left </t>
  </si>
  <si>
    <t xml:space="preserve">4B 101 </t>
  </si>
  <si>
    <t>top right</t>
  </si>
  <si>
    <t>3C 101</t>
  </si>
  <si>
    <t>leak toward back</t>
  </si>
  <si>
    <t xml:space="preserve">3C 102 </t>
  </si>
  <si>
    <t xml:space="preserve">middle </t>
  </si>
  <si>
    <t>6A 101</t>
  </si>
  <si>
    <t xml:space="preserve">Bottom left fitting </t>
  </si>
  <si>
    <t>6B 105</t>
  </si>
  <si>
    <t xml:space="preserve">Front left Cylinder leak  </t>
  </si>
  <si>
    <t>6B 106</t>
  </si>
  <si>
    <t xml:space="preserve">front cylinder second from right </t>
  </si>
  <si>
    <t>8D 103</t>
  </si>
  <si>
    <t xml:space="preserve">First bottom cylinder from left </t>
  </si>
  <si>
    <t>7B 102</t>
  </si>
  <si>
    <t>back right hose</t>
  </si>
  <si>
    <t>9A 101</t>
  </si>
  <si>
    <t>middle air hose</t>
  </si>
  <si>
    <t>9B 103</t>
  </si>
  <si>
    <t xml:space="preserve">Left side of jig </t>
  </si>
  <si>
    <t>9D 102</t>
  </si>
  <si>
    <t>Bottom side hose</t>
  </si>
  <si>
    <t>9D 103</t>
  </si>
  <si>
    <t xml:space="preserve">left side of jug </t>
  </si>
  <si>
    <t xml:space="preserve">10A 102 </t>
  </si>
  <si>
    <t xml:space="preserve">middle of jig back valve </t>
  </si>
  <si>
    <t xml:space="preserve">10 B bolt welder </t>
  </si>
  <si>
    <t xml:space="preserve">left side air line </t>
  </si>
  <si>
    <t xml:space="preserve"> 10 b 101</t>
  </si>
  <si>
    <t>bottom right hose</t>
  </si>
  <si>
    <t>10 B 102</t>
  </si>
  <si>
    <t xml:space="preserve">top right </t>
  </si>
  <si>
    <t>12 A 101</t>
  </si>
  <si>
    <t xml:space="preserve">cylinder leaking </t>
  </si>
  <si>
    <t>12 A 102</t>
  </si>
  <si>
    <t xml:space="preserve">fitting left side </t>
  </si>
  <si>
    <t>12 a103</t>
  </si>
  <si>
    <t>14A 102</t>
  </si>
  <si>
    <t xml:space="preserve">Center of jig </t>
  </si>
  <si>
    <t>14a 105</t>
  </si>
  <si>
    <t xml:space="preserve">right side by regulator </t>
  </si>
  <si>
    <t>16d 101</t>
  </si>
  <si>
    <t xml:space="preserve">right valve </t>
  </si>
  <si>
    <t>16b 101</t>
  </si>
  <si>
    <t xml:space="preserve">behind left side of jig </t>
  </si>
  <si>
    <t>16 A 102</t>
  </si>
  <si>
    <t xml:space="preserve">right side of jig air hose </t>
  </si>
  <si>
    <t xml:space="preserve">15a 102 </t>
  </si>
  <si>
    <t>18A 108</t>
  </si>
  <si>
    <t>right side of jig</t>
  </si>
  <si>
    <t>18 B 105</t>
  </si>
  <si>
    <t xml:space="preserve">top right of jig </t>
  </si>
  <si>
    <t>22A</t>
  </si>
  <si>
    <t>24c 106</t>
  </si>
  <si>
    <t>24c 105</t>
  </si>
  <si>
    <t>24c 104</t>
  </si>
  <si>
    <t xml:space="preserve">middle of jig </t>
  </si>
  <si>
    <t>24 c 103</t>
  </si>
  <si>
    <t xml:space="preserve">top left worse </t>
  </si>
  <si>
    <t>24c 102</t>
  </si>
  <si>
    <t xml:space="preserve">top left </t>
  </si>
  <si>
    <t>24b 102</t>
  </si>
  <si>
    <t>24 b 101</t>
  </si>
  <si>
    <t>23c 102</t>
  </si>
  <si>
    <t>23b 102</t>
  </si>
  <si>
    <t>25 b 101</t>
  </si>
  <si>
    <t>26a 101</t>
  </si>
  <si>
    <t xml:space="preserve">26d 101 </t>
  </si>
  <si>
    <t xml:space="preserve">right side of jig </t>
  </si>
  <si>
    <t>28a 102</t>
  </si>
  <si>
    <t xml:space="preserve">top right by manifold </t>
  </si>
  <si>
    <t>30a 101</t>
  </si>
  <si>
    <t>30b 102</t>
  </si>
  <si>
    <t xml:space="preserve">top middle </t>
  </si>
  <si>
    <t>Leak Survey Report - Record Pictures - 2023-June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</si>
</sst>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164" formatCode="mmmm\-yy"/>
    <numFmt numFmtId="165" formatCode="0.0"/>
    <numFmt numFmtId="166" formatCode="0.0000"/>
    <numFmt numFmtId="170" formatCode="#,##0.0000"/>
    <numFmt numFmtId="172" formatCode="[$$-2]\ * #,##0.00"/>
  </numFmts>
  <fonts count="33" x14ac:knownFonts="1">
    <font>
      <sz val="10"/>
      <name val="Arial"/>
    </font>
    <font>
      <sz val="10"/>
      <name val="Arial"/>
      <family val="2"/>
    </font>
    <font>
      <b/>
      <sz val="10"/>
      <name val="Arial"/>
      <family val="2"/>
    </font>
    <font>
      <b/>
      <sz val="10"/>
      <color indexed="10"/>
      <name val="Arial"/>
      <family val="2"/>
    </font>
    <font>
      <sz val="11"/>
      <name val="Bookman Old Style"/>
      <family val="1"/>
    </font>
    <font>
      <sz val="20"/>
      <name val="Bookman Old Style"/>
      <family val="1"/>
    </font>
    <font>
      <sz val="12"/>
      <name val="Bookman Old Style"/>
      <family val="1"/>
    </font>
    <font>
      <b/>
      <sz val="18"/>
      <name val="Arial"/>
      <family val="2"/>
    </font>
    <font>
      <b/>
      <sz val="11"/>
      <name val="Arial"/>
      <family val="2"/>
    </font>
    <font>
      <b/>
      <sz val="11"/>
      <color indexed="10"/>
      <name val="Arial"/>
      <family val="2"/>
    </font>
    <font>
      <b/>
      <sz val="12"/>
      <name val="Bookman Old Style"/>
      <family val="1"/>
    </font>
    <font>
      <b/>
      <sz val="12"/>
      <color indexed="10"/>
      <name val="Arial"/>
      <family val="2"/>
    </font>
    <font>
      <sz val="14"/>
      <name val="Bookman Old Style"/>
      <family val="1"/>
    </font>
    <font>
      <b/>
      <i/>
      <sz val="14"/>
      <name val="Bookman Old Style"/>
      <family val="1"/>
    </font>
    <font>
      <b/>
      <sz val="20"/>
      <name val="Bookman Old Style"/>
      <family val="1"/>
    </font>
    <font>
      <b/>
      <sz val="14"/>
      <name val="Bookman Old Style"/>
      <family val="1"/>
    </font>
    <font>
      <b/>
      <sz val="14"/>
      <color indexed="12"/>
      <name val="Bookman Old Style"/>
      <family val="1"/>
    </font>
    <font>
      <b/>
      <sz val="12"/>
      <name val="Arial"/>
      <family val="2"/>
    </font>
    <font>
      <b/>
      <sz val="8"/>
      <name val="Arial"/>
      <family val="2"/>
    </font>
    <font>
      <b/>
      <sz val="24"/>
      <name val="Arial"/>
      <family val="2"/>
    </font>
    <font>
      <b/>
      <sz val="17"/>
      <name val="Arial"/>
      <family val="2"/>
    </font>
    <font>
      <b/>
      <i/>
      <sz val="20"/>
      <color indexed="12"/>
      <name val="Bookman Old Style"/>
      <family val="1"/>
    </font>
    <font>
      <b/>
      <i/>
      <sz val="20"/>
      <name val="Bookman Old Style"/>
      <family val="1"/>
    </font>
    <font>
      <sz val="10"/>
      <name val="Arial"/>
      <family val="2"/>
    </font>
    <font>
      <sz val="8"/>
      <name val="Arial"/>
      <family val="2"/>
    </font>
    <font>
      <b/>
      <sz val="14"/>
      <name val="Arial"/>
      <family val="2"/>
    </font>
    <font>
      <vertAlign val="subscript"/>
      <sz val="10"/>
      <name val="Arial"/>
      <family val="2"/>
    </font>
    <font>
      <sz val="12"/>
      <name val="Arial"/>
      <family val="2"/>
    </font>
    <font>
      <b/>
      <sz val="10"/>
      <color indexed="12"/>
      <name val="Arial"/>
      <family val="2"/>
    </font>
    <font>
      <b/>
      <sz val="14"/>
      <color indexed="12"/>
      <name val="Bookman Old Style"/>
      <family val="1"/>
    </font>
    <font>
      <sz val="10"/>
      <name val="Arial"/>
      <family val="2"/>
    </font>
    <font>
      <sz val="10"/>
      <name val="Arial"/>
      <family val="2"/>
    </font>
    <font>
      <sz val="8"/>
      <name val="Arial"/>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s>
  <borders count="73">
    <border>
      <left/>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13">
    <xf numFmtId="0" fontId="0" fillId="0" borderId="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3" fillId="0" borderId="0"/>
    <xf numFmtId="0" fontId="1"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cellStyleXfs>
  <cellXfs count="354">
    <xf numFmtId="0" fontId="0" fillId="0" borderId="0" xfId="0"/>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Fill="1" applyAlignment="1">
      <alignment horizontal="center"/>
    </xf>
    <xf numFmtId="0" fontId="12" fillId="0" borderId="0" xfId="8" applyFont="1" applyAlignment="1">
      <alignment horizontal="center"/>
    </xf>
    <xf numFmtId="0" fontId="12" fillId="0" borderId="0" xfId="8" applyFont="1" applyBorder="1" applyAlignment="1">
      <alignment horizontal="center"/>
    </xf>
    <xf numFmtId="0" fontId="12" fillId="0" borderId="1" xfId="8" applyFont="1" applyBorder="1" applyAlignment="1">
      <alignment horizontal="center"/>
    </xf>
    <xf numFmtId="44" fontId="12" fillId="0" borderId="0" xfId="1" applyFont="1" applyAlignment="1">
      <alignment horizontal="center"/>
    </xf>
    <xf numFmtId="0" fontId="0" fillId="0" borderId="0" xfId="0" applyAlignment="1"/>
    <xf numFmtId="0" fontId="0" fillId="0" borderId="0" xfId="0" applyBorder="1" applyAlignment="1"/>
    <xf numFmtId="165" fontId="0" fillId="0" borderId="0" xfId="0" applyNumberFormat="1" applyAlignment="1"/>
    <xf numFmtId="0" fontId="18" fillId="2" borderId="2" xfId="0" applyFont="1" applyFill="1" applyBorder="1" applyAlignment="1">
      <alignment horizontal="center" vertical="center"/>
    </xf>
    <xf numFmtId="9" fontId="17" fillId="2" borderId="3" xfId="9" applyNumberFormat="1" applyFont="1" applyFill="1" applyBorder="1" applyAlignment="1">
      <alignment horizontal="center"/>
    </xf>
    <xf numFmtId="0" fontId="2" fillId="0" borderId="0" xfId="0" applyFont="1" applyBorder="1" applyAlignment="1">
      <alignment horizontal="center"/>
    </xf>
    <xf numFmtId="0" fontId="0" fillId="0" borderId="4" xfId="0" applyBorder="1" applyAlignment="1" applyProtection="1">
      <alignment horizontal="center"/>
      <protection locked="0"/>
    </xf>
    <xf numFmtId="49" fontId="0" fillId="0" borderId="4" xfId="0" applyNumberFormat="1" applyBorder="1" applyAlignment="1" applyProtection="1">
      <alignment horizontal="center"/>
      <protection locked="0"/>
    </xf>
    <xf numFmtId="0" fontId="18" fillId="2" borderId="5"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44" fontId="2" fillId="0" borderId="0" xfId="1" applyFont="1" applyAlignment="1">
      <alignment horizontal="center"/>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8" xfId="0" applyFont="1" applyBorder="1" applyAlignment="1" applyProtection="1">
      <alignment horizontal="center"/>
    </xf>
    <xf numFmtId="0" fontId="2" fillId="0" borderId="0" xfId="0" applyFont="1" applyFill="1" applyAlignment="1" applyProtection="1">
      <alignment horizontal="centerContinuous" vertical="center"/>
    </xf>
    <xf numFmtId="0" fontId="7" fillId="0" borderId="0" xfId="0" applyFont="1" applyFill="1" applyBorder="1" applyAlignment="1" applyProtection="1">
      <alignment horizontal="centerContinuous" vertical="center"/>
    </xf>
    <xf numFmtId="44" fontId="2" fillId="0" borderId="0" xfId="1" applyFont="1" applyFill="1" applyAlignment="1" applyProtection="1">
      <alignment horizontal="centerContinuous" vertical="center"/>
    </xf>
    <xf numFmtId="9" fontId="2" fillId="3" borderId="10" xfId="9" applyFont="1" applyFill="1" applyBorder="1" applyAlignment="1" applyProtection="1">
      <alignment horizontal="center" vertical="center"/>
    </xf>
    <xf numFmtId="9" fontId="2" fillId="3" borderId="11" xfId="9" applyFont="1" applyFill="1" applyBorder="1" applyAlignment="1" applyProtection="1">
      <alignment horizontal="center" vertical="center"/>
    </xf>
    <xf numFmtId="1" fontId="0" fillId="0" borderId="4" xfId="0" applyNumberFormat="1" applyBorder="1" applyAlignment="1" applyProtection="1">
      <alignment horizontal="center"/>
      <protection locked="0"/>
    </xf>
    <xf numFmtId="1" fontId="0" fillId="0" borderId="0" xfId="0" applyNumberFormat="1" applyAlignment="1"/>
    <xf numFmtId="165" fontId="18" fillId="2" borderId="12" xfId="0" applyNumberFormat="1"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165" fontId="2" fillId="0" borderId="5" xfId="0" applyNumberFormat="1" applyFont="1" applyBorder="1" applyAlignment="1" applyProtection="1">
      <alignment horizontal="center" vertical="center" shrinkToFit="1"/>
    </xf>
    <xf numFmtId="0" fontId="23" fillId="0" borderId="0" xfId="0" applyFont="1" applyAlignment="1"/>
    <xf numFmtId="0" fontId="0" fillId="2" borderId="13" xfId="0" applyFill="1" applyBorder="1" applyAlignment="1"/>
    <xf numFmtId="164" fontId="18" fillId="2" borderId="14" xfId="0" applyNumberFormat="1" applyFont="1" applyFill="1" applyBorder="1" applyAlignment="1">
      <alignment horizontal="center" vertical="center"/>
    </xf>
    <xf numFmtId="0" fontId="17" fillId="2" borderId="13" xfId="0" applyFont="1" applyFill="1" applyBorder="1" applyAlignment="1">
      <alignment horizontal="left" vertical="top"/>
    </xf>
    <xf numFmtId="0" fontId="17" fillId="2" borderId="13" xfId="0" applyFont="1" applyFill="1" applyBorder="1" applyAlignment="1"/>
    <xf numFmtId="1" fontId="17" fillId="2" borderId="13" xfId="0" applyNumberFormat="1" applyFont="1" applyFill="1" applyBorder="1" applyAlignment="1"/>
    <xf numFmtId="0" fontId="17" fillId="2" borderId="13" xfId="0" applyFont="1" applyFill="1" applyBorder="1" applyAlignment="1">
      <alignment horizontal="center" wrapText="1"/>
    </xf>
    <xf numFmtId="0" fontId="18" fillId="2" borderId="15"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165" fontId="18" fillId="2" borderId="16" xfId="0" applyNumberFormat="1" applyFont="1" applyFill="1" applyBorder="1" applyAlignment="1" applyProtection="1">
      <alignment horizontal="center" vertical="center" wrapText="1"/>
    </xf>
    <xf numFmtId="165" fontId="4" fillId="0" borderId="4" xfId="8" applyNumberFormat="1" applyBorder="1" applyAlignment="1" applyProtection="1">
      <alignment horizontal="center"/>
    </xf>
    <xf numFmtId="1" fontId="4" fillId="0" borderId="4" xfId="8" applyNumberFormat="1" applyBorder="1" applyAlignment="1" applyProtection="1">
      <alignment horizontal="center"/>
    </xf>
    <xf numFmtId="0" fontId="17" fillId="2" borderId="17" xfId="0" quotePrefix="1" applyNumberFormat="1" applyFont="1" applyFill="1" applyBorder="1" applyAlignment="1" applyProtection="1">
      <alignment horizontal="left" vertical="top"/>
      <protection locked="0"/>
    </xf>
    <xf numFmtId="0" fontId="4" fillId="0" borderId="0" xfId="8" applyProtection="1"/>
    <xf numFmtId="2" fontId="4" fillId="0" borderId="0" xfId="8" applyNumberFormat="1" applyProtection="1"/>
    <xf numFmtId="1" fontId="0" fillId="2" borderId="16" xfId="0" applyNumberFormat="1" applyFill="1" applyBorder="1" applyAlignment="1">
      <alignment horizontal="center"/>
    </xf>
    <xf numFmtId="9" fontId="2" fillId="0" borderId="7" xfId="9" applyFont="1" applyBorder="1" applyAlignment="1" applyProtection="1">
      <alignment horizontal="center" vertical="center" shrinkToFit="1"/>
    </xf>
    <xf numFmtId="1" fontId="2" fillId="0" borderId="5" xfId="1" applyNumberFormat="1" applyFont="1" applyBorder="1" applyAlignment="1" applyProtection="1">
      <alignment horizontal="center" vertical="center" shrinkToFit="1"/>
    </xf>
    <xf numFmtId="0" fontId="12" fillId="4" borderId="0" xfId="8" applyFont="1" applyFill="1" applyAlignment="1">
      <alignment horizontal="center"/>
    </xf>
    <xf numFmtId="0" fontId="12" fillId="4" borderId="0" xfId="8" applyFont="1" applyFill="1" applyAlignment="1" applyProtection="1">
      <alignment horizontal="center"/>
    </xf>
    <xf numFmtId="44" fontId="12" fillId="4" borderId="0" xfId="1" applyFont="1" applyFill="1" applyAlignment="1" applyProtection="1">
      <alignment horizontal="center"/>
    </xf>
    <xf numFmtId="0" fontId="12" fillId="4" borderId="0" xfId="8" applyFont="1" applyFill="1" applyAlignment="1" applyProtection="1">
      <alignment horizontal="center"/>
      <protection locked="0"/>
    </xf>
    <xf numFmtId="0" fontId="12" fillId="4" borderId="0" xfId="8" applyFont="1" applyFill="1" applyBorder="1" applyAlignment="1">
      <alignment horizontal="center"/>
    </xf>
    <xf numFmtId="0" fontId="15" fillId="4" borderId="0" xfId="8" applyFont="1" applyFill="1" applyAlignment="1" applyProtection="1">
      <alignment horizontal="right"/>
    </xf>
    <xf numFmtId="0" fontId="16" fillId="4" borderId="0" xfId="8" applyFont="1" applyFill="1" applyAlignment="1" applyProtection="1">
      <alignment horizontal="left"/>
      <protection locked="0"/>
    </xf>
    <xf numFmtId="0" fontId="12" fillId="4" borderId="0" xfId="8" applyFont="1" applyFill="1" applyAlignment="1" applyProtection="1">
      <alignment horizontal="right"/>
    </xf>
    <xf numFmtId="0" fontId="12" fillId="4" borderId="18" xfId="8" applyFont="1" applyFill="1" applyBorder="1" applyAlignment="1" applyProtection="1">
      <alignment horizontal="center"/>
    </xf>
    <xf numFmtId="0" fontId="12" fillId="4" borderId="19" xfId="8" applyFont="1" applyFill="1" applyBorder="1" applyAlignment="1" applyProtection="1">
      <alignment horizontal="right"/>
    </xf>
    <xf numFmtId="0" fontId="12" fillId="4" borderId="20" xfId="8" applyFont="1" applyFill="1" applyBorder="1" applyAlignment="1" applyProtection="1">
      <alignment horizontal="right"/>
    </xf>
    <xf numFmtId="0" fontId="12" fillId="4" borderId="21" xfId="8" applyFont="1" applyFill="1" applyBorder="1" applyAlignment="1" applyProtection="1">
      <alignment horizontal="right"/>
    </xf>
    <xf numFmtId="0" fontId="12" fillId="4" borderId="22" xfId="8" applyFont="1" applyFill="1" applyBorder="1" applyAlignment="1" applyProtection="1">
      <alignment horizontal="right"/>
    </xf>
    <xf numFmtId="0" fontId="15" fillId="4" borderId="23" xfId="8" applyFont="1" applyFill="1" applyBorder="1" applyAlignment="1" applyProtection="1">
      <alignment horizontal="center"/>
    </xf>
    <xf numFmtId="0" fontId="12" fillId="4" borderId="2" xfId="8" applyFont="1" applyFill="1" applyBorder="1" applyAlignment="1" applyProtection="1">
      <alignment horizontal="left"/>
    </xf>
    <xf numFmtId="0" fontId="12" fillId="4" borderId="11" xfId="8" applyFont="1" applyFill="1" applyBorder="1" applyAlignment="1" applyProtection="1">
      <alignment horizontal="left"/>
    </xf>
    <xf numFmtId="0" fontId="12" fillId="4" borderId="24" xfId="8" applyFont="1" applyFill="1" applyBorder="1" applyAlignment="1" applyProtection="1">
      <alignment horizontal="left"/>
    </xf>
    <xf numFmtId="0" fontId="12" fillId="4" borderId="25" xfId="8" applyFont="1" applyFill="1" applyBorder="1" applyAlignment="1">
      <alignment horizontal="center"/>
    </xf>
    <xf numFmtId="0" fontId="29" fillId="4" borderId="11" xfId="8" applyFont="1" applyFill="1" applyBorder="1" applyAlignment="1" applyProtection="1">
      <alignment horizontal="center"/>
      <protection locked="0"/>
    </xf>
    <xf numFmtId="0" fontId="12" fillId="4" borderId="26" xfId="8" applyFont="1" applyFill="1" applyBorder="1" applyAlignment="1">
      <alignment horizontal="center"/>
    </xf>
    <xf numFmtId="0" fontId="29" fillId="4" borderId="24" xfId="8" applyFont="1" applyFill="1" applyBorder="1" applyAlignment="1" applyProtection="1">
      <alignment horizontal="center"/>
      <protection locked="0"/>
    </xf>
    <xf numFmtId="44" fontId="12" fillId="4" borderId="0" xfId="1" applyFont="1" applyFill="1" applyAlignment="1">
      <alignment horizontal="center"/>
    </xf>
    <xf numFmtId="0" fontId="4" fillId="4" borderId="0" xfId="8" applyFill="1" applyProtection="1"/>
    <xf numFmtId="0" fontId="10" fillId="4" borderId="0" xfId="8" applyFont="1" applyFill="1" applyAlignment="1" applyProtection="1">
      <alignment horizontal="center"/>
    </xf>
    <xf numFmtId="0" fontId="6" fillId="4" borderId="0" xfId="8" applyFont="1" applyFill="1" applyProtection="1"/>
    <xf numFmtId="0" fontId="6" fillId="4" borderId="0" xfId="8" applyFont="1" applyFill="1" applyAlignment="1" applyProtection="1">
      <alignment horizontal="left" vertical="top" wrapText="1"/>
    </xf>
    <xf numFmtId="0" fontId="11" fillId="4" borderId="0" xfId="8" applyFont="1" applyFill="1" applyBorder="1" applyAlignment="1" applyProtection="1">
      <alignment horizontal="left" vertical="top" wrapText="1"/>
    </xf>
    <xf numFmtId="2" fontId="4" fillId="4" borderId="0" xfId="8" applyNumberFormat="1" applyFill="1" applyProtection="1"/>
    <xf numFmtId="0" fontId="13" fillId="4" borderId="0" xfId="8" applyFont="1" applyFill="1" applyBorder="1" applyAlignment="1" applyProtection="1">
      <alignment horizontal="center"/>
    </xf>
    <xf numFmtId="0" fontId="5" fillId="4" borderId="27" xfId="8" applyFont="1" applyFill="1" applyBorder="1" applyAlignment="1" applyProtection="1">
      <alignment horizontal="left"/>
    </xf>
    <xf numFmtId="2" fontId="4" fillId="4" borderId="28" xfId="8" applyNumberFormat="1" applyFill="1" applyBorder="1" applyProtection="1"/>
    <xf numFmtId="0" fontId="4" fillId="4" borderId="28" xfId="8" applyFill="1" applyBorder="1" applyProtection="1"/>
    <xf numFmtId="2" fontId="4" fillId="4" borderId="28" xfId="8" applyNumberFormat="1" applyFill="1" applyBorder="1" applyAlignment="1" applyProtection="1">
      <alignment horizontal="center"/>
    </xf>
    <xf numFmtId="0" fontId="4" fillId="4" borderId="28" xfId="8" applyFill="1" applyBorder="1" applyAlignment="1" applyProtection="1">
      <alignment horizontal="center"/>
    </xf>
    <xf numFmtId="0" fontId="21" fillId="4" borderId="23" xfId="8" applyFont="1" applyFill="1" applyBorder="1" applyAlignment="1" applyProtection="1">
      <alignment horizontal="right"/>
      <protection locked="0"/>
    </xf>
    <xf numFmtId="0" fontId="6" fillId="4" borderId="5" xfId="8" applyFont="1" applyFill="1" applyBorder="1" applyProtection="1"/>
    <xf numFmtId="2" fontId="6" fillId="4" borderId="5" xfId="8" applyNumberFormat="1" applyFont="1" applyFill="1" applyBorder="1" applyAlignment="1" applyProtection="1">
      <alignment horizontal="center" vertical="center" wrapText="1"/>
    </xf>
    <xf numFmtId="2" fontId="6" fillId="4" borderId="29" xfId="8" applyNumberFormat="1" applyFont="1" applyFill="1" applyBorder="1" applyAlignment="1" applyProtection="1">
      <alignment horizontal="center" wrapText="1"/>
    </xf>
    <xf numFmtId="2" fontId="6" fillId="4" borderId="29" xfId="8" applyNumberFormat="1" applyFont="1" applyFill="1" applyBorder="1" applyAlignment="1" applyProtection="1">
      <alignment horizontal="center"/>
    </xf>
    <xf numFmtId="1" fontId="6" fillId="4" borderId="5" xfId="8" applyNumberFormat="1" applyFont="1" applyFill="1" applyBorder="1" applyAlignment="1" applyProtection="1">
      <alignment horizontal="center"/>
    </xf>
    <xf numFmtId="0" fontId="4" fillId="4" borderId="30" xfId="8" applyFill="1" applyBorder="1" applyProtection="1"/>
    <xf numFmtId="1" fontId="6" fillId="4" borderId="31" xfId="8" applyNumberFormat="1" applyFont="1" applyFill="1" applyBorder="1" applyAlignment="1" applyProtection="1">
      <alignment horizontal="center"/>
    </xf>
    <xf numFmtId="2" fontId="6" fillId="4" borderId="32" xfId="8" applyNumberFormat="1" applyFont="1" applyFill="1" applyBorder="1" applyAlignment="1" applyProtection="1">
      <alignment horizontal="center"/>
    </xf>
    <xf numFmtId="2" fontId="6" fillId="4" borderId="32" xfId="8" applyNumberFormat="1" applyFont="1" applyFill="1" applyBorder="1" applyAlignment="1" applyProtection="1">
      <alignment horizontal="center" wrapText="1"/>
    </xf>
    <xf numFmtId="0" fontId="20" fillId="4" borderId="0" xfId="8" applyFont="1" applyFill="1" applyAlignment="1" applyProtection="1">
      <alignment horizontal="center" vertical="center"/>
    </xf>
    <xf numFmtId="2" fontId="6" fillId="4" borderId="28" xfId="8" applyNumberFormat="1" applyFont="1" applyFill="1" applyBorder="1" applyAlignment="1" applyProtection="1">
      <alignment horizontal="center"/>
    </xf>
    <xf numFmtId="44" fontId="6" fillId="4" borderId="28" xfId="1" applyFont="1" applyFill="1" applyBorder="1" applyAlignment="1" applyProtection="1">
      <alignment horizontal="left" vertical="center"/>
    </xf>
    <xf numFmtId="2" fontId="6" fillId="4" borderId="28" xfId="8" applyNumberFormat="1" applyFont="1" applyFill="1" applyBorder="1" applyAlignment="1" applyProtection="1">
      <alignment horizontal="left"/>
    </xf>
    <xf numFmtId="2" fontId="13" fillId="4" borderId="28" xfId="8" applyNumberFormat="1" applyFont="1" applyFill="1" applyBorder="1" applyAlignment="1" applyProtection="1">
      <alignment horizontal="center"/>
    </xf>
    <xf numFmtId="0" fontId="13" fillId="4" borderId="28" xfId="8" applyFont="1" applyFill="1" applyBorder="1" applyAlignment="1" applyProtection="1">
      <alignment horizontal="center"/>
    </xf>
    <xf numFmtId="0" fontId="22" fillId="4" borderId="10" xfId="8" applyFont="1" applyFill="1" applyBorder="1" applyAlignment="1" applyProtection="1">
      <alignment horizontal="right"/>
    </xf>
    <xf numFmtId="0" fontId="4" fillId="4" borderId="33" xfId="8" applyFont="1" applyFill="1" applyBorder="1" applyAlignment="1" applyProtection="1">
      <alignment horizontal="center" wrapText="1"/>
    </xf>
    <xf numFmtId="0" fontId="6" fillId="4" borderId="5" xfId="8" applyFont="1" applyFill="1" applyBorder="1" applyAlignment="1" applyProtection="1">
      <alignment horizontal="center"/>
    </xf>
    <xf numFmtId="165" fontId="6" fillId="4" borderId="29" xfId="8" applyNumberFormat="1" applyFont="1" applyFill="1" applyBorder="1" applyAlignment="1" applyProtection="1">
      <alignment horizontal="center"/>
    </xf>
    <xf numFmtId="1" fontId="6" fillId="4" borderId="29" xfId="8" applyNumberFormat="1" applyFont="1" applyFill="1" applyBorder="1" applyAlignment="1" applyProtection="1">
      <alignment horizontal="center"/>
    </xf>
    <xf numFmtId="0" fontId="6" fillId="4" borderId="12" xfId="8" applyFont="1" applyFill="1" applyBorder="1" applyAlignment="1" applyProtection="1">
      <alignment horizontal="center"/>
    </xf>
    <xf numFmtId="1" fontId="6" fillId="4" borderId="32" xfId="8" applyNumberFormat="1" applyFont="1" applyFill="1" applyBorder="1" applyAlignment="1" applyProtection="1">
      <alignment horizontal="center"/>
    </xf>
    <xf numFmtId="0" fontId="0" fillId="4" borderId="0" xfId="0" applyFill="1" applyBorder="1" applyAlignment="1" applyProtection="1"/>
    <xf numFmtId="0" fontId="2" fillId="0" borderId="0" xfId="0" applyFont="1" applyBorder="1" applyAlignment="1">
      <alignment horizontal="center" vertical="center"/>
    </xf>
    <xf numFmtId="0" fontId="2" fillId="0" borderId="4" xfId="0" applyFont="1" applyBorder="1" applyAlignment="1" applyProtection="1">
      <alignment horizontal="center" vertical="center" wrapText="1"/>
    </xf>
    <xf numFmtId="1" fontId="2" fillId="0" borderId="7" xfId="1" applyNumberFormat="1" applyFont="1" applyBorder="1" applyAlignment="1" applyProtection="1">
      <alignment horizontal="center" vertical="center" shrinkToFit="1"/>
    </xf>
    <xf numFmtId="0" fontId="0" fillId="4" borderId="0" xfId="0" applyFill="1" applyAlignment="1"/>
    <xf numFmtId="1" fontId="0" fillId="4" borderId="0" xfId="0" applyNumberFormat="1" applyFill="1" applyAlignment="1"/>
    <xf numFmtId="165" fontId="0" fillId="4" borderId="0" xfId="0" applyNumberFormat="1" applyFill="1" applyAlignment="1"/>
    <xf numFmtId="0" fontId="0" fillId="4" borderId="0" xfId="0" applyFill="1"/>
    <xf numFmtId="0" fontId="23" fillId="4" borderId="0" xfId="0" applyFont="1" applyFill="1" applyAlignment="1"/>
    <xf numFmtId="0" fontId="27" fillId="4" borderId="0" xfId="0" applyFont="1" applyFill="1" applyAlignment="1">
      <alignment vertical="center"/>
    </xf>
    <xf numFmtId="0" fontId="27" fillId="4" borderId="0" xfId="8" applyFont="1" applyFill="1" applyAlignment="1" applyProtection="1">
      <alignment horizontal="left" vertical="center"/>
    </xf>
    <xf numFmtId="0" fontId="27" fillId="0" borderId="0" xfId="0" applyFont="1" applyFill="1" applyAlignment="1" applyProtection="1">
      <alignment horizontal="left" vertical="center"/>
    </xf>
    <xf numFmtId="0" fontId="19" fillId="0" borderId="0" xfId="0" applyFont="1" applyFill="1" applyBorder="1" applyAlignment="1" applyProtection="1">
      <alignment horizontal="right" vertical="center"/>
    </xf>
    <xf numFmtId="0" fontId="2" fillId="0" borderId="0" xfId="0" applyFont="1" applyFill="1" applyBorder="1" applyAlignment="1" applyProtection="1">
      <alignment horizontal="centerContinuous" vertical="center"/>
    </xf>
    <xf numFmtId="0" fontId="27" fillId="0" borderId="0" xfId="0" applyFont="1" applyFill="1" applyBorder="1" applyAlignment="1" applyProtection="1">
      <alignment horizontal="left" vertical="center"/>
    </xf>
    <xf numFmtId="44" fontId="2" fillId="0" borderId="0" xfId="1" applyFont="1" applyFill="1" applyBorder="1" applyAlignment="1" applyProtection="1">
      <alignment horizontal="centerContinuous" vertical="center"/>
    </xf>
    <xf numFmtId="0" fontId="2" fillId="0" borderId="0" xfId="0" applyFont="1" applyFill="1" applyBorder="1" applyAlignment="1">
      <alignment horizontal="center"/>
    </xf>
    <xf numFmtId="0" fontId="0" fillId="5" borderId="34" xfId="0" applyFill="1" applyBorder="1" applyAlignment="1"/>
    <xf numFmtId="0" fontId="0" fillId="0" borderId="4" xfId="0" applyBorder="1" applyAlignment="1"/>
    <xf numFmtId="165" fontId="0" fillId="5" borderId="35" xfId="0" applyNumberFormat="1" applyFill="1" applyBorder="1" applyAlignment="1">
      <alignment horizontal="center"/>
    </xf>
    <xf numFmtId="1" fontId="4" fillId="0" borderId="2" xfId="8" applyNumberFormat="1" applyBorder="1" applyAlignment="1" applyProtection="1">
      <alignment horizontal="center"/>
    </xf>
    <xf numFmtId="0" fontId="1" fillId="0" borderId="4" xfId="0" applyFont="1" applyBorder="1" applyAlignment="1" applyProtection="1">
      <alignment horizontal="center"/>
      <protection locked="0"/>
    </xf>
    <xf numFmtId="0" fontId="2" fillId="4" borderId="0" xfId="7" applyFont="1" applyFill="1" applyProtection="1"/>
    <xf numFmtId="0" fontId="1" fillId="4" borderId="0" xfId="7" applyFill="1" applyProtection="1"/>
    <xf numFmtId="0" fontId="1" fillId="4" borderId="0" xfId="7" applyFill="1" applyAlignment="1" applyProtection="1">
      <alignment horizontal="center"/>
    </xf>
    <xf numFmtId="0" fontId="2" fillId="4" borderId="0" xfId="7" applyFont="1" applyFill="1" applyBorder="1" applyProtection="1"/>
    <xf numFmtId="0" fontId="1" fillId="4" borderId="0" xfId="7" applyFill="1" applyBorder="1" applyAlignment="1" applyProtection="1"/>
    <xf numFmtId="0" fontId="2" fillId="4" borderId="30" xfId="7" applyFont="1" applyFill="1" applyBorder="1" applyProtection="1"/>
    <xf numFmtId="0" fontId="1" fillId="4" borderId="30" xfId="7" applyFill="1" applyBorder="1" applyProtection="1"/>
    <xf numFmtId="0" fontId="1" fillId="4" borderId="30" xfId="7" applyFill="1" applyBorder="1" applyAlignment="1" applyProtection="1">
      <alignment horizontal="center"/>
    </xf>
    <xf numFmtId="0" fontId="2" fillId="5" borderId="15" xfId="7" applyFont="1" applyFill="1" applyBorder="1" applyProtection="1"/>
    <xf numFmtId="0" fontId="2" fillId="5" borderId="25" xfId="7" applyFont="1" applyFill="1" applyBorder="1" applyAlignment="1" applyProtection="1">
      <alignment horizontal="center"/>
    </xf>
    <xf numFmtId="0" fontId="2" fillId="5" borderId="36" xfId="7" applyFont="1" applyFill="1" applyBorder="1" applyAlignment="1" applyProtection="1">
      <alignment horizontal="center"/>
    </xf>
    <xf numFmtId="0" fontId="2" fillId="5" borderId="16" xfId="7" applyFont="1" applyFill="1" applyBorder="1" applyProtection="1"/>
    <xf numFmtId="0" fontId="2" fillId="5" borderId="26" xfId="7" applyFont="1" applyFill="1" applyBorder="1" applyAlignment="1" applyProtection="1">
      <alignment horizontal="center"/>
    </xf>
    <xf numFmtId="0" fontId="2" fillId="5" borderId="37" xfId="7" applyFont="1" applyFill="1" applyBorder="1" applyAlignment="1" applyProtection="1">
      <alignment horizontal="center"/>
    </xf>
    <xf numFmtId="0" fontId="2" fillId="5" borderId="38" xfId="7" applyFont="1" applyFill="1" applyBorder="1" applyAlignment="1" applyProtection="1">
      <alignment horizontal="center"/>
    </xf>
    <xf numFmtId="0" fontId="2" fillId="5" borderId="39" xfId="7" applyFont="1" applyFill="1" applyBorder="1" applyAlignment="1" applyProtection="1">
      <alignment horizontal="center"/>
    </xf>
    <xf numFmtId="0" fontId="2" fillId="5" borderId="40" xfId="7" applyFont="1" applyFill="1" applyBorder="1" applyProtection="1"/>
    <xf numFmtId="0" fontId="28" fillId="0" borderId="33" xfId="7" applyFont="1" applyBorder="1" applyAlignment="1" applyProtection="1">
      <alignment horizontal="center"/>
      <protection locked="0"/>
    </xf>
    <xf numFmtId="0" fontId="28" fillId="0" borderId="41" xfId="7" applyFont="1" applyBorder="1" applyAlignment="1" applyProtection="1">
      <alignment horizontal="center"/>
      <protection locked="0"/>
    </xf>
    <xf numFmtId="0" fontId="28" fillId="0" borderId="42" xfId="7" applyFont="1" applyBorder="1" applyAlignment="1" applyProtection="1">
      <alignment horizontal="center"/>
      <protection locked="0"/>
    </xf>
    <xf numFmtId="0" fontId="1" fillId="5" borderId="33" xfId="7" applyFill="1" applyBorder="1" applyAlignment="1" applyProtection="1">
      <alignment horizontal="center"/>
    </xf>
    <xf numFmtId="0" fontId="1" fillId="5" borderId="41" xfId="7" applyFill="1" applyBorder="1" applyAlignment="1" applyProtection="1">
      <alignment horizontal="center"/>
    </xf>
    <xf numFmtId="0" fontId="1" fillId="5" borderId="42" xfId="7" applyFill="1" applyBorder="1" applyAlignment="1" applyProtection="1">
      <alignment horizontal="center"/>
    </xf>
    <xf numFmtId="166" fontId="1" fillId="5" borderId="33" xfId="7" applyNumberFormat="1" applyFill="1" applyBorder="1" applyAlignment="1" applyProtection="1">
      <alignment horizontal="center"/>
    </xf>
    <xf numFmtId="166" fontId="1" fillId="5" borderId="41" xfId="7" applyNumberFormat="1" applyFill="1" applyBorder="1" applyAlignment="1" applyProtection="1">
      <alignment horizontal="center"/>
    </xf>
    <xf numFmtId="166" fontId="1" fillId="5" borderId="43" xfId="7" applyNumberFormat="1" applyFill="1" applyBorder="1" applyAlignment="1" applyProtection="1">
      <alignment horizontal="center"/>
    </xf>
    <xf numFmtId="0" fontId="2" fillId="5" borderId="4" xfId="7" applyFont="1" applyFill="1" applyBorder="1" applyProtection="1"/>
    <xf numFmtId="0" fontId="1" fillId="2" borderId="5" xfId="7" applyFill="1" applyBorder="1" applyAlignment="1" applyProtection="1">
      <alignment horizontal="center"/>
      <protection locked="0"/>
    </xf>
    <xf numFmtId="0" fontId="1" fillId="2" borderId="29" xfId="7" applyFill="1" applyBorder="1" applyAlignment="1" applyProtection="1">
      <alignment horizontal="center"/>
      <protection locked="0"/>
    </xf>
    <xf numFmtId="0" fontId="1" fillId="2" borderId="6" xfId="7" applyFill="1" applyBorder="1" applyAlignment="1" applyProtection="1">
      <alignment horizontal="center"/>
      <protection locked="0"/>
    </xf>
    <xf numFmtId="0" fontId="1" fillId="5" borderId="5" xfId="7" applyFill="1" applyBorder="1" applyAlignment="1" applyProtection="1">
      <alignment horizontal="center"/>
    </xf>
    <xf numFmtId="0" fontId="1" fillId="5" borderId="29" xfId="7" applyFill="1" applyBorder="1" applyAlignment="1" applyProtection="1">
      <alignment horizontal="center"/>
    </xf>
    <xf numFmtId="0" fontId="1" fillId="5" borderId="6" xfId="7" applyFill="1" applyBorder="1" applyAlignment="1" applyProtection="1">
      <alignment horizontal="center"/>
    </xf>
    <xf numFmtId="166" fontId="1" fillId="5" borderId="5" xfId="7" applyNumberFormat="1" applyFill="1" applyBorder="1" applyAlignment="1" applyProtection="1">
      <alignment horizontal="center"/>
    </xf>
    <xf numFmtId="166" fontId="1" fillId="5" borderId="29" xfId="7" applyNumberFormat="1" applyFill="1" applyBorder="1" applyAlignment="1" applyProtection="1">
      <alignment horizontal="center"/>
    </xf>
    <xf numFmtId="166" fontId="1" fillId="5" borderId="7" xfId="7" applyNumberFormat="1" applyFill="1" applyBorder="1" applyAlignment="1" applyProtection="1">
      <alignment horizontal="center"/>
    </xf>
    <xf numFmtId="0" fontId="2" fillId="5" borderId="44" xfId="7" applyFont="1" applyFill="1" applyBorder="1" applyProtection="1"/>
    <xf numFmtId="0" fontId="1" fillId="2" borderId="45" xfId="7" applyFill="1" applyBorder="1" applyAlignment="1" applyProtection="1">
      <alignment horizontal="center"/>
      <protection locked="0"/>
    </xf>
    <xf numFmtId="0" fontId="1" fillId="2" borderId="46" xfId="7" applyFill="1" applyBorder="1" applyAlignment="1" applyProtection="1">
      <alignment horizontal="center"/>
      <protection locked="0"/>
    </xf>
    <xf numFmtId="0" fontId="1" fillId="2" borderId="47" xfId="7" applyFill="1" applyBorder="1" applyAlignment="1" applyProtection="1">
      <alignment horizontal="center"/>
      <protection locked="0"/>
    </xf>
    <xf numFmtId="0" fontId="1" fillId="5" borderId="45" xfId="7" applyFill="1" applyBorder="1" applyAlignment="1" applyProtection="1">
      <alignment horizontal="center"/>
    </xf>
    <xf numFmtId="0" fontId="1" fillId="5" borderId="46" xfId="7" applyFill="1" applyBorder="1" applyAlignment="1" applyProtection="1">
      <alignment horizontal="center"/>
    </xf>
    <xf numFmtId="0" fontId="1" fillId="5" borderId="47" xfId="7" applyFill="1" applyBorder="1" applyAlignment="1" applyProtection="1">
      <alignment horizontal="center"/>
    </xf>
    <xf numFmtId="166" fontId="1" fillId="5" borderId="12" xfId="7" applyNumberFormat="1" applyFill="1" applyBorder="1" applyAlignment="1" applyProtection="1">
      <alignment horizontal="center"/>
    </xf>
    <xf numFmtId="166" fontId="1" fillId="5" borderId="32" xfId="7" applyNumberFormat="1" applyFill="1" applyBorder="1" applyAlignment="1" applyProtection="1">
      <alignment horizontal="center"/>
    </xf>
    <xf numFmtId="166" fontId="1" fillId="5" borderId="48" xfId="7" applyNumberFormat="1" applyFill="1" applyBorder="1" applyAlignment="1" applyProtection="1">
      <alignment horizontal="center"/>
    </xf>
    <xf numFmtId="0" fontId="2" fillId="5" borderId="18" xfId="7" applyFont="1" applyFill="1" applyBorder="1" applyProtection="1"/>
    <xf numFmtId="3" fontId="1" fillId="2" borderId="33" xfId="7" applyNumberFormat="1" applyFill="1" applyBorder="1" applyAlignment="1" applyProtection="1">
      <alignment horizontal="center"/>
      <protection locked="0"/>
    </xf>
    <xf numFmtId="4" fontId="1" fillId="2" borderId="41" xfId="7" applyNumberFormat="1" applyFill="1" applyBorder="1" applyAlignment="1" applyProtection="1">
      <alignment horizontal="center"/>
      <protection locked="0"/>
    </xf>
    <xf numFmtId="4" fontId="1" fillId="2" borderId="42" xfId="7" applyNumberFormat="1" applyFill="1" applyBorder="1" applyAlignment="1" applyProtection="1">
      <alignment horizontal="center"/>
      <protection locked="0"/>
    </xf>
    <xf numFmtId="166" fontId="1" fillId="5" borderId="49" xfId="7" applyNumberFormat="1" applyFill="1" applyBorder="1" applyAlignment="1" applyProtection="1">
      <alignment horizontal="center"/>
    </xf>
    <xf numFmtId="166" fontId="1" fillId="5" borderId="50" xfId="7" applyNumberFormat="1" applyFill="1" applyBorder="1" applyAlignment="1" applyProtection="1">
      <alignment horizontal="center"/>
    </xf>
    <xf numFmtId="0" fontId="2" fillId="5" borderId="20" xfId="7" applyFont="1" applyFill="1" applyBorder="1" applyProtection="1"/>
    <xf numFmtId="3" fontId="1" fillId="2" borderId="5" xfId="7" applyNumberFormat="1" applyFill="1" applyBorder="1" applyAlignment="1" applyProtection="1">
      <alignment horizontal="center"/>
      <protection locked="0"/>
    </xf>
    <xf numFmtId="4" fontId="1" fillId="2" borderId="29" xfId="7" applyNumberFormat="1" applyFill="1" applyBorder="1" applyAlignment="1" applyProtection="1">
      <alignment horizontal="center"/>
      <protection locked="0"/>
    </xf>
    <xf numFmtId="4" fontId="1" fillId="2" borderId="6" xfId="7" applyNumberFormat="1" applyFill="1" applyBorder="1" applyAlignment="1" applyProtection="1">
      <alignment horizontal="center"/>
      <protection locked="0"/>
    </xf>
    <xf numFmtId="3" fontId="1" fillId="2" borderId="12" xfId="7" applyNumberFormat="1" applyFill="1" applyBorder="1" applyAlignment="1" applyProtection="1">
      <alignment horizontal="center"/>
      <protection locked="0"/>
    </xf>
    <xf numFmtId="4" fontId="1" fillId="2" borderId="32" xfId="7" applyNumberFormat="1" applyFill="1" applyBorder="1" applyAlignment="1" applyProtection="1">
      <alignment horizontal="center"/>
      <protection locked="0"/>
    </xf>
    <xf numFmtId="4" fontId="1" fillId="2" borderId="51" xfId="7" applyNumberFormat="1" applyFill="1" applyBorder="1" applyAlignment="1" applyProtection="1">
      <alignment horizontal="center"/>
      <protection locked="0"/>
    </xf>
    <xf numFmtId="0" fontId="1" fillId="5" borderId="12" xfId="7" applyFill="1" applyBorder="1" applyAlignment="1" applyProtection="1">
      <alignment horizontal="center"/>
    </xf>
    <xf numFmtId="0" fontId="1" fillId="5" borderId="32" xfId="7" applyFill="1" applyBorder="1" applyAlignment="1" applyProtection="1">
      <alignment horizontal="center"/>
    </xf>
    <xf numFmtId="0" fontId="2" fillId="5" borderId="52" xfId="7" applyFont="1" applyFill="1" applyBorder="1" applyProtection="1"/>
    <xf numFmtId="3" fontId="2" fillId="5" borderId="26" xfId="7" applyNumberFormat="1" applyFont="1" applyFill="1" applyBorder="1" applyAlignment="1" applyProtection="1">
      <alignment horizontal="center"/>
    </xf>
    <xf numFmtId="170" fontId="2" fillId="5" borderId="26" xfId="7" applyNumberFormat="1" applyFont="1" applyFill="1" applyBorder="1" applyAlignment="1" applyProtection="1">
      <alignment horizontal="center"/>
    </xf>
    <xf numFmtId="0" fontId="2" fillId="0" borderId="0" xfId="7" applyFont="1" applyFill="1" applyBorder="1" applyProtection="1"/>
    <xf numFmtId="0" fontId="1" fillId="0" borderId="0" xfId="7" applyProtection="1"/>
    <xf numFmtId="0" fontId="1" fillId="0" borderId="0" xfId="7" applyFill="1" applyAlignment="1" applyProtection="1">
      <alignment horizontal="center"/>
    </xf>
    <xf numFmtId="0" fontId="2" fillId="0" borderId="0" xfId="7" applyFont="1" applyFill="1" applyProtection="1"/>
    <xf numFmtId="7" fontId="0" fillId="4" borderId="0" xfId="0" applyNumberFormat="1" applyFill="1" applyAlignment="1"/>
    <xf numFmtId="7" fontId="18" fillId="2" borderId="51" xfId="1" applyNumberFormat="1" applyFont="1" applyFill="1" applyBorder="1" applyAlignment="1" applyProtection="1">
      <alignment horizontal="center" vertical="center" shrinkToFit="1"/>
    </xf>
    <xf numFmtId="7" fontId="18" fillId="2" borderId="48" xfId="1" applyNumberFormat="1" applyFont="1" applyFill="1" applyBorder="1" applyAlignment="1" applyProtection="1">
      <alignment horizontal="center" vertical="center" shrinkToFit="1"/>
    </xf>
    <xf numFmtId="7" fontId="11" fillId="2" borderId="12" xfId="9" applyNumberFormat="1" applyFont="1" applyFill="1" applyBorder="1" applyAlignment="1" applyProtection="1">
      <alignment horizontal="center" shrinkToFit="1"/>
    </xf>
    <xf numFmtId="7" fontId="17" fillId="2" borderId="48" xfId="9" applyNumberFormat="1" applyFont="1" applyFill="1" applyBorder="1" applyAlignment="1" applyProtection="1">
      <alignment horizontal="center" shrinkToFit="1"/>
    </xf>
    <xf numFmtId="7" fontId="2" fillId="0" borderId="20" xfId="1" applyNumberFormat="1" applyFont="1" applyBorder="1" applyAlignment="1" applyProtection="1">
      <alignment horizontal="center" shrinkToFit="1"/>
    </xf>
    <xf numFmtId="7" fontId="4" fillId="4" borderId="0" xfId="8" applyNumberFormat="1" applyFill="1" applyProtection="1"/>
    <xf numFmtId="7" fontId="4" fillId="4" borderId="28" xfId="8" applyNumberFormat="1" applyFill="1" applyBorder="1" applyAlignment="1" applyProtection="1">
      <alignment horizontal="center"/>
    </xf>
    <xf numFmtId="7" fontId="6" fillId="4" borderId="29" xfId="8" applyNumberFormat="1" applyFont="1" applyFill="1" applyBorder="1" applyAlignment="1" applyProtection="1">
      <alignment horizontal="center" wrapText="1"/>
    </xf>
    <xf numFmtId="7" fontId="6" fillId="4" borderId="32" xfId="8" applyNumberFormat="1" applyFont="1" applyFill="1" applyBorder="1" applyAlignment="1" applyProtection="1">
      <alignment horizontal="center" wrapText="1"/>
    </xf>
    <xf numFmtId="7" fontId="20" fillId="4" borderId="0" xfId="8" applyNumberFormat="1" applyFont="1" applyFill="1" applyAlignment="1" applyProtection="1">
      <alignment horizontal="center" vertical="center"/>
    </xf>
    <xf numFmtId="7" fontId="6" fillId="4" borderId="29" xfId="8" applyNumberFormat="1" applyFont="1" applyFill="1" applyBorder="1" applyAlignment="1" applyProtection="1">
      <alignment horizontal="center"/>
    </xf>
    <xf numFmtId="7" fontId="6" fillId="4" borderId="32" xfId="8" applyNumberFormat="1" applyFont="1" applyFill="1" applyBorder="1" applyAlignment="1" applyProtection="1">
      <alignment horizontal="center"/>
    </xf>
    <xf numFmtId="7" fontId="3" fillId="0" borderId="29" xfId="0" applyNumberFormat="1" applyFont="1" applyBorder="1" applyAlignment="1" applyProtection="1">
      <alignment horizontal="center" vertical="center" shrinkToFit="1"/>
    </xf>
    <xf numFmtId="7" fontId="2" fillId="0" borderId="29" xfId="0" applyNumberFormat="1" applyFont="1" applyBorder="1" applyAlignment="1" applyProtection="1">
      <alignment horizontal="center" vertical="center" shrinkToFit="1"/>
    </xf>
    <xf numFmtId="7" fontId="2" fillId="0" borderId="7" xfId="1" applyNumberFormat="1" applyFont="1" applyBorder="1" applyAlignment="1" applyProtection="1">
      <alignment horizontal="center" vertical="center" shrinkToFit="1"/>
    </xf>
    <xf numFmtId="0" fontId="2" fillId="2" borderId="5"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49" fontId="1" fillId="0" borderId="4" xfId="0" applyNumberFormat="1" applyFont="1" applyBorder="1" applyAlignment="1" applyProtection="1">
      <alignment horizontal="center"/>
      <protection locked="0"/>
    </xf>
    <xf numFmtId="0" fontId="0" fillId="0" borderId="53" xfId="0" applyBorder="1" applyAlignment="1"/>
    <xf numFmtId="0" fontId="17" fillId="0" borderId="53" xfId="0" applyFont="1" applyFill="1" applyBorder="1" applyAlignment="1">
      <alignment horizontal="center" wrapText="1"/>
    </xf>
    <xf numFmtId="7" fontId="17" fillId="0" borderId="53" xfId="0" applyNumberFormat="1" applyFont="1" applyFill="1" applyBorder="1" applyAlignment="1">
      <alignment horizontal="center"/>
    </xf>
    <xf numFmtId="0" fontId="0" fillId="0" borderId="53" xfId="0" applyBorder="1" applyAlignment="1">
      <alignment horizontal="center" wrapText="1"/>
    </xf>
    <xf numFmtId="0" fontId="23" fillId="0" borderId="53" xfId="0" applyFont="1" applyFill="1" applyBorder="1" applyAlignment="1">
      <alignment horizontal="center" wrapText="1"/>
    </xf>
    <xf numFmtId="0" fontId="4" fillId="0" borderId="53" xfId="8" applyFont="1" applyFill="1" applyBorder="1" applyAlignment="1"/>
    <xf numFmtId="0" fontId="23" fillId="0" borderId="53" xfId="0" applyFont="1" applyBorder="1" applyAlignment="1"/>
    <xf numFmtId="0" fontId="0" fillId="0" borderId="54" xfId="0" applyBorder="1" applyAlignment="1"/>
    <xf numFmtId="0" fontId="0" fillId="0" borderId="54" xfId="0" applyBorder="1" applyAlignment="1">
      <alignment horizontal="center" wrapText="1"/>
    </xf>
    <xf numFmtId="0" fontId="0" fillId="0" borderId="55" xfId="0" applyBorder="1" applyAlignment="1"/>
    <xf numFmtId="1" fontId="0" fillId="0" borderId="55" xfId="0" applyNumberFormat="1" applyBorder="1" applyAlignment="1"/>
    <xf numFmtId="165" fontId="0" fillId="0" borderId="55" xfId="0" applyNumberFormat="1" applyBorder="1" applyAlignment="1"/>
    <xf numFmtId="0" fontId="0" fillId="0" borderId="55" xfId="0" applyBorder="1"/>
    <xf numFmtId="1" fontId="0" fillId="0" borderId="53" xfId="0" applyNumberFormat="1" applyBorder="1" applyAlignment="1"/>
    <xf numFmtId="165" fontId="0" fillId="0" borderId="53" xfId="0" applyNumberFormat="1" applyBorder="1" applyAlignment="1"/>
    <xf numFmtId="0" fontId="0" fillId="0" borderId="53" xfId="0" applyBorder="1"/>
    <xf numFmtId="1" fontId="0" fillId="0" borderId="56" xfId="0" applyNumberFormat="1" applyBorder="1" applyAlignment="1"/>
    <xf numFmtId="165" fontId="0" fillId="0" borderId="56" xfId="0" applyNumberFormat="1" applyBorder="1" applyAlignment="1"/>
    <xf numFmtId="0" fontId="0" fillId="0" borderId="56" xfId="0" applyBorder="1" applyAlignment="1"/>
    <xf numFmtId="0" fontId="0" fillId="0" borderId="56" xfId="0" applyBorder="1"/>
    <xf numFmtId="0" fontId="23" fillId="0" borderId="56" xfId="0" applyFont="1" applyBorder="1" applyAlignment="1"/>
    <xf numFmtId="1" fontId="1" fillId="0" borderId="4" xfId="0" applyNumberFormat="1" applyFont="1" applyBorder="1" applyAlignment="1" applyProtection="1">
      <alignment horizontal="center"/>
      <protection locked="0"/>
    </xf>
    <xf numFmtId="2" fontId="13" fillId="4" borderId="0" xfId="8" applyNumberFormat="1" applyFont="1" applyFill="1" applyBorder="1" applyAlignment="1" applyProtection="1">
      <alignment horizontal="center"/>
    </xf>
    <xf numFmtId="0" fontId="1" fillId="5" borderId="43" xfId="7" applyFill="1" applyBorder="1" applyAlignment="1" applyProtection="1">
      <alignment horizontal="center"/>
    </xf>
    <xf numFmtId="166" fontId="1" fillId="5" borderId="57" xfId="7" applyNumberFormat="1" applyFill="1" applyBorder="1" applyAlignment="1" applyProtection="1">
      <alignment horizontal="center"/>
    </xf>
    <xf numFmtId="0" fontId="1" fillId="5" borderId="7" xfId="7" applyFill="1" applyBorder="1" applyAlignment="1" applyProtection="1">
      <alignment horizontal="center"/>
    </xf>
    <xf numFmtId="166" fontId="1" fillId="5" borderId="21" xfId="7" applyNumberFormat="1" applyFill="1" applyBorder="1" applyAlignment="1" applyProtection="1">
      <alignment horizontal="center"/>
    </xf>
    <xf numFmtId="0" fontId="1" fillId="5" borderId="48" xfId="7" applyFill="1" applyBorder="1" applyAlignment="1" applyProtection="1">
      <alignment horizontal="center"/>
    </xf>
    <xf numFmtId="166" fontId="1" fillId="5" borderId="58" xfId="7" applyNumberFormat="1" applyFill="1" applyBorder="1" applyAlignment="1" applyProtection="1">
      <alignment horizontal="center"/>
    </xf>
    <xf numFmtId="0" fontId="1" fillId="0" borderId="0" xfId="0" applyFont="1"/>
    <xf numFmtId="2" fontId="6" fillId="4" borderId="29" xfId="8" applyNumberFormat="1" applyFont="1" applyFill="1" applyBorder="1" applyAlignment="1" applyProtection="1">
      <alignment horizontal="center" vertical="center" wrapText="1"/>
    </xf>
    <xf numFmtId="0" fontId="6" fillId="4" borderId="29" xfId="8" applyFont="1" applyFill="1" applyBorder="1" applyAlignment="1" applyProtection="1">
      <alignment horizontal="center" vertical="center" wrapText="1"/>
    </xf>
    <xf numFmtId="44" fontId="6" fillId="4" borderId="7" xfId="1" applyFont="1" applyFill="1" applyBorder="1" applyAlignment="1" applyProtection="1">
      <alignment horizontal="left" vertical="center" wrapText="1"/>
    </xf>
    <xf numFmtId="44" fontId="12" fillId="4" borderId="0" xfId="1" applyFont="1" applyFill="1" applyBorder="1" applyAlignment="1">
      <alignment horizontal="center"/>
    </xf>
    <xf numFmtId="0" fontId="1" fillId="2" borderId="1" xfId="0" applyFont="1" applyFill="1" applyBorder="1" applyAlignment="1">
      <alignment horizontal="center" vertical="center"/>
    </xf>
    <xf numFmtId="0" fontId="1" fillId="2" borderId="59" xfId="0" applyFont="1" applyFill="1" applyBorder="1" applyAlignment="1">
      <alignment horizontal="center" vertical="center"/>
    </xf>
    <xf numFmtId="0" fontId="0" fillId="2" borderId="52" xfId="0" applyFill="1" applyBorder="1" applyAlignment="1" applyProtection="1">
      <alignment horizontal="center" wrapText="1"/>
    </xf>
    <xf numFmtId="0" fontId="0" fillId="2" borderId="52" xfId="0" applyFill="1" applyBorder="1" applyAlignment="1">
      <alignment horizontal="center" wrapText="1"/>
    </xf>
    <xf numFmtId="0" fontId="1" fillId="2" borderId="52" xfId="0" applyFont="1" applyFill="1" applyBorder="1" applyAlignment="1">
      <alignment horizontal="center" wrapText="1"/>
    </xf>
    <xf numFmtId="0" fontId="12" fillId="4" borderId="60" xfId="8" applyFont="1" applyFill="1" applyBorder="1" applyAlignment="1" applyProtection="1">
      <alignment horizontal="right"/>
    </xf>
    <xf numFmtId="0" fontId="12" fillId="4" borderId="61" xfId="8" applyFont="1" applyFill="1" applyBorder="1" applyAlignment="1" applyProtection="1">
      <alignment horizontal="right"/>
    </xf>
    <xf numFmtId="0" fontId="12" fillId="4" borderId="62" xfId="8" applyFont="1" applyFill="1" applyBorder="1" applyAlignment="1" applyProtection="1">
      <alignment horizontal="right"/>
    </xf>
    <xf numFmtId="0" fontId="12" fillId="4" borderId="63" xfId="8" applyFont="1" applyFill="1" applyBorder="1" applyAlignment="1" applyProtection="1">
      <alignment horizontal="right"/>
    </xf>
    <xf numFmtId="44" fontId="29" fillId="4" borderId="64" xfId="1" quotePrefix="1" applyFont="1" applyFill="1" applyBorder="1" applyAlignment="1" applyProtection="1">
      <protection locked="0"/>
    </xf>
    <xf numFmtId="44" fontId="16" fillId="4" borderId="9" xfId="1" applyNumberFormat="1" applyFont="1" applyFill="1" applyBorder="1" applyAlignment="1" applyProtection="1">
      <alignment horizontal="center"/>
      <protection locked="0"/>
    </xf>
    <xf numFmtId="44" fontId="15" fillId="4" borderId="0" xfId="1" applyNumberFormat="1" applyFont="1" applyFill="1" applyBorder="1" applyAlignment="1" applyProtection="1">
      <alignment horizontal="right"/>
    </xf>
    <xf numFmtId="44" fontId="16" fillId="4" borderId="0" xfId="1" applyNumberFormat="1" applyFont="1" applyFill="1" applyBorder="1" applyAlignment="1" applyProtection="1">
      <alignment horizontal="right"/>
      <protection locked="0"/>
    </xf>
    <xf numFmtId="44" fontId="16" fillId="4" borderId="30" xfId="1" applyNumberFormat="1" applyFont="1" applyFill="1" applyBorder="1" applyAlignment="1" applyProtection="1">
      <alignment horizontal="right"/>
      <protection locked="0"/>
    </xf>
    <xf numFmtId="7" fontId="2" fillId="0" borderId="0" xfId="0" applyNumberFormat="1" applyFont="1" applyBorder="1" applyAlignment="1">
      <alignment horizontal="center"/>
    </xf>
    <xf numFmtId="7" fontId="2" fillId="0" borderId="8" xfId="0" applyNumberFormat="1" applyFont="1" applyBorder="1" applyAlignment="1" applyProtection="1">
      <alignment horizontal="center"/>
      <protection locked="0"/>
    </xf>
    <xf numFmtId="7" fontId="2" fillId="0" borderId="9" xfId="0" applyNumberFormat="1" applyFont="1" applyBorder="1" applyAlignment="1" applyProtection="1">
      <alignment horizontal="center"/>
      <protection locked="0"/>
    </xf>
    <xf numFmtId="7" fontId="2" fillId="0" borderId="0" xfId="0" applyNumberFormat="1" applyFont="1" applyAlignment="1">
      <alignment horizontal="center"/>
    </xf>
    <xf numFmtId="7" fontId="2" fillId="0" borderId="0" xfId="1" applyNumberFormat="1" applyFont="1" applyBorder="1" applyAlignment="1">
      <alignment horizontal="center"/>
    </xf>
    <xf numFmtId="7" fontId="2" fillId="0" borderId="8" xfId="1" applyNumberFormat="1" applyFont="1" applyBorder="1" applyAlignment="1" applyProtection="1">
      <alignment horizontal="center"/>
      <protection locked="0"/>
    </xf>
    <xf numFmtId="7" fontId="2" fillId="0" borderId="9" xfId="1" applyNumberFormat="1" applyFont="1" applyBorder="1" applyAlignment="1" applyProtection="1">
      <alignment horizontal="center"/>
      <protection locked="0"/>
    </xf>
    <xf numFmtId="7" fontId="2" fillId="0" borderId="0" xfId="1" applyNumberFormat="1" applyFont="1" applyAlignment="1">
      <alignment horizontal="center"/>
    </xf>
    <xf numFmtId="44" fontId="6" fillId="4" borderId="7" xfId="1" applyNumberFormat="1" applyFont="1" applyFill="1" applyBorder="1" applyAlignment="1" applyProtection="1">
      <alignment horizontal="left" vertical="center"/>
    </xf>
    <xf numFmtId="44" fontId="6" fillId="4" borderId="29" xfId="1" applyNumberFormat="1" applyFont="1" applyFill="1" applyBorder="1" applyAlignment="1" applyProtection="1">
      <alignment horizontal="left" vertical="center"/>
    </xf>
    <xf numFmtId="44" fontId="6" fillId="4" borderId="32" xfId="1" applyNumberFormat="1" applyFont="1" applyFill="1" applyBorder="1" applyAlignment="1" applyProtection="1">
      <alignment horizontal="left" vertical="center"/>
    </xf>
    <xf numFmtId="44" fontId="6" fillId="4" borderId="48" xfId="1" applyNumberFormat="1" applyFont="1" applyFill="1" applyBorder="1" applyAlignment="1" applyProtection="1">
      <alignment horizontal="left" vertical="center"/>
    </xf>
    <xf numFmtId="9" fontId="2" fillId="0" borderId="6" xfId="9" applyFont="1" applyBorder="1" applyAlignment="1" applyProtection="1">
      <alignment horizontal="center" vertical="center" shrinkToFit="1"/>
    </xf>
    <xf numFmtId="0" fontId="2" fillId="0" borderId="2" xfId="0" applyFont="1" applyBorder="1" applyAlignment="1" applyProtection="1">
      <alignment horizontal="center" vertical="center" wrapText="1"/>
    </xf>
    <xf numFmtId="0" fontId="2" fillId="0" borderId="5" xfId="0" quotePrefix="1" applyFont="1" applyBorder="1" applyAlignment="1" applyProtection="1">
      <alignment horizontal="center" vertical="center"/>
    </xf>
    <xf numFmtId="0" fontId="0" fillId="0" borderId="30" xfId="0" applyBorder="1"/>
    <xf numFmtId="0" fontId="0" fillId="0" borderId="11" xfId="0" applyBorder="1"/>
    <xf numFmtId="0" fontId="0" fillId="0" borderId="61" xfId="0" applyBorder="1"/>
    <xf numFmtId="0" fontId="0" fillId="0" borderId="28" xfId="0" applyBorder="1"/>
    <xf numFmtId="0" fontId="0" fillId="0" borderId="8" xfId="0" applyBorder="1"/>
    <xf numFmtId="0" fontId="0" fillId="0" borderId="65" xfId="0" applyBorder="1"/>
    <xf numFmtId="0" fontId="0" fillId="0" borderId="38" xfId="0" applyBorder="1"/>
    <xf numFmtId="0" fontId="0" fillId="0" borderId="8" xfId="0" applyBorder="1" applyAlignment="1">
      <alignment horizontal="left"/>
    </xf>
    <xf numFmtId="0" fontId="15" fillId="0" borderId="17" xfId="8" applyFont="1" applyBorder="1" applyAlignment="1">
      <alignment horizontal="center"/>
    </xf>
    <xf numFmtId="0" fontId="2" fillId="0" borderId="34" xfId="0" applyFont="1" applyBorder="1" applyAlignment="1">
      <alignment horizontal="center"/>
    </xf>
    <xf numFmtId="0" fontId="15" fillId="0" borderId="17" xfId="8" applyFont="1" applyBorder="1" applyAlignment="1" applyProtection="1">
      <alignment horizontal="center"/>
    </xf>
    <xf numFmtId="0" fontId="0" fillId="0" borderId="13" xfId="0" applyBorder="1" applyAlignment="1">
      <alignment horizontal="center"/>
    </xf>
    <xf numFmtId="0" fontId="0" fillId="0" borderId="34" xfId="0" applyBorder="1" applyAlignment="1">
      <alignment horizontal="center"/>
    </xf>
    <xf numFmtId="0" fontId="8" fillId="3" borderId="66" xfId="0" applyFont="1" applyFill="1" applyBorder="1" applyAlignment="1" applyProtection="1">
      <alignment horizontal="center" vertical="center" shrinkToFit="1"/>
    </xf>
    <xf numFmtId="0" fontId="8" fillId="3" borderId="14" xfId="0" applyFont="1" applyFill="1" applyBorder="1" applyAlignment="1" applyProtection="1">
      <alignment horizontal="center" vertical="center" shrinkToFit="1"/>
    </xf>
    <xf numFmtId="0" fontId="8" fillId="3" borderId="27" xfId="0" applyFont="1" applyFill="1" applyBorder="1" applyAlignment="1" applyProtection="1">
      <alignment horizontal="center" vertical="center" shrinkToFit="1"/>
    </xf>
    <xf numFmtId="0" fontId="8" fillId="3" borderId="10" xfId="0" applyFont="1" applyFill="1" applyBorder="1" applyAlignment="1" applyProtection="1">
      <alignment horizontal="center" vertical="center" shrinkToFit="1"/>
    </xf>
    <xf numFmtId="0" fontId="8" fillId="3" borderId="25" xfId="0" applyFont="1" applyFill="1" applyBorder="1" applyAlignment="1" applyProtection="1">
      <alignment horizontal="center" vertical="center" wrapText="1"/>
    </xf>
    <xf numFmtId="0" fontId="8" fillId="3" borderId="67" xfId="0" applyFont="1" applyFill="1" applyBorder="1" applyAlignment="1" applyProtection="1">
      <alignment horizontal="center" vertical="center" wrapText="1"/>
    </xf>
    <xf numFmtId="7" fontId="9" fillId="3" borderId="36" xfId="0" applyNumberFormat="1" applyFont="1" applyFill="1" applyBorder="1" applyAlignment="1" applyProtection="1">
      <alignment horizontal="center" vertical="center" shrinkToFit="1"/>
    </xf>
    <xf numFmtId="7" fontId="9" fillId="3" borderId="49" xfId="0" applyNumberFormat="1" applyFont="1" applyFill="1" applyBorder="1" applyAlignment="1" applyProtection="1">
      <alignment horizontal="center" vertical="center" shrinkToFit="1"/>
    </xf>
    <xf numFmtId="7" fontId="8" fillId="3" borderId="36" xfId="0" applyNumberFormat="1" applyFont="1" applyFill="1" applyBorder="1" applyAlignment="1" applyProtection="1">
      <alignment horizontal="center" vertical="center" shrinkToFit="1"/>
    </xf>
    <xf numFmtId="7" fontId="8" fillId="3" borderId="49" xfId="0" applyNumberFormat="1" applyFont="1" applyFill="1" applyBorder="1" applyAlignment="1" applyProtection="1">
      <alignment horizontal="center" vertical="center" shrinkToFit="1"/>
    </xf>
    <xf numFmtId="9" fontId="8" fillId="3" borderId="68" xfId="9" applyFont="1" applyFill="1" applyBorder="1" applyAlignment="1" applyProtection="1">
      <alignment horizontal="center" vertical="center" shrinkToFit="1"/>
    </xf>
    <xf numFmtId="9" fontId="8" fillId="3" borderId="50" xfId="9" applyFont="1" applyFill="1" applyBorder="1" applyAlignment="1" applyProtection="1">
      <alignment horizontal="center" vertical="center" shrinkToFit="1"/>
    </xf>
    <xf numFmtId="0" fontId="0" fillId="0" borderId="20" xfId="0" applyBorder="1" applyAlignment="1" applyProtection="1">
      <alignment horizontal="left" wrapText="1"/>
      <protection locked="0"/>
    </xf>
    <xf numFmtId="0" fontId="0" fillId="0" borderId="9" xfId="0" applyBorder="1" applyAlignment="1" applyProtection="1">
      <alignment horizontal="left" wrapText="1"/>
      <protection locked="0"/>
    </xf>
    <xf numFmtId="164" fontId="18" fillId="2" borderId="66" xfId="0" applyNumberFormat="1" applyFont="1" applyFill="1" applyBorder="1" applyAlignment="1" applyProtection="1">
      <alignment horizontal="center" vertical="center"/>
    </xf>
    <xf numFmtId="164" fontId="18" fillId="2" borderId="14" xfId="0" applyNumberFormat="1" applyFont="1" applyFill="1" applyBorder="1" applyAlignment="1" applyProtection="1">
      <alignment horizontal="center" vertical="center"/>
    </xf>
    <xf numFmtId="164" fontId="18" fillId="2" borderId="67" xfId="0" applyNumberFormat="1" applyFont="1" applyFill="1" applyBorder="1" applyAlignment="1" applyProtection="1">
      <alignment horizontal="center" vertical="center"/>
    </xf>
    <xf numFmtId="164" fontId="18" fillId="2" borderId="69" xfId="0" applyNumberFormat="1" applyFont="1" applyFill="1" applyBorder="1" applyAlignment="1" applyProtection="1">
      <alignment horizontal="center" vertical="center"/>
    </xf>
    <xf numFmtId="0" fontId="0" fillId="5" borderId="15" xfId="0" applyFill="1" applyBorder="1" applyAlignment="1">
      <alignment horizontal="center" wrapText="1"/>
    </xf>
    <xf numFmtId="0" fontId="0" fillId="5" borderId="59" xfId="0" applyFill="1" applyBorder="1" applyAlignment="1">
      <alignment horizontal="center" wrapText="1"/>
    </xf>
    <xf numFmtId="0" fontId="0" fillId="2" borderId="17" xfId="0" applyFill="1" applyBorder="1" applyAlignment="1" applyProtection="1">
      <alignment horizontal="center" wrapText="1"/>
    </xf>
    <xf numFmtId="0" fontId="0" fillId="2" borderId="13" xfId="0" applyFill="1" applyBorder="1" applyAlignment="1" applyProtection="1">
      <alignment horizontal="center" wrapText="1"/>
    </xf>
    <xf numFmtId="0" fontId="0" fillId="2" borderId="34" xfId="0" applyFill="1" applyBorder="1" applyAlignment="1" applyProtection="1">
      <alignment horizontal="center" wrapText="1"/>
    </xf>
    <xf numFmtId="164" fontId="18" fillId="2" borderId="50" xfId="0" applyNumberFormat="1" applyFont="1" applyFill="1" applyBorder="1" applyAlignment="1" applyProtection="1">
      <alignment horizontal="center" vertical="center"/>
    </xf>
    <xf numFmtId="0" fontId="0" fillId="0" borderId="20" xfId="0" applyBorder="1" applyAlignment="1" applyProtection="1">
      <alignment horizontal="center" wrapText="1"/>
      <protection locked="0"/>
    </xf>
    <xf numFmtId="0" fontId="0" fillId="0" borderId="9" xfId="0" applyBorder="1" applyAlignment="1" applyProtection="1">
      <alignment horizontal="center" wrapText="1"/>
      <protection locked="0"/>
    </xf>
    <xf numFmtId="2" fontId="6" fillId="4" borderId="41" xfId="8" applyNumberFormat="1" applyFont="1" applyFill="1" applyBorder="1" applyAlignment="1" applyProtection="1">
      <alignment horizontal="center"/>
    </xf>
    <xf numFmtId="2" fontId="6" fillId="4" borderId="43" xfId="8" applyNumberFormat="1" applyFont="1" applyFill="1" applyBorder="1" applyAlignment="1" applyProtection="1">
      <alignment horizontal="center"/>
    </xf>
    <xf numFmtId="0" fontId="20" fillId="4" borderId="0" xfId="8" applyFont="1" applyFill="1" applyAlignment="1" applyProtection="1">
      <alignment horizontal="center" vertical="center"/>
    </xf>
    <xf numFmtId="2" fontId="11" fillId="4" borderId="0" xfId="8" applyNumberFormat="1" applyFont="1" applyFill="1" applyBorder="1" applyAlignment="1" applyProtection="1">
      <alignment horizontal="left" vertical="top" shrinkToFit="1"/>
    </xf>
    <xf numFmtId="2" fontId="13" fillId="4" borderId="0" xfId="8" applyNumberFormat="1" applyFont="1" applyFill="1" applyBorder="1" applyAlignment="1" applyProtection="1">
      <alignment horizontal="center"/>
    </xf>
    <xf numFmtId="2" fontId="6" fillId="4" borderId="29" xfId="8" applyNumberFormat="1" applyFont="1" applyFill="1" applyBorder="1" applyAlignment="1" applyProtection="1">
      <alignment horizontal="center"/>
    </xf>
    <xf numFmtId="7" fontId="6" fillId="4" borderId="29" xfId="8" applyNumberFormat="1" applyFont="1" applyFill="1" applyBorder="1" applyAlignment="1" applyProtection="1">
      <alignment horizontal="center"/>
    </xf>
    <xf numFmtId="2" fontId="6" fillId="4" borderId="7" xfId="8" applyNumberFormat="1" applyFont="1" applyFill="1" applyBorder="1" applyAlignment="1" applyProtection="1">
      <alignment horizontal="center"/>
    </xf>
    <xf numFmtId="2" fontId="6" fillId="4" borderId="6" xfId="8" applyNumberFormat="1" applyFont="1" applyFill="1" applyBorder="1" applyAlignment="1" applyProtection="1">
      <alignment horizontal="center"/>
    </xf>
    <xf numFmtId="2" fontId="6" fillId="4" borderId="21" xfId="8" applyNumberFormat="1" applyFont="1" applyFill="1" applyBorder="1" applyAlignment="1" applyProtection="1">
      <alignment horizontal="center"/>
    </xf>
    <xf numFmtId="2" fontId="11" fillId="4" borderId="0" xfId="8" applyNumberFormat="1" applyFont="1" applyFill="1" applyBorder="1" applyAlignment="1" applyProtection="1">
      <alignment horizontal="left" vertical="top" wrapText="1"/>
    </xf>
    <xf numFmtId="2" fontId="27" fillId="4" borderId="0" xfId="8" applyNumberFormat="1" applyFont="1" applyFill="1" applyBorder="1" applyAlignment="1" applyProtection="1">
      <alignment horizontal="left" vertical="top" wrapText="1"/>
    </xf>
    <xf numFmtId="2" fontId="14" fillId="4" borderId="0" xfId="8" applyNumberFormat="1" applyFont="1" applyFill="1" applyAlignment="1" applyProtection="1">
      <alignment horizontal="center"/>
    </xf>
    <xf numFmtId="0" fontId="25" fillId="4" borderId="0" xfId="7" applyFont="1" applyFill="1" applyBorder="1" applyAlignment="1" applyProtection="1">
      <alignment horizontal="center"/>
    </xf>
    <xf numFmtId="0" fontId="25" fillId="4" borderId="0" xfId="0" applyFont="1" applyFill="1" applyBorder="1" applyAlignment="1" applyProtection="1">
      <alignment horizontal="center"/>
    </xf>
    <xf numFmtId="0" fontId="24" fillId="4" borderId="0" xfId="7" applyFont="1" applyFill="1" applyBorder="1" applyAlignment="1" applyProtection="1">
      <alignment wrapText="1"/>
    </xf>
    <xf numFmtId="0" fontId="24" fillId="4" borderId="0" xfId="0" applyFont="1" applyFill="1" applyBorder="1" applyAlignment="1" applyProtection="1">
      <alignment wrapText="1"/>
    </xf>
    <xf numFmtId="0" fontId="0" fillId="0" borderId="72" xfId="0" applyBorder="1"/>
    <xf numFmtId="0" fontId="0" fillId="0" borderId="28" xfId="0" applyBorder="1"/>
    <xf numFmtId="0" fontId="0" fillId="0" borderId="28" xfId="0" applyBorder="1" applyAlignment="1">
      <alignment horizontal="left"/>
    </xf>
    <xf numFmtId="0" fontId="0" fillId="0" borderId="10" xfId="0" applyBorder="1" applyAlignment="1">
      <alignment horizontal="left"/>
    </xf>
    <xf numFmtId="0" fontId="0" fillId="0" borderId="8" xfId="0" applyBorder="1"/>
    <xf numFmtId="0" fontId="0" fillId="0" borderId="8" xfId="0" applyBorder="1" applyAlignment="1">
      <alignment horizontal="left"/>
    </xf>
    <xf numFmtId="0" fontId="0" fillId="0" borderId="57" xfId="0" applyBorder="1" applyAlignment="1">
      <alignment horizontal="left"/>
    </xf>
    <xf numFmtId="172" fontId="0" fillId="0" borderId="8" xfId="1" applyNumberFormat="1" applyFont="1" applyBorder="1" applyAlignment="1">
      <alignment horizontal="left"/>
    </xf>
    <xf numFmtId="0" fontId="0" fillId="0" borderId="13" xfId="0" applyBorder="1"/>
    <xf numFmtId="0" fontId="0" fillId="0" borderId="13" xfId="0" applyBorder="1" applyAlignment="1">
      <alignment horizontal="left"/>
    </xf>
    <xf numFmtId="0" fontId="0" fillId="0" borderId="71" xfId="0" applyBorder="1" applyAlignment="1">
      <alignment horizontal="left"/>
    </xf>
    <xf numFmtId="0" fontId="0" fillId="0" borderId="70" xfId="0" applyBorder="1"/>
    <xf numFmtId="0" fontId="0" fillId="0" borderId="34" xfId="0" applyBorder="1" applyAlignment="1">
      <alignment horizontal="left"/>
    </xf>
  </cellXfs>
  <cellStyles count="13">
    <cellStyle name="Currency" xfId="1" builtinId="4"/>
    <cellStyle name="Currency 2" xfId="2"/>
    <cellStyle name="Currency 2 2" xfId="3"/>
    <cellStyle name="Currency 3" xfId="4"/>
    <cellStyle name="Currency 4" xfId="5"/>
    <cellStyle name="Normal" xfId="0" builtinId="0"/>
    <cellStyle name="Normal 2" xfId="6"/>
    <cellStyle name="Normal 2 2" xfId="7"/>
    <cellStyle name="Normal_CHART" xfId="8"/>
    <cellStyle name="Percent" xfId="9" builtinId="5"/>
    <cellStyle name="Percent 2" xfId="10"/>
    <cellStyle name="Percent 3" xfId="11"/>
    <cellStyle name="Percent 4" xfId="12"/>
  </cellStyles>
  <dxfs count="14">
    <dxf>
      <font>
        <b/>
        <i val="0"/>
        <condense val="0"/>
        <extend val="0"/>
        <color indexed="10"/>
      </font>
    </dxf>
    <dxf>
      <font>
        <b/>
        <i val="0"/>
        <condense val="0"/>
        <extend val="0"/>
        <color auto="1"/>
      </font>
    </dxf>
    <dxf>
      <font>
        <b/>
        <i val="0"/>
        <condense val="0"/>
        <extend val="0"/>
        <color indexed="10"/>
      </font>
    </dxf>
    <dxf>
      <font>
        <b/>
        <i val="0"/>
        <condense val="0"/>
        <extend val="0"/>
        <color auto="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3"/>
      </font>
    </dxf>
    <dxf>
      <font>
        <condense val="0"/>
        <extend val="0"/>
        <color indexed="9"/>
      </font>
    </dxf>
    <dxf>
      <numFmt numFmtId="169" formatCode="[$£-809]#,##0.00;\-[$£-809]#,##0.00"/>
    </dxf>
    <dxf>
      <numFmt numFmtId="171" formatCode="[$€-2]\ #,##0.00_);\([$€-2]\ #,##0.00\)"/>
    </dxf>
    <dxf>
      <numFmt numFmtId="11" formatCode="&quot;$&quot;#,##0.00_);\(&quot;$&quot;#,##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99060</xdr:rowOff>
    </xdr:from>
    <xdr:to>
      <xdr:col>1</xdr:col>
      <xdr:colOff>1318260</xdr:colOff>
      <xdr:row>0</xdr:row>
      <xdr:rowOff>800100</xdr:rowOff>
    </xdr:to>
    <xdr:pic>
      <xdr:nvPicPr>
        <xdr:cNvPr id="2049" name="Picture 1">
          <a:extLst>
            <a:ext uri="{FF2B5EF4-FFF2-40B4-BE49-F238E27FC236}">
              <a16:creationId xmlns:a16="http://schemas.microsoft.com/office/drawing/2014/main" id="{C84EC3B6-510B-39A7-EEB1-1F954737AC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99060"/>
          <a:ext cx="14173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99060</xdr:colOff>
      <xdr:row>0</xdr:row>
      <xdr:rowOff>99060</xdr:rowOff>
    </xdr:from>
    <xdr:to>
      <xdr:col>1</xdr:col>
      <xdr:colOff>579120</xdr:colOff>
      <xdr:row>0</xdr:row>
      <xdr:rowOff>800100</xdr:rowOff>
    </xdr:to>
    <xdr:pic>
      <xdr:nvPicPr>
        <xdr:cNvPr id="3073" name="Picture 1">
          <a:extLst>
            <a:ext uri="{FF2B5EF4-FFF2-40B4-BE49-F238E27FC236}">
              <a16:creationId xmlns:a16="http://schemas.microsoft.com/office/drawing/2014/main" id="{0A6C9125-DCF2-4851-24B3-C5F3E0AF84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99060"/>
          <a:ext cx="141732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99060</xdr:colOff>
      <xdr:row>0</xdr:row>
      <xdr:rowOff>91440</xdr:rowOff>
    </xdr:from>
    <xdr:to>
      <xdr:col>2</xdr:col>
      <xdr:colOff>990600</xdr:colOff>
      <xdr:row>0</xdr:row>
      <xdr:rowOff>800100</xdr:rowOff>
    </xdr:to>
    <xdr:pic>
      <xdr:nvPicPr>
        <xdr:cNvPr id="6145" name="Picture 1">
          <a:extLst>
            <a:ext uri="{FF2B5EF4-FFF2-40B4-BE49-F238E27FC236}">
              <a16:creationId xmlns:a16="http://schemas.microsoft.com/office/drawing/2014/main" id="{5CACF46B-3285-3487-0D0F-76BB3C354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91440"/>
          <a:ext cx="14173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99060</xdr:colOff>
      <xdr:row>0</xdr:row>
      <xdr:rowOff>91440</xdr:rowOff>
    </xdr:from>
    <xdr:to>
      <xdr:col>2</xdr:col>
      <xdr:colOff>990600</xdr:colOff>
      <xdr:row>0</xdr:row>
      <xdr:rowOff>800100</xdr:rowOff>
    </xdr:to>
    <xdr:pic>
      <xdr:nvPicPr>
        <xdr:cNvPr id="4097" name="Picture 1">
          <a:extLst>
            <a:ext uri="{FF2B5EF4-FFF2-40B4-BE49-F238E27FC236}">
              <a16:creationId xmlns:a16="http://schemas.microsoft.com/office/drawing/2014/main" id="{E771F2E4-B12A-1153-4EB4-219748523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91440"/>
          <a:ext cx="14173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xdr:colOff>
      <xdr:row>0</xdr:row>
      <xdr:rowOff>91440</xdr:rowOff>
    </xdr:from>
    <xdr:to>
      <xdr:col>3</xdr:col>
      <xdr:colOff>68580</xdr:colOff>
      <xdr:row>0</xdr:row>
      <xdr:rowOff>800100</xdr:rowOff>
    </xdr:to>
    <xdr:pic>
      <xdr:nvPicPr>
        <xdr:cNvPr id="5122" name="Picture 1">
          <a:extLst>
            <a:ext uri="{FF2B5EF4-FFF2-40B4-BE49-F238E27FC236}">
              <a16:creationId xmlns:a16="http://schemas.microsoft.com/office/drawing/2014/main" id="{9D9AB839-CD1C-5761-F456-362DD16F4C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91440"/>
          <a:ext cx="14173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99060</xdr:colOff>
      <xdr:row>0</xdr:row>
      <xdr:rowOff>99060</xdr:rowOff>
    </xdr:from>
    <xdr:to>
      <xdr:col>1</xdr:col>
      <xdr:colOff>213360</xdr:colOff>
      <xdr:row>1</xdr:row>
      <xdr:rowOff>7620</xdr:rowOff>
    </xdr:to>
    <xdr:pic>
      <xdr:nvPicPr>
        <xdr:cNvPr id="1025" name="Picture 1">
          <a:extLst>
            <a:ext uri="{FF2B5EF4-FFF2-40B4-BE49-F238E27FC236}">
              <a16:creationId xmlns:a16="http://schemas.microsoft.com/office/drawing/2014/main" id="{DBBA428A-8BA9-C25C-F01A-895830D11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99060"/>
          <a:ext cx="141732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Ultratrend%20DMS%205\Templates\ai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Report"/>
      <sheetName val="MASTER"/>
      <sheetName val="std Flow Rate Table"/>
      <sheetName val="SI Flow Rate Table"/>
      <sheetName val="Coefficient Table"/>
      <sheetName val="Translation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2241"/>
  <sheetViews>
    <sheetView zoomScaleNormal="100" workbookViewId="0">
      <selection activeCell="G1" sqref="G1"/>
    </sheetView>
  </sheetViews>
  <sheetFormatPr defaultColWidth="9.109375" defaultRowHeight="15" customHeight="1" x14ac:dyDescent="0.3"/>
  <cols>
    <col min="1" max="1" width="2.88671875" style="52" customWidth="1"/>
    <col min="2" max="2" width="28.109375" style="5" customWidth="1"/>
    <col min="3" max="3" width="9.5546875" style="5" customWidth="1"/>
    <col min="4" max="4" width="16" style="8" customWidth="1"/>
    <col min="5" max="5" width="31.5546875" style="5" customWidth="1"/>
    <col min="6" max="6" width="3.5546875" style="5" customWidth="1"/>
    <col min="7" max="7" width="25" style="5" customWidth="1"/>
    <col min="8" max="8" width="11.6640625" style="7" customWidth="1"/>
    <col min="9" max="9" width="3.6640625" style="5" customWidth="1"/>
    <col min="10" max="23" width="9.109375" style="5" customWidth="1"/>
    <col min="24" max="24" width="9.109375" style="5" hidden="1" customWidth="1"/>
    <col min="25" max="25" width="35.44140625" style="5" hidden="1" customWidth="1"/>
    <col min="26" max="256" width="9.109375" style="5" customWidth="1"/>
    <col min="257" max="16384" width="9.109375" style="5"/>
  </cols>
  <sheetData>
    <row r="1" spans="1:36" ht="81" customHeight="1" x14ac:dyDescent="0.3">
      <c r="B1" s="53"/>
      <c r="C1" s="119" t="str">
        <f>Translations!$A$42</f>
        <v>Copyright 2008 by UE Systems Inc. Patent Pending.</v>
      </c>
      <c r="D1" s="54"/>
      <c r="E1" s="53"/>
      <c r="F1" s="53"/>
      <c r="G1" s="55" t="s">
        <v>12</v>
      </c>
      <c r="H1" s="56"/>
      <c r="I1" s="52"/>
      <c r="J1" s="52"/>
      <c r="K1" s="52"/>
      <c r="L1" s="52"/>
      <c r="M1" s="52"/>
      <c r="N1" s="52"/>
      <c r="O1" s="52"/>
      <c r="Q1" s="52"/>
      <c r="R1" s="52"/>
      <c r="S1" s="52"/>
      <c r="T1" s="52"/>
      <c r="U1" s="52"/>
      <c r="V1" s="52"/>
      <c r="W1" s="52"/>
      <c r="X1" s="52" t="s">
        <v>183</v>
      </c>
      <c r="Y1" s="52"/>
      <c r="Z1" s="52"/>
      <c r="AA1" s="52"/>
      <c r="AB1" s="52"/>
      <c r="AC1" s="52"/>
      <c r="AD1" s="52"/>
      <c r="AE1" s="52"/>
      <c r="AF1" s="52"/>
      <c r="AG1" s="52"/>
      <c r="AH1" s="52"/>
      <c r="AI1" s="52"/>
      <c r="AJ1" s="52"/>
    </row>
    <row r="2" spans="1:36" ht="15" customHeight="1" x14ac:dyDescent="0.35">
      <c r="B2" s="53"/>
      <c r="C2" s="57" t="str">
        <f>Translations!$A$103</f>
        <v>This is for the year</v>
      </c>
      <c r="D2" s="58">
        <v>2023</v>
      </c>
      <c r="F2" s="56"/>
      <c r="G2" s="52"/>
      <c r="H2" s="52"/>
      <c r="I2" s="52"/>
      <c r="J2" s="52"/>
      <c r="K2" s="52"/>
      <c r="L2" s="52"/>
      <c r="M2" s="52"/>
      <c r="N2" s="52"/>
      <c r="O2" s="52"/>
      <c r="P2" s="52"/>
      <c r="Q2" s="52"/>
      <c r="R2" s="52"/>
      <c r="S2" s="52"/>
      <c r="T2" s="52"/>
      <c r="U2" s="52"/>
      <c r="V2" s="52"/>
      <c r="W2" s="52"/>
      <c r="X2" s="52" t="s">
        <v>184</v>
      </c>
      <c r="Y2" s="52" t="str">
        <f>'Coefficient Table'!A8</f>
        <v>Other</v>
      </c>
      <c r="Z2" s="52"/>
      <c r="AA2" s="52"/>
      <c r="AB2" s="52"/>
      <c r="AC2" s="52"/>
      <c r="AD2" s="52"/>
      <c r="AE2" s="52"/>
      <c r="AF2" s="52"/>
      <c r="AG2" s="52"/>
    </row>
    <row r="3" spans="1:36" ht="15" customHeight="1" thickBot="1" x14ac:dyDescent="0.35">
      <c r="B3" s="53"/>
      <c r="C3" s="59"/>
      <c r="D3" s="54"/>
      <c r="E3" s="53"/>
      <c r="F3" s="53"/>
      <c r="G3" s="52"/>
      <c r="H3" s="56"/>
      <c r="I3" s="56"/>
      <c r="J3" s="52"/>
      <c r="K3" s="52"/>
      <c r="L3" s="52"/>
      <c r="M3" s="52"/>
      <c r="N3" s="52"/>
      <c r="O3" s="52"/>
      <c r="P3" s="52"/>
      <c r="Q3" s="52"/>
      <c r="R3" s="52"/>
      <c r="S3" s="52"/>
      <c r="T3" s="52"/>
      <c r="U3" s="52"/>
      <c r="V3" s="52"/>
      <c r="W3" s="52"/>
      <c r="X3" s="52"/>
      <c r="Y3" s="52" t="str">
        <f>'Coefficient Table'!A9</f>
        <v>Alabama</v>
      </c>
      <c r="Z3" s="52"/>
      <c r="AA3" s="52"/>
      <c r="AB3" s="52"/>
      <c r="AC3" s="52"/>
      <c r="AD3" s="52"/>
      <c r="AE3" s="52"/>
      <c r="AF3" s="52"/>
      <c r="AG3" s="52"/>
      <c r="AH3" s="52"/>
      <c r="AI3" s="52"/>
    </row>
    <row r="4" spans="1:36" ht="18" customHeight="1" thickBot="1" x14ac:dyDescent="0.4">
      <c r="B4" s="295" t="str">
        <f>Translations!$A$104</f>
        <v>Cost Calculations</v>
      </c>
      <c r="C4" s="296"/>
      <c r="D4" s="296"/>
      <c r="E4" s="297"/>
      <c r="F4" s="53"/>
      <c r="G4" s="52"/>
      <c r="H4" s="56"/>
      <c r="I4" s="52"/>
      <c r="J4" s="52"/>
      <c r="K4" s="52"/>
      <c r="L4" s="52"/>
      <c r="M4" s="52"/>
      <c r="N4" s="52"/>
      <c r="O4" s="52"/>
      <c r="P4" s="52"/>
      <c r="Q4" s="52"/>
      <c r="R4" s="52"/>
      <c r="S4" s="52"/>
      <c r="T4" s="52"/>
      <c r="U4" s="52"/>
      <c r="V4" s="52"/>
      <c r="W4" s="52"/>
      <c r="X4" s="52"/>
      <c r="Y4" s="52" t="str">
        <f>'Coefficient Table'!A10</f>
        <v>Alaska</v>
      </c>
      <c r="Z4" s="52"/>
      <c r="AA4" s="52"/>
      <c r="AB4" s="52"/>
      <c r="AC4" s="52"/>
      <c r="AD4" s="52"/>
      <c r="AE4" s="52"/>
      <c r="AF4" s="52"/>
      <c r="AG4" s="52"/>
      <c r="AH4" s="52"/>
      <c r="AI4" s="52"/>
    </row>
    <row r="5" spans="1:36" ht="18" customHeight="1" x14ac:dyDescent="0.35">
      <c r="B5" s="60"/>
      <c r="C5" s="61" t="str">
        <f>Translations!$A$105 &amp; " ="</f>
        <v>Location =</v>
      </c>
      <c r="D5" s="265" t="s">
        <v>12</v>
      </c>
      <c r="E5" s="65"/>
      <c r="F5" s="53"/>
      <c r="G5" s="52"/>
      <c r="H5" s="56"/>
      <c r="I5" s="52"/>
      <c r="J5" s="52"/>
      <c r="K5" s="52"/>
      <c r="L5" s="52"/>
      <c r="M5" s="52"/>
      <c r="N5" s="52"/>
      <c r="O5" s="52"/>
      <c r="P5" s="52"/>
      <c r="Q5" s="52"/>
      <c r="R5" s="52"/>
      <c r="S5" s="52"/>
      <c r="T5" s="52"/>
      <c r="U5" s="52"/>
      <c r="V5" s="52"/>
      <c r="W5" s="52"/>
      <c r="X5" s="52"/>
      <c r="Y5" s="52" t="str">
        <f>'Coefficient Table'!A11</f>
        <v>Arizona</v>
      </c>
      <c r="Z5" s="52"/>
      <c r="AA5" s="52"/>
      <c r="AB5" s="52"/>
      <c r="AC5" s="52"/>
      <c r="AD5" s="52"/>
      <c r="AE5" s="52"/>
      <c r="AF5" s="52"/>
      <c r="AG5" s="52"/>
      <c r="AH5" s="52"/>
      <c r="AI5" s="52"/>
    </row>
    <row r="6" spans="1:36" ht="18" customHeight="1" x14ac:dyDescent="0.35">
      <c r="B6" s="62"/>
      <c r="C6" s="63" t="str">
        <f xml:space="preserve"> Translations!$A$106 &amp; " ="</f>
        <v>Electricity Cost =</v>
      </c>
      <c r="D6" s="266">
        <v>7.0000000000000007E-2</v>
      </c>
      <c r="E6" s="66" t="str">
        <f>Translations!$A$111 &amp; " kWh"</f>
        <v>Per kWh</v>
      </c>
      <c r="F6" s="53"/>
      <c r="G6" s="52"/>
      <c r="H6" s="56"/>
      <c r="I6" s="52"/>
      <c r="J6" s="52"/>
      <c r="K6" s="52"/>
      <c r="L6" s="52"/>
      <c r="M6" s="52"/>
      <c r="N6" s="52"/>
      <c r="O6" s="52"/>
      <c r="P6" s="52"/>
      <c r="Q6" s="52"/>
      <c r="R6" s="52"/>
      <c r="S6" s="52"/>
      <c r="T6" s="52"/>
      <c r="U6" s="52"/>
      <c r="V6" s="52"/>
      <c r="W6" s="52"/>
      <c r="X6" s="52"/>
      <c r="Y6" s="52" t="str">
        <f>'Coefficient Table'!A12</f>
        <v>Arkansas</v>
      </c>
      <c r="Z6" s="52"/>
      <c r="AA6" s="52"/>
      <c r="AB6" s="52"/>
      <c r="AC6" s="52"/>
      <c r="AD6" s="52"/>
      <c r="AE6" s="52"/>
      <c r="AF6" s="52"/>
      <c r="AG6" s="52"/>
      <c r="AH6" s="52"/>
      <c r="AI6" s="52"/>
    </row>
    <row r="7" spans="1:36" ht="18" customHeight="1" x14ac:dyDescent="0.35">
      <c r="B7" s="261" t="str">
        <f>Translations!$A$100</f>
        <v>Air</v>
      </c>
      <c r="C7" s="64" t="str">
        <f xml:space="preserve"> Translations!$A$55 &amp; " ="</f>
        <v>Cost =</v>
      </c>
      <c r="D7" s="267">
        <f>IF($X$2="standard",D6*3.29,D6*3.29/28.316835945)</f>
        <v>0.23030000000000003</v>
      </c>
      <c r="E7" s="67" t="str">
        <f>Translations!$A$111 &amp; " " &amp; IF($X$2="standard","1000 cu ft","1000 L")</f>
        <v>Per 1000 cu ft</v>
      </c>
      <c r="F7" s="53"/>
      <c r="G7" s="52"/>
      <c r="H7" s="56"/>
      <c r="I7" s="52"/>
      <c r="J7" s="52"/>
      <c r="K7" s="52"/>
      <c r="L7" s="52"/>
      <c r="M7" s="52"/>
      <c r="N7" s="52"/>
      <c r="O7" s="52"/>
      <c r="P7" s="52"/>
      <c r="Q7" s="52"/>
      <c r="R7" s="52"/>
      <c r="S7" s="52"/>
      <c r="T7" s="52"/>
      <c r="U7" s="52"/>
      <c r="V7" s="52"/>
      <c r="W7" s="52"/>
      <c r="X7" s="52"/>
      <c r="Y7" s="52" t="str">
        <f>'Coefficient Table'!A13</f>
        <v>Califiornia</v>
      </c>
      <c r="Z7" s="52"/>
      <c r="AA7" s="52"/>
      <c r="AB7" s="52"/>
      <c r="AC7" s="52"/>
      <c r="AD7" s="52"/>
      <c r="AE7" s="52"/>
      <c r="AF7" s="52"/>
      <c r="AG7" s="52"/>
      <c r="AH7" s="52"/>
      <c r="AI7" s="52"/>
    </row>
    <row r="8" spans="1:36" ht="18" customHeight="1" thickBot="1" x14ac:dyDescent="0.4">
      <c r="B8" s="262" t="str">
        <f>Translations!$A$108</f>
        <v>Argon</v>
      </c>
      <c r="C8" s="64" t="str">
        <f xml:space="preserve"> Translations!$A$55 &amp; " ="</f>
        <v>Cost =</v>
      </c>
      <c r="D8" s="268">
        <v>2.46</v>
      </c>
      <c r="E8" s="67" t="str">
        <f>Translations!$A$111 &amp; " " &amp; IF($X$2="standard","1000 cu ft","1000 L")</f>
        <v>Per 1000 cu ft</v>
      </c>
      <c r="F8" s="53"/>
      <c r="G8" s="52"/>
      <c r="H8" s="56"/>
      <c r="I8" s="52"/>
      <c r="J8" s="52"/>
      <c r="K8" s="52"/>
      <c r="L8" s="52"/>
      <c r="M8" s="52"/>
      <c r="N8" s="52"/>
      <c r="O8" s="52"/>
      <c r="P8" s="52"/>
      <c r="Q8" s="52"/>
      <c r="R8" s="52"/>
      <c r="S8" s="52"/>
      <c r="T8" s="52"/>
      <c r="U8" s="52"/>
      <c r="V8" s="52"/>
      <c r="W8" s="52"/>
      <c r="X8" s="52"/>
      <c r="Y8" s="52" t="str">
        <f>'Coefficient Table'!A14</f>
        <v>Colorado</v>
      </c>
      <c r="Z8" s="52"/>
      <c r="AA8" s="52"/>
      <c r="AB8" s="52"/>
      <c r="AC8" s="52"/>
      <c r="AD8" s="52"/>
      <c r="AE8" s="52"/>
      <c r="AF8" s="52"/>
      <c r="AG8" s="52"/>
      <c r="AH8" s="52"/>
      <c r="AI8" s="52"/>
    </row>
    <row r="9" spans="1:36" ht="18" customHeight="1" thickBot="1" x14ac:dyDescent="0.4">
      <c r="B9" s="262" t="str">
        <f>Translations!$A$109</f>
        <v>Helium</v>
      </c>
      <c r="C9" s="64" t="str">
        <f xml:space="preserve"> Translations!$A$55 &amp; " ="</f>
        <v>Cost =</v>
      </c>
      <c r="D9" s="268">
        <v>2.46</v>
      </c>
      <c r="E9" s="67" t="str">
        <f>Translations!$A$111 &amp; " " &amp; IF($X$2="standard","1000 cu ft","1000 L")</f>
        <v>Per 1000 cu ft</v>
      </c>
      <c r="F9" s="53"/>
      <c r="G9" s="293" t="str">
        <f>Translations!$A$60</f>
        <v>Operational Times</v>
      </c>
      <c r="H9" s="294"/>
      <c r="I9" s="52"/>
      <c r="J9" s="52"/>
      <c r="K9" s="52"/>
      <c r="L9" s="52"/>
      <c r="M9" s="52"/>
      <c r="N9" s="52"/>
      <c r="O9" s="52"/>
      <c r="P9" s="52"/>
      <c r="Q9" s="52"/>
      <c r="R9" s="52"/>
      <c r="S9" s="52"/>
      <c r="T9" s="52"/>
      <c r="U9" s="52"/>
      <c r="V9" s="52"/>
      <c r="W9" s="52"/>
      <c r="X9" s="52"/>
      <c r="Y9" s="52" t="str">
        <f>'Coefficient Table'!A15</f>
        <v>Connecticut</v>
      </c>
      <c r="Z9" s="52"/>
      <c r="AA9" s="52"/>
      <c r="AB9" s="52"/>
      <c r="AC9" s="52"/>
      <c r="AD9" s="52"/>
      <c r="AE9" s="52"/>
      <c r="AF9" s="52"/>
      <c r="AG9" s="52"/>
      <c r="AH9" s="52"/>
      <c r="AI9" s="52"/>
    </row>
    <row r="10" spans="1:36" ht="18" customHeight="1" x14ac:dyDescent="0.35">
      <c r="B10" s="262" t="str">
        <f>Translations!$A$110</f>
        <v>Hydrogen</v>
      </c>
      <c r="C10" s="64" t="str">
        <f xml:space="preserve"> Translations!$A$55 &amp; " ="</f>
        <v>Cost =</v>
      </c>
      <c r="D10" s="268">
        <v>2.46</v>
      </c>
      <c r="E10" s="67" t="str">
        <f>Translations!$A$111 &amp; " " &amp; IF($X$2="standard","1000 cu ft","1000 L")</f>
        <v>Per 1000 cu ft</v>
      </c>
      <c r="F10" s="53"/>
      <c r="G10" s="69" t="str">
        <f>Translations!$A$61</f>
        <v>Hours Per Day</v>
      </c>
      <c r="H10" s="70">
        <v>24</v>
      </c>
      <c r="I10" s="52"/>
      <c r="J10" s="52"/>
      <c r="K10" s="52"/>
      <c r="L10" s="52"/>
      <c r="M10" s="52"/>
      <c r="N10" s="52"/>
      <c r="O10" s="52"/>
      <c r="P10" s="52"/>
      <c r="Q10" s="52"/>
      <c r="R10" s="52"/>
      <c r="S10" s="52"/>
      <c r="T10" s="52"/>
      <c r="U10" s="52"/>
      <c r="V10" s="52"/>
      <c r="W10" s="52"/>
      <c r="X10" s="52"/>
      <c r="Y10" s="52" t="str">
        <f>'Coefficient Table'!A16</f>
        <v>Delaware</v>
      </c>
      <c r="Z10" s="52"/>
      <c r="AA10" s="52"/>
      <c r="AB10" s="52"/>
      <c r="AC10" s="52"/>
      <c r="AD10" s="52"/>
      <c r="AE10" s="52"/>
      <c r="AF10" s="52"/>
      <c r="AG10" s="52"/>
      <c r="AH10" s="52"/>
    </row>
    <row r="11" spans="1:36" ht="18" customHeight="1" thickBot="1" x14ac:dyDescent="0.4">
      <c r="B11" s="263" t="str">
        <f>Translations!$A$1</f>
        <v>Other</v>
      </c>
      <c r="C11" s="264" t="str">
        <f xml:space="preserve"> Translations!$A$55 &amp; " ="</f>
        <v>Cost =</v>
      </c>
      <c r="D11" s="269">
        <v>2.46</v>
      </c>
      <c r="E11" s="68" t="str">
        <f>Translations!$A$111 &amp; " " &amp; IF($X$2="standard","1000 cu ft","1000 L")</f>
        <v>Per 1000 cu ft</v>
      </c>
      <c r="F11" s="53"/>
      <c r="G11" s="71" t="str">
        <f>Translations!$A$62</f>
        <v>Days Per Year</v>
      </c>
      <c r="H11" s="72">
        <v>365</v>
      </c>
      <c r="I11" s="52"/>
      <c r="J11" s="52"/>
      <c r="K11" s="52"/>
      <c r="L11" s="52"/>
      <c r="M11" s="52"/>
      <c r="N11" s="52"/>
      <c r="O11" s="52"/>
      <c r="P11" s="52"/>
      <c r="Q11" s="52"/>
      <c r="R11" s="52"/>
      <c r="S11" s="52"/>
      <c r="T11" s="52"/>
      <c r="U11" s="52"/>
      <c r="V11" s="52"/>
      <c r="W11" s="52"/>
      <c r="X11" s="52"/>
      <c r="Y11" s="52" t="str">
        <f>'Coefficient Table'!A17</f>
        <v>District of Columbia</v>
      </c>
      <c r="Z11" s="52"/>
      <c r="AA11" s="52"/>
      <c r="AB11" s="52"/>
      <c r="AC11" s="52"/>
      <c r="AD11" s="52"/>
      <c r="AE11" s="52"/>
      <c r="AF11" s="52"/>
      <c r="AG11" s="52"/>
      <c r="AH11" s="52"/>
    </row>
    <row r="12" spans="1:36" s="52" customFormat="1" ht="15" customHeight="1" x14ac:dyDescent="0.3">
      <c r="B12" s="53"/>
      <c r="C12" s="53"/>
      <c r="D12" s="54"/>
      <c r="E12" s="53"/>
      <c r="F12" s="53"/>
      <c r="H12" s="56"/>
      <c r="Y12" s="52" t="str">
        <f>'Coefficient Table'!A18</f>
        <v>Florida</v>
      </c>
    </row>
    <row r="13" spans="1:36" ht="15" customHeight="1" x14ac:dyDescent="0.3">
      <c r="A13" s="56"/>
      <c r="B13" s="56"/>
      <c r="C13" s="56"/>
      <c r="D13" s="56"/>
      <c r="E13" s="56"/>
      <c r="F13" s="56"/>
      <c r="G13" s="56"/>
      <c r="H13" s="56"/>
      <c r="I13" s="56"/>
      <c r="J13" s="56"/>
      <c r="K13" s="56"/>
      <c r="L13" s="52"/>
      <c r="M13" s="52"/>
      <c r="N13" s="52"/>
      <c r="O13" s="52"/>
      <c r="P13" s="52"/>
      <c r="Q13" s="52"/>
      <c r="R13" s="52"/>
      <c r="S13" s="52"/>
      <c r="T13" s="52"/>
      <c r="U13" s="52"/>
      <c r="V13" s="52"/>
      <c r="W13" s="52"/>
      <c r="X13" s="52"/>
      <c r="Y13" s="52" t="str">
        <f>'Coefficient Table'!A19</f>
        <v>Georgia</v>
      </c>
      <c r="Z13" s="52"/>
      <c r="AA13" s="52"/>
      <c r="AB13" s="52"/>
      <c r="AC13" s="52"/>
      <c r="AD13" s="52"/>
      <c r="AE13" s="52"/>
      <c r="AF13" s="52"/>
      <c r="AG13" s="52"/>
      <c r="AH13" s="52"/>
    </row>
    <row r="14" spans="1:36" ht="15" customHeight="1" x14ac:dyDescent="0.3">
      <c r="A14" s="56"/>
      <c r="B14" s="56"/>
      <c r="C14" s="56"/>
      <c r="D14" s="56"/>
      <c r="E14" s="56"/>
      <c r="F14" s="56"/>
      <c r="G14" s="56"/>
      <c r="H14" s="56"/>
      <c r="I14" s="56"/>
      <c r="J14" s="56"/>
      <c r="K14" s="56"/>
      <c r="L14" s="52"/>
      <c r="M14" s="52"/>
      <c r="N14" s="52"/>
      <c r="O14" s="52"/>
      <c r="P14" s="52"/>
      <c r="Q14" s="52"/>
      <c r="R14" s="52"/>
      <c r="S14" s="52"/>
      <c r="T14" s="52"/>
      <c r="U14" s="52"/>
      <c r="V14" s="52"/>
      <c r="W14" s="52"/>
      <c r="X14" s="52"/>
      <c r="Y14" s="52" t="str">
        <f>'Coefficient Table'!A20</f>
        <v>Hawaii</v>
      </c>
      <c r="Z14" s="52"/>
      <c r="AA14" s="52"/>
      <c r="AB14" s="52"/>
      <c r="AC14" s="52"/>
      <c r="AD14" s="52"/>
      <c r="AE14" s="52"/>
      <c r="AF14" s="52"/>
      <c r="AG14" s="52"/>
      <c r="AH14" s="52"/>
    </row>
    <row r="15" spans="1:36" ht="15" customHeight="1" x14ac:dyDescent="0.3">
      <c r="A15" s="56"/>
      <c r="B15" s="56"/>
      <c r="C15" s="56"/>
      <c r="D15" s="56"/>
      <c r="E15" s="56"/>
      <c r="F15" s="56"/>
      <c r="G15" s="56"/>
      <c r="H15" s="56"/>
      <c r="I15" s="56"/>
      <c r="J15" s="56"/>
      <c r="K15" s="56"/>
      <c r="L15" s="52"/>
      <c r="M15" s="52"/>
      <c r="N15" s="52"/>
      <c r="O15" s="52"/>
      <c r="P15" s="52"/>
      <c r="Q15" s="52"/>
      <c r="R15" s="52"/>
      <c r="S15" s="52"/>
      <c r="T15" s="52"/>
      <c r="U15" s="52"/>
      <c r="V15" s="52"/>
      <c r="W15" s="52"/>
      <c r="X15" s="52"/>
      <c r="Y15" s="52" t="str">
        <f>'Coefficient Table'!A21</f>
        <v>Idaho</v>
      </c>
      <c r="Z15" s="52"/>
      <c r="AA15" s="52"/>
      <c r="AB15" s="52"/>
      <c r="AC15" s="52"/>
      <c r="AD15" s="52"/>
      <c r="AE15" s="52"/>
      <c r="AF15" s="52"/>
      <c r="AG15" s="52"/>
      <c r="AH15" s="52"/>
    </row>
    <row r="16" spans="1:36" ht="15" customHeight="1" x14ac:dyDescent="0.3">
      <c r="A16" s="56"/>
      <c r="B16" s="56"/>
      <c r="C16" s="56"/>
      <c r="D16" s="56"/>
      <c r="E16" s="56"/>
      <c r="F16" s="56"/>
      <c r="G16" s="56"/>
      <c r="H16" s="56"/>
      <c r="I16" s="56"/>
      <c r="J16" s="56"/>
      <c r="K16" s="56"/>
      <c r="L16" s="52"/>
      <c r="M16" s="52"/>
      <c r="N16" s="52"/>
      <c r="O16" s="52"/>
      <c r="P16" s="52"/>
      <c r="Q16" s="52"/>
      <c r="R16" s="52"/>
      <c r="S16" s="52"/>
      <c r="T16" s="52"/>
      <c r="U16" s="52"/>
      <c r="V16" s="52"/>
      <c r="W16" s="52"/>
      <c r="X16" s="52"/>
      <c r="Y16" s="52" t="str">
        <f>'Coefficient Table'!A22</f>
        <v>Illinois</v>
      </c>
      <c r="Z16" s="52"/>
      <c r="AA16" s="52"/>
      <c r="AB16" s="52"/>
      <c r="AC16" s="52"/>
      <c r="AD16" s="52"/>
      <c r="AE16" s="52"/>
      <c r="AF16" s="52"/>
      <c r="AG16" s="52"/>
      <c r="AH16" s="52"/>
    </row>
    <row r="17" spans="1:34" ht="15" customHeight="1" x14ac:dyDescent="0.3">
      <c r="A17" s="56"/>
      <c r="B17" s="56"/>
      <c r="C17" s="56"/>
      <c r="D17" s="56"/>
      <c r="E17" s="56"/>
      <c r="F17" s="56"/>
      <c r="G17" s="56"/>
      <c r="H17" s="56"/>
      <c r="I17" s="56"/>
      <c r="J17" s="56"/>
      <c r="K17" s="56"/>
      <c r="L17" s="52"/>
      <c r="M17" s="52"/>
      <c r="N17" s="52"/>
      <c r="O17" s="52"/>
      <c r="P17" s="52"/>
      <c r="Q17" s="52"/>
      <c r="R17" s="52"/>
      <c r="S17" s="52"/>
      <c r="T17" s="52"/>
      <c r="U17" s="52"/>
      <c r="V17" s="52"/>
      <c r="W17" s="52"/>
      <c r="X17" s="52"/>
      <c r="Y17" s="52" t="str">
        <f>'Coefficient Table'!A23</f>
        <v>Indiana</v>
      </c>
      <c r="Z17" s="52"/>
      <c r="AA17" s="52"/>
      <c r="AB17" s="52"/>
      <c r="AC17" s="52"/>
      <c r="AD17" s="52"/>
      <c r="AE17" s="52"/>
      <c r="AF17" s="52"/>
      <c r="AG17" s="52"/>
      <c r="AH17" s="52"/>
    </row>
    <row r="18" spans="1:34" ht="15" customHeight="1" x14ac:dyDescent="0.3">
      <c r="A18" s="56"/>
      <c r="B18" s="56"/>
      <c r="C18" s="56"/>
      <c r="D18" s="56"/>
      <c r="E18" s="56"/>
      <c r="F18" s="56"/>
      <c r="G18" s="56"/>
      <c r="H18" s="56"/>
      <c r="I18" s="56"/>
      <c r="J18" s="56"/>
      <c r="K18" s="56"/>
      <c r="L18" s="52"/>
      <c r="M18" s="52"/>
      <c r="N18" s="52"/>
      <c r="O18" s="52"/>
      <c r="P18" s="52"/>
      <c r="Q18" s="52"/>
      <c r="R18" s="52"/>
      <c r="S18" s="52"/>
      <c r="T18" s="52"/>
      <c r="U18" s="52"/>
      <c r="V18" s="52"/>
      <c r="W18" s="52"/>
      <c r="X18" s="52"/>
      <c r="Y18" s="52" t="str">
        <f>'Coefficient Table'!A24</f>
        <v>Iowa</v>
      </c>
      <c r="Z18" s="52"/>
      <c r="AA18" s="52"/>
      <c r="AB18" s="52"/>
      <c r="AC18" s="52"/>
      <c r="AD18" s="52"/>
      <c r="AE18" s="52"/>
      <c r="AF18" s="52"/>
      <c r="AG18" s="52"/>
      <c r="AH18" s="52"/>
    </row>
    <row r="19" spans="1:34" ht="15" customHeight="1" x14ac:dyDescent="0.3">
      <c r="A19" s="56"/>
      <c r="B19" s="56"/>
      <c r="C19" s="56"/>
      <c r="D19" s="56"/>
      <c r="E19" s="56"/>
      <c r="F19" s="56"/>
      <c r="G19" s="56"/>
      <c r="H19" s="56"/>
      <c r="I19" s="56"/>
      <c r="J19" s="56"/>
      <c r="K19" s="56"/>
      <c r="L19" s="52"/>
      <c r="M19" s="52"/>
      <c r="N19" s="52"/>
      <c r="O19" s="52"/>
      <c r="P19" s="52"/>
      <c r="Q19" s="52"/>
      <c r="R19" s="52"/>
      <c r="S19" s="52"/>
      <c r="T19" s="52"/>
      <c r="U19" s="52"/>
      <c r="V19" s="52"/>
      <c r="W19" s="52"/>
      <c r="X19" s="52"/>
      <c r="Y19" s="52" t="str">
        <f>'Coefficient Table'!A25</f>
        <v>Kansas</v>
      </c>
      <c r="Z19" s="52"/>
      <c r="AA19" s="52"/>
      <c r="AB19" s="52"/>
      <c r="AC19" s="52"/>
      <c r="AD19" s="52"/>
      <c r="AE19" s="52"/>
      <c r="AF19" s="52"/>
      <c r="AG19" s="52"/>
      <c r="AH19" s="52"/>
    </row>
    <row r="20" spans="1:34" ht="15" customHeight="1" x14ac:dyDescent="0.3">
      <c r="A20" s="56"/>
      <c r="B20" s="56"/>
      <c r="C20" s="56"/>
      <c r="D20" s="56"/>
      <c r="E20" s="56"/>
      <c r="F20" s="56"/>
      <c r="G20" s="56"/>
      <c r="H20" s="56"/>
      <c r="I20" s="56"/>
      <c r="J20" s="56"/>
      <c r="K20" s="56"/>
      <c r="L20" s="52"/>
      <c r="M20" s="52"/>
      <c r="N20" s="52"/>
      <c r="O20" s="52"/>
      <c r="P20" s="52"/>
      <c r="Q20" s="52"/>
      <c r="R20" s="52"/>
      <c r="S20" s="52"/>
      <c r="T20" s="52"/>
      <c r="U20" s="52"/>
      <c r="V20" s="52"/>
      <c r="W20" s="52"/>
      <c r="X20" s="52"/>
      <c r="Y20" s="52" t="str">
        <f>'Coefficient Table'!A26</f>
        <v>Kentucky</v>
      </c>
      <c r="Z20" s="52"/>
      <c r="AA20" s="52"/>
      <c r="AB20" s="52"/>
      <c r="AC20" s="52"/>
      <c r="AD20" s="52"/>
      <c r="AE20" s="52"/>
      <c r="AF20" s="52"/>
      <c r="AG20" s="52"/>
      <c r="AH20" s="52"/>
    </row>
    <row r="21" spans="1:34" ht="15" customHeight="1" x14ac:dyDescent="0.3">
      <c r="A21" s="56"/>
      <c r="B21" s="56"/>
      <c r="C21" s="56"/>
      <c r="D21" s="56"/>
      <c r="E21" s="56"/>
      <c r="F21" s="56"/>
      <c r="G21" s="56"/>
      <c r="H21" s="56"/>
      <c r="I21" s="56"/>
      <c r="J21" s="56"/>
      <c r="K21" s="56"/>
      <c r="L21" s="52"/>
      <c r="M21" s="52"/>
      <c r="N21" s="52"/>
      <c r="O21" s="52"/>
      <c r="P21" s="52"/>
      <c r="Q21" s="52"/>
      <c r="R21" s="52"/>
      <c r="S21" s="52"/>
      <c r="T21" s="52"/>
      <c r="U21" s="52"/>
      <c r="V21" s="52"/>
      <c r="W21" s="52"/>
      <c r="X21" s="52"/>
      <c r="Y21" s="52" t="str">
        <f>'Coefficient Table'!A27</f>
        <v>Louisiana</v>
      </c>
      <c r="Z21" s="52"/>
      <c r="AA21" s="52"/>
      <c r="AB21" s="52"/>
      <c r="AC21" s="52"/>
      <c r="AD21" s="52"/>
      <c r="AE21" s="52"/>
      <c r="AF21" s="52"/>
      <c r="AG21" s="52"/>
      <c r="AH21" s="52"/>
    </row>
    <row r="22" spans="1:34" ht="15" customHeight="1" x14ac:dyDescent="0.3">
      <c r="A22" s="56"/>
      <c r="B22" s="56"/>
      <c r="C22" s="56"/>
      <c r="D22" s="56"/>
      <c r="E22" s="56"/>
      <c r="F22" s="56"/>
      <c r="G22" s="56"/>
      <c r="H22" s="56"/>
      <c r="I22" s="56"/>
      <c r="J22" s="56"/>
      <c r="K22" s="56"/>
      <c r="L22" s="52"/>
      <c r="M22" s="52"/>
      <c r="N22" s="52"/>
      <c r="O22" s="52"/>
      <c r="P22" s="52"/>
      <c r="Q22" s="52"/>
      <c r="R22" s="52"/>
      <c r="S22" s="52"/>
      <c r="T22" s="52"/>
      <c r="U22" s="52"/>
      <c r="V22" s="52"/>
      <c r="W22" s="52"/>
      <c r="X22" s="52"/>
      <c r="Y22" s="52" t="str">
        <f>'Coefficient Table'!A28</f>
        <v>Maine</v>
      </c>
      <c r="Z22" s="52"/>
      <c r="AA22" s="52"/>
      <c r="AB22" s="52"/>
      <c r="AC22" s="52"/>
      <c r="AD22" s="52"/>
      <c r="AE22" s="52"/>
      <c r="AF22" s="52"/>
      <c r="AG22" s="52"/>
      <c r="AH22" s="52"/>
    </row>
    <row r="23" spans="1:34" ht="15" customHeight="1" x14ac:dyDescent="0.3">
      <c r="A23" s="56"/>
      <c r="B23" s="56"/>
      <c r="C23" s="56"/>
      <c r="D23" s="56"/>
      <c r="E23" s="56"/>
      <c r="F23" s="56"/>
      <c r="G23" s="56"/>
      <c r="H23" s="56"/>
      <c r="I23" s="56"/>
      <c r="J23" s="56"/>
      <c r="K23" s="56"/>
      <c r="L23" s="52"/>
      <c r="M23" s="52"/>
      <c r="N23" s="52"/>
      <c r="O23" s="52"/>
      <c r="P23" s="52"/>
      <c r="Q23" s="52"/>
      <c r="R23" s="52"/>
      <c r="S23" s="52"/>
      <c r="T23" s="52"/>
      <c r="U23" s="52"/>
      <c r="V23" s="52"/>
      <c r="W23" s="52"/>
      <c r="X23" s="52"/>
      <c r="Y23" s="52" t="str">
        <f>'Coefficient Table'!A29</f>
        <v>Maryland</v>
      </c>
      <c r="Z23" s="52"/>
      <c r="AA23" s="52"/>
      <c r="AB23" s="52"/>
      <c r="AC23" s="52"/>
      <c r="AD23" s="52"/>
      <c r="AE23" s="52"/>
      <c r="AF23" s="52"/>
      <c r="AG23" s="52"/>
      <c r="AH23" s="52"/>
    </row>
    <row r="24" spans="1:34" ht="15" customHeight="1" x14ac:dyDescent="0.3">
      <c r="A24" s="56"/>
      <c r="B24" s="56"/>
      <c r="C24" s="56"/>
      <c r="D24" s="56"/>
      <c r="E24" s="56"/>
      <c r="F24" s="56"/>
      <c r="G24" s="56"/>
      <c r="H24" s="56"/>
      <c r="I24" s="56"/>
      <c r="J24" s="56"/>
      <c r="K24" s="56"/>
      <c r="L24" s="52"/>
      <c r="M24" s="52"/>
      <c r="N24" s="52"/>
      <c r="O24" s="52"/>
      <c r="P24" s="52"/>
      <c r="Q24" s="52"/>
      <c r="R24" s="52"/>
      <c r="S24" s="52"/>
      <c r="T24" s="52"/>
      <c r="U24" s="52"/>
      <c r="V24" s="52"/>
      <c r="W24" s="52"/>
      <c r="X24" s="52"/>
      <c r="Y24" s="52" t="str">
        <f>'Coefficient Table'!A30</f>
        <v>Massachusettes</v>
      </c>
      <c r="Z24" s="52"/>
      <c r="AA24" s="52"/>
      <c r="AB24" s="52"/>
      <c r="AC24" s="52"/>
      <c r="AD24" s="52"/>
      <c r="AE24" s="52"/>
      <c r="AF24" s="52"/>
      <c r="AG24" s="52"/>
      <c r="AH24" s="52"/>
    </row>
    <row r="25" spans="1:34" ht="15" customHeight="1" x14ac:dyDescent="0.3">
      <c r="A25" s="56"/>
      <c r="B25" s="56"/>
      <c r="C25" s="56"/>
      <c r="D25" s="56"/>
      <c r="E25" s="56"/>
      <c r="F25" s="56"/>
      <c r="G25" s="56"/>
      <c r="H25" s="56"/>
      <c r="I25" s="56"/>
      <c r="J25" s="56"/>
      <c r="K25" s="56"/>
      <c r="L25" s="52"/>
      <c r="M25" s="52"/>
      <c r="N25" s="52"/>
      <c r="O25" s="52"/>
      <c r="P25" s="52"/>
      <c r="Q25" s="52"/>
      <c r="R25" s="52"/>
      <c r="S25" s="52"/>
      <c r="T25" s="52"/>
      <c r="U25" s="52"/>
      <c r="V25" s="52"/>
      <c r="W25" s="52"/>
      <c r="X25" s="52"/>
      <c r="Y25" s="52" t="str">
        <f>'Coefficient Table'!A31</f>
        <v>Michigan</v>
      </c>
      <c r="Z25" s="52"/>
      <c r="AA25" s="52"/>
      <c r="AB25" s="52"/>
      <c r="AC25" s="52"/>
      <c r="AD25" s="52"/>
      <c r="AE25" s="52"/>
      <c r="AF25" s="52"/>
      <c r="AG25" s="52"/>
      <c r="AH25" s="52"/>
    </row>
    <row r="26" spans="1:34" ht="15" customHeight="1" x14ac:dyDescent="0.3">
      <c r="A26" s="56"/>
      <c r="B26" s="56"/>
      <c r="C26" s="56"/>
      <c r="D26" s="56"/>
      <c r="E26" s="56"/>
      <c r="F26" s="56"/>
      <c r="G26" s="56"/>
      <c r="H26" s="56"/>
      <c r="I26" s="56"/>
      <c r="J26" s="56"/>
      <c r="K26" s="56"/>
      <c r="L26" s="52"/>
      <c r="M26" s="52"/>
      <c r="N26" s="52"/>
      <c r="O26" s="52"/>
      <c r="P26" s="52"/>
      <c r="Q26" s="52"/>
      <c r="R26" s="52"/>
      <c r="S26" s="52"/>
      <c r="T26" s="52"/>
      <c r="U26" s="52"/>
      <c r="V26" s="52"/>
      <c r="W26" s="52"/>
      <c r="X26" s="52"/>
      <c r="Y26" s="52" t="str">
        <f>'Coefficient Table'!A32</f>
        <v>Minnesota</v>
      </c>
      <c r="Z26" s="52"/>
      <c r="AA26" s="52"/>
      <c r="AB26" s="52"/>
      <c r="AC26" s="52"/>
      <c r="AD26" s="52"/>
      <c r="AE26" s="52"/>
      <c r="AF26" s="52"/>
      <c r="AG26" s="52"/>
      <c r="AH26" s="52"/>
    </row>
    <row r="27" spans="1:34" ht="15" customHeight="1" x14ac:dyDescent="0.3">
      <c r="A27" s="56"/>
      <c r="B27" s="56"/>
      <c r="C27" s="56"/>
      <c r="D27" s="56"/>
      <c r="E27" s="56"/>
      <c r="F27" s="56"/>
      <c r="G27" s="56"/>
      <c r="H27" s="56"/>
      <c r="I27" s="56"/>
      <c r="J27" s="56"/>
      <c r="K27" s="56"/>
      <c r="L27" s="52"/>
      <c r="M27" s="52"/>
      <c r="N27" s="52"/>
      <c r="O27" s="52"/>
      <c r="P27" s="52"/>
      <c r="Q27" s="52"/>
      <c r="R27" s="52"/>
      <c r="S27" s="52"/>
      <c r="T27" s="52"/>
      <c r="U27" s="52"/>
      <c r="V27" s="52"/>
      <c r="W27" s="52"/>
      <c r="X27" s="52"/>
      <c r="Y27" s="52" t="str">
        <f>'Coefficient Table'!A33</f>
        <v>Mississippi</v>
      </c>
      <c r="Z27" s="52"/>
      <c r="AA27" s="52"/>
      <c r="AB27" s="52"/>
      <c r="AC27" s="52"/>
      <c r="AD27" s="52"/>
      <c r="AE27" s="52"/>
      <c r="AF27" s="52"/>
      <c r="AG27" s="52"/>
      <c r="AH27" s="52"/>
    </row>
    <row r="28" spans="1:34" ht="15" customHeight="1" x14ac:dyDescent="0.3">
      <c r="A28" s="56"/>
      <c r="B28" s="56"/>
      <c r="C28" s="56"/>
      <c r="D28" s="56"/>
      <c r="E28" s="56"/>
      <c r="F28" s="56"/>
      <c r="G28" s="56"/>
      <c r="H28" s="56"/>
      <c r="I28" s="56"/>
      <c r="J28" s="56"/>
      <c r="K28" s="56"/>
      <c r="L28" s="52"/>
      <c r="M28" s="52"/>
      <c r="N28" s="52"/>
      <c r="O28" s="52"/>
      <c r="P28" s="52"/>
      <c r="Q28" s="52"/>
      <c r="R28" s="52"/>
      <c r="S28" s="52"/>
      <c r="T28" s="52"/>
      <c r="U28" s="52"/>
      <c r="V28" s="52"/>
      <c r="W28" s="52"/>
      <c r="X28" s="52"/>
      <c r="Y28" s="52" t="str">
        <f>'Coefficient Table'!A34</f>
        <v>Missouri</v>
      </c>
      <c r="Z28" s="52"/>
      <c r="AA28" s="52"/>
      <c r="AB28" s="52"/>
      <c r="AC28" s="52"/>
      <c r="AD28" s="52"/>
      <c r="AE28" s="52"/>
      <c r="AF28" s="52"/>
      <c r="AG28" s="52"/>
      <c r="AH28" s="52"/>
    </row>
    <row r="29" spans="1:34" ht="15" customHeight="1" x14ac:dyDescent="0.3">
      <c r="A29" s="56"/>
      <c r="B29" s="56"/>
      <c r="C29" s="56"/>
      <c r="D29" s="56"/>
      <c r="E29" s="56"/>
      <c r="F29" s="56"/>
      <c r="G29" s="56"/>
      <c r="H29" s="56"/>
      <c r="I29" s="56"/>
      <c r="J29" s="56"/>
      <c r="K29" s="56"/>
      <c r="L29" s="52"/>
      <c r="M29" s="52"/>
      <c r="N29" s="52"/>
      <c r="O29" s="52"/>
      <c r="P29" s="52"/>
      <c r="Q29" s="52"/>
      <c r="R29" s="52"/>
      <c r="S29" s="52"/>
      <c r="T29" s="52"/>
      <c r="U29" s="52"/>
      <c r="V29" s="52"/>
      <c r="W29" s="52"/>
      <c r="X29" s="52"/>
      <c r="Y29" s="52" t="str">
        <f>'Coefficient Table'!A35</f>
        <v>Montana</v>
      </c>
      <c r="Z29" s="52"/>
      <c r="AA29" s="52"/>
      <c r="AB29" s="52"/>
      <c r="AC29" s="52"/>
      <c r="AD29" s="52"/>
      <c r="AE29" s="52"/>
      <c r="AF29" s="52"/>
      <c r="AG29" s="52"/>
      <c r="AH29" s="52"/>
    </row>
    <row r="30" spans="1:34" ht="15" customHeight="1" x14ac:dyDescent="0.3">
      <c r="A30" s="56"/>
      <c r="B30" s="56"/>
      <c r="C30" s="56"/>
      <c r="D30" s="56"/>
      <c r="E30" s="56"/>
      <c r="F30" s="56"/>
      <c r="G30" s="56"/>
      <c r="H30" s="56"/>
      <c r="I30" s="56"/>
      <c r="J30" s="56"/>
      <c r="K30" s="56"/>
      <c r="L30" s="52"/>
      <c r="M30" s="52"/>
      <c r="N30" s="52"/>
      <c r="O30" s="52"/>
      <c r="P30" s="52"/>
      <c r="Q30" s="52"/>
      <c r="R30" s="52"/>
      <c r="S30" s="52"/>
      <c r="T30" s="52"/>
      <c r="U30" s="52"/>
      <c r="V30" s="52"/>
      <c r="W30" s="52"/>
      <c r="X30" s="52"/>
      <c r="Y30" s="52" t="str">
        <f>'Coefficient Table'!A36</f>
        <v>Nebraska</v>
      </c>
      <c r="Z30" s="52"/>
      <c r="AA30" s="52"/>
      <c r="AB30" s="52"/>
      <c r="AC30" s="52"/>
      <c r="AD30" s="52"/>
      <c r="AE30" s="52"/>
      <c r="AF30" s="52"/>
      <c r="AG30" s="52"/>
      <c r="AH30" s="52"/>
    </row>
    <row r="31" spans="1:34" ht="15" customHeight="1" x14ac:dyDescent="0.3">
      <c r="A31" s="56"/>
      <c r="B31" s="56"/>
      <c r="C31" s="56"/>
      <c r="D31" s="56"/>
      <c r="E31" s="56"/>
      <c r="F31" s="56"/>
      <c r="G31" s="56"/>
      <c r="H31" s="56"/>
      <c r="I31" s="56"/>
      <c r="J31" s="56"/>
      <c r="K31" s="56"/>
      <c r="L31" s="52"/>
      <c r="M31" s="52"/>
      <c r="N31" s="52"/>
      <c r="O31" s="52"/>
      <c r="P31" s="52"/>
      <c r="Q31" s="52"/>
      <c r="R31" s="52"/>
      <c r="S31" s="52"/>
      <c r="T31" s="52"/>
      <c r="U31" s="52"/>
      <c r="V31" s="52"/>
      <c r="W31" s="52"/>
      <c r="X31" s="52"/>
      <c r="Y31" s="52" t="str">
        <f>'Coefficient Table'!A37</f>
        <v>Nevada</v>
      </c>
      <c r="Z31" s="52"/>
      <c r="AA31" s="52"/>
      <c r="AB31" s="52"/>
      <c r="AC31" s="52"/>
      <c r="AD31" s="52"/>
      <c r="AE31" s="52"/>
      <c r="AF31" s="52"/>
      <c r="AG31" s="52"/>
      <c r="AH31" s="52"/>
    </row>
    <row r="32" spans="1:34" ht="15" customHeight="1" x14ac:dyDescent="0.3">
      <c r="A32" s="56"/>
      <c r="B32" s="56"/>
      <c r="C32" s="56"/>
      <c r="D32" s="56"/>
      <c r="E32" s="56"/>
      <c r="F32" s="56"/>
      <c r="G32" s="56"/>
      <c r="H32" s="56"/>
      <c r="I32" s="56"/>
      <c r="J32" s="56"/>
      <c r="K32" s="56"/>
      <c r="L32" s="52"/>
      <c r="M32" s="52"/>
      <c r="N32" s="52"/>
      <c r="O32" s="52"/>
      <c r="P32" s="52"/>
      <c r="Q32" s="52"/>
      <c r="R32" s="52"/>
      <c r="S32" s="52"/>
      <c r="T32" s="52"/>
      <c r="U32" s="52"/>
      <c r="V32" s="52"/>
      <c r="W32" s="52"/>
      <c r="X32" s="52"/>
      <c r="Y32" s="52" t="str">
        <f>'Coefficient Table'!A38</f>
        <v>New Hampshire</v>
      </c>
      <c r="Z32" s="52"/>
      <c r="AA32" s="52"/>
      <c r="AB32" s="52"/>
      <c r="AC32" s="52"/>
      <c r="AD32" s="52"/>
      <c r="AE32" s="52"/>
      <c r="AF32" s="52"/>
      <c r="AG32" s="52"/>
      <c r="AH32" s="52"/>
    </row>
    <row r="33" spans="1:34" ht="15" customHeight="1" x14ac:dyDescent="0.3">
      <c r="A33" s="56"/>
      <c r="B33" s="56"/>
      <c r="C33" s="56"/>
      <c r="D33" s="56"/>
      <c r="E33" s="56"/>
      <c r="F33" s="56"/>
      <c r="G33" s="56"/>
      <c r="H33" s="56"/>
      <c r="I33" s="56"/>
      <c r="J33" s="56"/>
      <c r="K33" s="56"/>
      <c r="L33" s="52"/>
      <c r="M33" s="52"/>
      <c r="N33" s="52"/>
      <c r="O33" s="52"/>
      <c r="P33" s="52"/>
      <c r="Q33" s="52"/>
      <c r="R33" s="52"/>
      <c r="S33" s="52"/>
      <c r="T33" s="52"/>
      <c r="U33" s="52"/>
      <c r="V33" s="52"/>
      <c r="W33" s="52"/>
      <c r="X33" s="52"/>
      <c r="Y33" s="52" t="str">
        <f>'Coefficient Table'!A39</f>
        <v>New Jersey</v>
      </c>
      <c r="Z33" s="52"/>
      <c r="AA33" s="52"/>
      <c r="AB33" s="52"/>
      <c r="AC33" s="52"/>
      <c r="AD33" s="52"/>
      <c r="AE33" s="52"/>
      <c r="AF33" s="52"/>
      <c r="AG33" s="52"/>
      <c r="AH33" s="52"/>
    </row>
    <row r="34" spans="1:34" ht="15" customHeight="1" x14ac:dyDescent="0.3">
      <c r="A34" s="56"/>
      <c r="B34" s="56"/>
      <c r="C34" s="56"/>
      <c r="D34" s="56"/>
      <c r="E34" s="56"/>
      <c r="F34" s="56"/>
      <c r="G34" s="56"/>
      <c r="H34" s="56"/>
      <c r="I34" s="56"/>
      <c r="J34" s="56"/>
      <c r="K34" s="56"/>
      <c r="L34" s="52"/>
      <c r="M34" s="52"/>
      <c r="N34" s="52"/>
      <c r="O34" s="52"/>
      <c r="P34" s="52"/>
      <c r="Q34" s="52"/>
      <c r="R34" s="52"/>
      <c r="S34" s="52"/>
      <c r="T34" s="52"/>
      <c r="U34" s="52"/>
      <c r="V34" s="52"/>
      <c r="W34" s="52"/>
      <c r="X34" s="52"/>
      <c r="Y34" s="52" t="str">
        <f>'Coefficient Table'!A40</f>
        <v>New Mexico</v>
      </c>
      <c r="Z34" s="52"/>
      <c r="AA34" s="52"/>
      <c r="AB34" s="52"/>
      <c r="AC34" s="52"/>
      <c r="AD34" s="52"/>
      <c r="AE34" s="52"/>
      <c r="AF34" s="52"/>
      <c r="AG34" s="52"/>
      <c r="AH34" s="52"/>
    </row>
    <row r="35" spans="1:34" ht="15" customHeight="1" x14ac:dyDescent="0.3">
      <c r="A35" s="56"/>
      <c r="B35" s="56"/>
      <c r="C35" s="56"/>
      <c r="D35" s="56"/>
      <c r="E35" s="56"/>
      <c r="F35" s="56"/>
      <c r="G35" s="56"/>
      <c r="H35" s="56"/>
      <c r="I35" s="56"/>
      <c r="J35" s="56"/>
      <c r="K35" s="56"/>
      <c r="L35" s="52"/>
      <c r="M35" s="52"/>
      <c r="N35" s="52"/>
      <c r="O35" s="52"/>
      <c r="P35" s="52"/>
      <c r="Q35" s="52"/>
      <c r="R35" s="52"/>
      <c r="S35" s="52"/>
      <c r="T35" s="52"/>
      <c r="U35" s="52"/>
      <c r="V35" s="52"/>
      <c r="W35" s="52"/>
      <c r="X35" s="52"/>
      <c r="Y35" s="52" t="str">
        <f>'Coefficient Table'!A41</f>
        <v>New York</v>
      </c>
      <c r="Z35" s="52"/>
      <c r="AA35" s="52"/>
      <c r="AB35" s="52"/>
      <c r="AC35" s="52"/>
      <c r="AD35" s="52"/>
      <c r="AE35" s="52"/>
      <c r="AF35" s="52"/>
      <c r="AG35" s="52"/>
      <c r="AH35" s="52"/>
    </row>
    <row r="36" spans="1:34" ht="15" customHeight="1" x14ac:dyDescent="0.3">
      <c r="A36" s="56"/>
      <c r="B36" s="56"/>
      <c r="C36" s="56"/>
      <c r="D36" s="56"/>
      <c r="E36" s="56"/>
      <c r="F36" s="56"/>
      <c r="G36" s="56"/>
      <c r="H36" s="56"/>
      <c r="I36" s="56"/>
      <c r="J36" s="56"/>
      <c r="K36" s="56"/>
      <c r="L36" s="52"/>
      <c r="M36" s="52"/>
      <c r="N36" s="52"/>
      <c r="O36" s="52"/>
      <c r="P36" s="52"/>
      <c r="Q36" s="52"/>
      <c r="R36" s="52"/>
      <c r="S36" s="52"/>
      <c r="T36" s="52"/>
      <c r="U36" s="52"/>
      <c r="V36" s="52"/>
      <c r="W36" s="52"/>
      <c r="X36" s="52"/>
      <c r="Y36" s="52" t="str">
        <f>'Coefficient Table'!A42</f>
        <v>North Carolina</v>
      </c>
      <c r="Z36" s="52"/>
      <c r="AA36" s="52"/>
      <c r="AB36" s="52"/>
      <c r="AC36" s="52"/>
      <c r="AD36" s="52"/>
      <c r="AE36" s="52"/>
      <c r="AF36" s="52"/>
      <c r="AG36" s="52"/>
      <c r="AH36" s="52"/>
    </row>
    <row r="37" spans="1:34" ht="15" customHeight="1" x14ac:dyDescent="0.3">
      <c r="A37" s="56"/>
      <c r="B37" s="56"/>
      <c r="C37" s="56"/>
      <c r="D37" s="56"/>
      <c r="E37" s="56"/>
      <c r="F37" s="56"/>
      <c r="G37" s="56" t="s">
        <v>12</v>
      </c>
      <c r="H37" s="56"/>
      <c r="I37" s="56"/>
      <c r="J37" s="56"/>
      <c r="K37" s="56"/>
      <c r="L37" s="52"/>
      <c r="M37" s="52"/>
      <c r="N37" s="52"/>
      <c r="O37" s="52"/>
      <c r="P37" s="52"/>
      <c r="Q37" s="52"/>
      <c r="R37" s="52"/>
      <c r="S37" s="52"/>
      <c r="T37" s="52"/>
      <c r="U37" s="52"/>
      <c r="V37" s="52"/>
      <c r="W37" s="52"/>
      <c r="X37" s="52"/>
      <c r="Y37" s="52" t="str">
        <f>'Coefficient Table'!A43</f>
        <v>North Dakota</v>
      </c>
      <c r="Z37" s="52"/>
      <c r="AA37" s="52"/>
      <c r="AB37" s="52"/>
      <c r="AC37" s="52"/>
      <c r="AD37" s="52"/>
      <c r="AE37" s="52"/>
      <c r="AF37" s="52"/>
      <c r="AG37" s="52"/>
      <c r="AH37" s="52"/>
    </row>
    <row r="38" spans="1:34" ht="15" customHeight="1" x14ac:dyDescent="0.3">
      <c r="A38" s="56"/>
      <c r="B38" s="56"/>
      <c r="C38" s="56"/>
      <c r="D38" s="56"/>
      <c r="E38" s="56"/>
      <c r="F38" s="56"/>
      <c r="G38" s="56"/>
      <c r="H38" s="56"/>
      <c r="I38" s="56"/>
      <c r="J38" s="56"/>
      <c r="K38" s="56"/>
      <c r="L38" s="52"/>
      <c r="M38" s="52"/>
      <c r="N38" s="52"/>
      <c r="O38" s="52"/>
      <c r="P38" s="52"/>
      <c r="Q38" s="52"/>
      <c r="R38" s="52"/>
      <c r="S38" s="52"/>
      <c r="T38" s="52"/>
      <c r="U38" s="52"/>
      <c r="V38" s="52"/>
      <c r="W38" s="52"/>
      <c r="X38" s="52"/>
      <c r="Y38" s="52" t="str">
        <f>'Coefficient Table'!A44</f>
        <v>Ohio</v>
      </c>
      <c r="Z38" s="52"/>
      <c r="AA38" s="52"/>
      <c r="AB38" s="52"/>
      <c r="AC38" s="52"/>
      <c r="AD38" s="52"/>
      <c r="AE38" s="52"/>
      <c r="AF38" s="52"/>
      <c r="AG38" s="52"/>
      <c r="AH38" s="52"/>
    </row>
    <row r="39" spans="1:34" ht="15" customHeight="1" x14ac:dyDescent="0.3">
      <c r="A39" s="56"/>
      <c r="B39" s="56"/>
      <c r="C39" s="56"/>
      <c r="D39" s="56"/>
      <c r="E39" s="56"/>
      <c r="F39" s="56"/>
      <c r="G39" s="56"/>
      <c r="H39" s="56"/>
      <c r="I39" s="56"/>
      <c r="J39" s="56"/>
      <c r="K39" s="56"/>
      <c r="L39" s="52"/>
      <c r="M39" s="52"/>
      <c r="N39" s="52"/>
      <c r="O39" s="52"/>
      <c r="P39" s="52"/>
      <c r="Q39" s="52"/>
      <c r="R39" s="52"/>
      <c r="S39" s="52"/>
      <c r="T39" s="52"/>
      <c r="U39" s="52"/>
      <c r="V39" s="52"/>
      <c r="W39" s="52"/>
      <c r="X39" s="52"/>
      <c r="Y39" s="52" t="str">
        <f>'Coefficient Table'!A45</f>
        <v>Oklahoma</v>
      </c>
      <c r="Z39" s="52"/>
      <c r="AA39" s="52"/>
      <c r="AB39" s="52"/>
      <c r="AC39" s="52"/>
      <c r="AD39" s="52"/>
      <c r="AE39" s="52"/>
      <c r="AF39" s="52"/>
      <c r="AG39" s="52"/>
      <c r="AH39" s="52"/>
    </row>
    <row r="40" spans="1:34" ht="15" customHeight="1" x14ac:dyDescent="0.3">
      <c r="A40" s="56"/>
      <c r="B40" s="56"/>
      <c r="C40" s="56"/>
      <c r="D40" s="56"/>
      <c r="E40" s="56"/>
      <c r="F40" s="56"/>
      <c r="G40" s="56"/>
      <c r="H40" s="56"/>
      <c r="I40" s="56"/>
      <c r="J40" s="56"/>
      <c r="K40" s="56"/>
      <c r="L40" s="52"/>
      <c r="M40" s="52"/>
      <c r="N40" s="52"/>
      <c r="O40" s="52"/>
      <c r="P40" s="52"/>
      <c r="Q40" s="52"/>
      <c r="R40" s="52"/>
      <c r="S40" s="52"/>
      <c r="T40" s="52"/>
      <c r="U40" s="52"/>
      <c r="V40" s="52"/>
      <c r="W40" s="52"/>
      <c r="X40" s="52"/>
      <c r="Y40" s="52" t="str">
        <f>'Coefficient Table'!A46</f>
        <v>Oregon</v>
      </c>
      <c r="Z40" s="52"/>
      <c r="AA40" s="52"/>
      <c r="AB40" s="52"/>
      <c r="AC40" s="52"/>
      <c r="AD40" s="52"/>
      <c r="AE40" s="52"/>
      <c r="AF40" s="52"/>
      <c r="AG40" s="52"/>
      <c r="AH40" s="52"/>
    </row>
    <row r="41" spans="1:34" ht="15" customHeight="1" x14ac:dyDescent="0.3">
      <c r="A41" s="56"/>
      <c r="B41" s="56"/>
      <c r="C41" s="56"/>
      <c r="D41" s="56"/>
      <c r="E41" s="56"/>
      <c r="F41" s="56"/>
      <c r="G41" s="56"/>
      <c r="H41" s="56"/>
      <c r="I41" s="56"/>
      <c r="J41" s="56"/>
      <c r="K41" s="56"/>
      <c r="L41" s="52"/>
      <c r="M41" s="52"/>
      <c r="N41" s="52"/>
      <c r="O41" s="52"/>
      <c r="P41" s="52"/>
      <c r="Q41" s="52"/>
      <c r="R41" s="52"/>
      <c r="S41" s="52"/>
      <c r="T41" s="52"/>
      <c r="U41" s="52"/>
      <c r="V41" s="52"/>
      <c r="W41" s="52"/>
      <c r="X41" s="52"/>
      <c r="Y41" s="52" t="str">
        <f>'Coefficient Table'!A47</f>
        <v>Pennsylvania</v>
      </c>
      <c r="Z41" s="52"/>
      <c r="AA41" s="52"/>
      <c r="AB41" s="52"/>
      <c r="AC41" s="52"/>
      <c r="AD41" s="52"/>
      <c r="AE41" s="52"/>
      <c r="AF41" s="52"/>
      <c r="AG41" s="52"/>
      <c r="AH41" s="52"/>
    </row>
    <row r="42" spans="1:34" ht="15" customHeight="1" x14ac:dyDescent="0.3">
      <c r="A42" s="56"/>
      <c r="B42" s="56"/>
      <c r="C42" s="56"/>
      <c r="D42" s="56"/>
      <c r="E42" s="56"/>
      <c r="F42" s="56"/>
      <c r="G42" s="56"/>
      <c r="H42" s="56"/>
      <c r="I42" s="56"/>
      <c r="J42" s="56"/>
      <c r="K42" s="56"/>
      <c r="L42" s="52"/>
      <c r="M42" s="52"/>
      <c r="N42" s="52"/>
      <c r="O42" s="52"/>
      <c r="P42" s="52"/>
      <c r="Q42" s="52"/>
      <c r="R42" s="52"/>
      <c r="S42" s="52"/>
      <c r="T42" s="52"/>
      <c r="U42" s="52"/>
      <c r="V42" s="52"/>
      <c r="W42" s="52"/>
      <c r="X42" s="52"/>
      <c r="Y42" s="52" t="str">
        <f>'Coefficient Table'!A48</f>
        <v>Rhode Island</v>
      </c>
      <c r="Z42" s="52"/>
      <c r="AA42" s="52"/>
      <c r="AB42" s="52"/>
      <c r="AC42" s="52"/>
      <c r="AD42" s="52"/>
      <c r="AE42" s="52"/>
      <c r="AF42" s="52"/>
      <c r="AG42" s="52"/>
      <c r="AH42" s="52"/>
    </row>
    <row r="43" spans="1:34" ht="15" customHeight="1" x14ac:dyDescent="0.3">
      <c r="A43" s="56"/>
      <c r="B43" s="56"/>
      <c r="C43" s="56"/>
      <c r="D43" s="56"/>
      <c r="E43" s="56"/>
      <c r="F43" s="56"/>
      <c r="G43" s="56"/>
      <c r="H43" s="56"/>
      <c r="I43" s="56"/>
      <c r="J43" s="56"/>
      <c r="K43" s="56"/>
      <c r="L43" s="52"/>
      <c r="M43" s="52"/>
      <c r="N43" s="52"/>
      <c r="O43" s="52"/>
      <c r="P43" s="52"/>
      <c r="Q43" s="52"/>
      <c r="R43" s="52"/>
      <c r="S43" s="52"/>
      <c r="T43" s="52"/>
      <c r="U43" s="52"/>
      <c r="V43" s="52"/>
      <c r="W43" s="52"/>
      <c r="X43" s="52"/>
      <c r="Y43" s="52" t="str">
        <f>'Coefficient Table'!A49</f>
        <v>South Carolina</v>
      </c>
      <c r="Z43" s="52"/>
      <c r="AA43" s="52"/>
      <c r="AB43" s="52"/>
      <c r="AC43" s="52"/>
      <c r="AD43" s="52"/>
      <c r="AE43" s="52"/>
      <c r="AF43" s="52"/>
      <c r="AG43" s="52"/>
      <c r="AH43" s="52"/>
    </row>
    <row r="44" spans="1:34" ht="15" customHeight="1" x14ac:dyDescent="0.3">
      <c r="A44" s="56"/>
      <c r="B44" s="56"/>
      <c r="C44" s="56"/>
      <c r="D44" s="56"/>
      <c r="E44" s="56"/>
      <c r="F44" s="56"/>
      <c r="G44" s="56"/>
      <c r="H44" s="56"/>
      <c r="I44" s="56"/>
      <c r="J44" s="56"/>
      <c r="K44" s="56"/>
      <c r="L44" s="52"/>
      <c r="M44" s="52"/>
      <c r="N44" s="52"/>
      <c r="O44" s="52"/>
      <c r="P44" s="52"/>
      <c r="Q44" s="52"/>
      <c r="R44" s="52"/>
      <c r="S44" s="52"/>
      <c r="T44" s="52"/>
      <c r="U44" s="52"/>
      <c r="V44" s="52"/>
      <c r="W44" s="52"/>
      <c r="X44" s="52"/>
      <c r="Y44" s="52" t="str">
        <f>'Coefficient Table'!A50</f>
        <v>South Dakota</v>
      </c>
      <c r="Z44" s="52"/>
      <c r="AA44" s="52"/>
      <c r="AB44" s="52"/>
      <c r="AC44" s="52"/>
      <c r="AD44" s="52"/>
      <c r="AE44" s="52"/>
      <c r="AF44" s="52"/>
      <c r="AG44" s="52"/>
      <c r="AH44" s="52"/>
    </row>
    <row r="45" spans="1:34" ht="15" customHeight="1" x14ac:dyDescent="0.3">
      <c r="A45" s="56"/>
      <c r="B45" s="56"/>
      <c r="C45" s="56"/>
      <c r="D45" s="56"/>
      <c r="E45" s="56"/>
      <c r="F45" s="56"/>
      <c r="G45" s="56"/>
      <c r="H45" s="56"/>
      <c r="I45" s="56"/>
      <c r="J45" s="56"/>
      <c r="K45" s="56"/>
      <c r="L45" s="52"/>
      <c r="M45" s="52"/>
      <c r="N45" s="52"/>
      <c r="O45" s="52"/>
      <c r="P45" s="52"/>
      <c r="Q45" s="52"/>
      <c r="R45" s="52"/>
      <c r="S45" s="52"/>
      <c r="T45" s="52"/>
      <c r="U45" s="52"/>
      <c r="V45" s="52"/>
      <c r="W45" s="52"/>
      <c r="X45" s="52"/>
      <c r="Y45" s="52" t="str">
        <f>'Coefficient Table'!A51</f>
        <v>Tennesse</v>
      </c>
      <c r="Z45" s="52"/>
      <c r="AA45" s="52"/>
      <c r="AB45" s="52"/>
      <c r="AC45" s="52"/>
      <c r="AD45" s="52"/>
      <c r="AE45" s="52"/>
      <c r="AF45" s="52"/>
      <c r="AG45" s="52"/>
      <c r="AH45" s="52"/>
    </row>
    <row r="46" spans="1:34" ht="15" customHeight="1" x14ac:dyDescent="0.3">
      <c r="A46" s="56"/>
      <c r="B46" s="56"/>
      <c r="C46" s="56"/>
      <c r="D46" s="56"/>
      <c r="E46" s="56"/>
      <c r="F46" s="56"/>
      <c r="G46" s="56"/>
      <c r="H46" s="56"/>
      <c r="I46" s="56"/>
      <c r="J46" s="56"/>
      <c r="K46" s="56"/>
      <c r="L46" s="52"/>
      <c r="M46" s="52"/>
      <c r="N46" s="52"/>
      <c r="O46" s="52"/>
      <c r="P46" s="52"/>
      <c r="Q46" s="52"/>
      <c r="R46" s="52"/>
      <c r="S46" s="52"/>
      <c r="T46" s="52"/>
      <c r="U46" s="52"/>
      <c r="V46" s="52"/>
      <c r="W46" s="52"/>
      <c r="X46" s="52"/>
      <c r="Y46" s="52" t="str">
        <f>'Coefficient Table'!A52</f>
        <v>Texas</v>
      </c>
      <c r="Z46" s="52"/>
      <c r="AA46" s="52"/>
      <c r="AB46" s="52"/>
      <c r="AC46" s="52"/>
      <c r="AD46" s="52"/>
      <c r="AE46" s="52"/>
      <c r="AF46" s="52"/>
      <c r="AG46" s="52"/>
      <c r="AH46" s="52"/>
    </row>
    <row r="47" spans="1:34" ht="15" customHeight="1" x14ac:dyDescent="0.3">
      <c r="A47" s="56"/>
      <c r="B47" s="56"/>
      <c r="C47" s="56"/>
      <c r="D47" s="56"/>
      <c r="E47" s="56"/>
      <c r="F47" s="56"/>
      <c r="G47" s="56"/>
      <c r="H47" s="56"/>
      <c r="I47" s="56"/>
      <c r="J47" s="56"/>
      <c r="K47" s="56"/>
      <c r="L47" s="52"/>
      <c r="M47" s="52"/>
      <c r="N47" s="52"/>
      <c r="O47" s="52"/>
      <c r="P47" s="52"/>
      <c r="Q47" s="52"/>
      <c r="R47" s="52"/>
      <c r="S47" s="52"/>
      <c r="T47" s="52"/>
      <c r="U47" s="52"/>
      <c r="V47" s="52"/>
      <c r="W47" s="52"/>
      <c r="X47" s="52"/>
      <c r="Y47" s="52" t="str">
        <f>'Coefficient Table'!A53</f>
        <v>Utah</v>
      </c>
      <c r="Z47" s="52"/>
      <c r="AA47" s="52"/>
      <c r="AB47" s="52"/>
      <c r="AC47" s="52"/>
      <c r="AD47" s="52"/>
      <c r="AE47" s="52"/>
      <c r="AF47" s="52"/>
      <c r="AG47" s="52"/>
      <c r="AH47" s="52"/>
    </row>
    <row r="48" spans="1:34" ht="15" customHeight="1" x14ac:dyDescent="0.3">
      <c r="A48" s="56"/>
      <c r="B48" s="56"/>
      <c r="C48" s="56"/>
      <c r="D48" s="56"/>
      <c r="E48" s="56"/>
      <c r="F48" s="56"/>
      <c r="G48" s="56"/>
      <c r="H48" s="56"/>
      <c r="I48" s="56"/>
      <c r="J48" s="56"/>
      <c r="K48" s="56"/>
      <c r="L48" s="52"/>
      <c r="M48" s="52"/>
      <c r="N48" s="52"/>
      <c r="O48" s="52"/>
      <c r="P48" s="52"/>
      <c r="Q48" s="52"/>
      <c r="R48" s="52"/>
      <c r="S48" s="52"/>
      <c r="T48" s="52"/>
      <c r="U48" s="52"/>
      <c r="V48" s="52"/>
      <c r="W48" s="52"/>
      <c r="X48" s="52"/>
      <c r="Y48" s="52" t="str">
        <f>'Coefficient Table'!A54</f>
        <v>Vermont</v>
      </c>
      <c r="Z48" s="52"/>
      <c r="AA48" s="52"/>
      <c r="AB48" s="52"/>
      <c r="AC48" s="52"/>
      <c r="AD48" s="52"/>
      <c r="AE48" s="52"/>
      <c r="AF48" s="52"/>
      <c r="AG48" s="52"/>
      <c r="AH48" s="52"/>
    </row>
    <row r="49" spans="1:34" ht="15" customHeight="1" x14ac:dyDescent="0.3">
      <c r="A49" s="56"/>
      <c r="B49" s="56"/>
      <c r="C49" s="56"/>
      <c r="D49" s="56"/>
      <c r="E49" s="56"/>
      <c r="F49" s="56"/>
      <c r="G49" s="56"/>
      <c r="H49" s="56"/>
      <c r="I49" s="56"/>
      <c r="J49" s="56"/>
      <c r="K49" s="56"/>
      <c r="L49" s="52"/>
      <c r="M49" s="52"/>
      <c r="N49" s="52"/>
      <c r="O49" s="52"/>
      <c r="P49" s="52"/>
      <c r="Q49" s="52"/>
      <c r="R49" s="52"/>
      <c r="S49" s="52"/>
      <c r="T49" s="52"/>
      <c r="U49" s="52"/>
      <c r="V49" s="52"/>
      <c r="W49" s="52"/>
      <c r="X49" s="52"/>
      <c r="Y49" s="52" t="str">
        <f>'Coefficient Table'!A55</f>
        <v>Virginia</v>
      </c>
      <c r="Z49" s="52"/>
      <c r="AA49" s="52"/>
      <c r="AB49" s="52"/>
      <c r="AC49" s="52"/>
      <c r="AD49" s="52"/>
      <c r="AE49" s="52"/>
      <c r="AF49" s="52"/>
      <c r="AG49" s="52"/>
      <c r="AH49" s="52"/>
    </row>
    <row r="50" spans="1:34" ht="15" customHeight="1" x14ac:dyDescent="0.3">
      <c r="A50" s="56"/>
      <c r="B50" s="56"/>
      <c r="C50" s="56"/>
      <c r="D50" s="56"/>
      <c r="E50" s="56"/>
      <c r="F50" s="56"/>
      <c r="G50" s="56"/>
      <c r="H50" s="56"/>
      <c r="I50" s="56"/>
      <c r="J50" s="56"/>
      <c r="K50" s="56"/>
      <c r="L50" s="52"/>
      <c r="M50" s="52"/>
      <c r="N50" s="52"/>
      <c r="O50" s="52"/>
      <c r="P50" s="52"/>
      <c r="Q50" s="52"/>
      <c r="R50" s="52"/>
      <c r="S50" s="52"/>
      <c r="T50" s="52"/>
      <c r="U50" s="52"/>
      <c r="V50" s="52"/>
      <c r="W50" s="52"/>
      <c r="X50" s="52"/>
      <c r="Y50" s="52" t="str">
        <f>'Coefficient Table'!A56</f>
        <v>Washington</v>
      </c>
      <c r="Z50" s="52"/>
      <c r="AA50" s="52"/>
      <c r="AB50" s="52"/>
      <c r="AC50" s="52"/>
      <c r="AD50" s="52"/>
      <c r="AE50" s="52"/>
      <c r="AF50" s="52"/>
      <c r="AG50" s="52"/>
      <c r="AH50" s="52"/>
    </row>
    <row r="51" spans="1:34" ht="15" customHeight="1" x14ac:dyDescent="0.3">
      <c r="A51" s="56"/>
      <c r="B51" s="56"/>
      <c r="C51" s="56"/>
      <c r="D51" s="56"/>
      <c r="E51" s="56"/>
      <c r="F51" s="56"/>
      <c r="G51" s="56"/>
      <c r="H51" s="56"/>
      <c r="I51" s="56"/>
      <c r="J51" s="56"/>
      <c r="K51" s="56"/>
      <c r="L51" s="52"/>
      <c r="M51" s="52"/>
      <c r="N51" s="52"/>
      <c r="O51" s="52"/>
      <c r="P51" s="52"/>
      <c r="Q51" s="52"/>
      <c r="R51" s="52"/>
      <c r="S51" s="52"/>
      <c r="T51" s="52"/>
      <c r="U51" s="52"/>
      <c r="V51" s="52"/>
      <c r="W51" s="52"/>
      <c r="X51" s="52"/>
      <c r="Y51" s="52" t="str">
        <f>'Coefficient Table'!A57</f>
        <v>West Virginia</v>
      </c>
      <c r="Z51" s="52"/>
      <c r="AA51" s="52"/>
      <c r="AB51" s="52"/>
      <c r="AC51" s="52"/>
      <c r="AD51" s="52"/>
      <c r="AE51" s="52"/>
      <c r="AF51" s="52"/>
      <c r="AG51" s="52"/>
      <c r="AH51" s="52"/>
    </row>
    <row r="52" spans="1:34" ht="15" customHeight="1" x14ac:dyDescent="0.3">
      <c r="A52" s="56"/>
      <c r="B52" s="56"/>
      <c r="C52" s="56"/>
      <c r="D52" s="56"/>
      <c r="E52" s="56"/>
      <c r="F52" s="56"/>
      <c r="G52" s="56"/>
      <c r="H52" s="56"/>
      <c r="I52" s="56"/>
      <c r="J52" s="56"/>
      <c r="K52" s="56"/>
      <c r="L52" s="52"/>
      <c r="M52" s="52"/>
      <c r="N52" s="52"/>
      <c r="O52" s="52"/>
      <c r="P52" s="52"/>
      <c r="Q52" s="52"/>
      <c r="R52" s="52"/>
      <c r="S52" s="52"/>
      <c r="T52" s="52"/>
      <c r="U52" s="52"/>
      <c r="V52" s="52"/>
      <c r="W52" s="52"/>
      <c r="X52" s="52"/>
      <c r="Y52" s="52" t="str">
        <f>'Coefficient Table'!A58</f>
        <v>Wisconsin</v>
      </c>
      <c r="Z52" s="52"/>
      <c r="AA52" s="52"/>
      <c r="AB52" s="52"/>
      <c r="AC52" s="52"/>
      <c r="AD52" s="52"/>
      <c r="AE52" s="52"/>
      <c r="AF52" s="52"/>
      <c r="AG52" s="52"/>
      <c r="AH52" s="52"/>
    </row>
    <row r="53" spans="1:34" ht="15" customHeight="1" x14ac:dyDescent="0.3">
      <c r="A53" s="56"/>
      <c r="B53" s="56"/>
      <c r="C53" s="56"/>
      <c r="D53" s="56"/>
      <c r="E53" s="56"/>
      <c r="F53" s="56"/>
      <c r="G53" s="56"/>
      <c r="H53" s="56"/>
      <c r="I53" s="56"/>
      <c r="J53" s="56"/>
      <c r="K53" s="56"/>
      <c r="L53" s="52"/>
      <c r="M53" s="52"/>
      <c r="N53" s="52"/>
      <c r="O53" s="52"/>
      <c r="P53" s="52"/>
      <c r="Q53" s="52"/>
      <c r="R53" s="52"/>
      <c r="S53" s="52"/>
      <c r="T53" s="52"/>
      <c r="U53" s="52"/>
      <c r="V53" s="52"/>
      <c r="W53" s="52"/>
      <c r="X53" s="52"/>
      <c r="Y53" s="52" t="str">
        <f>'Coefficient Table'!A59</f>
        <v>Wyoming</v>
      </c>
      <c r="Z53" s="52"/>
      <c r="AA53" s="52"/>
      <c r="AB53" s="52"/>
      <c r="AC53" s="52"/>
      <c r="AD53" s="52"/>
      <c r="AE53" s="52"/>
      <c r="AF53" s="52"/>
      <c r="AG53" s="52"/>
      <c r="AH53" s="52"/>
    </row>
    <row r="54" spans="1:34" s="52" customFormat="1" ht="15" customHeight="1" x14ac:dyDescent="0.3">
      <c r="A54" s="56"/>
      <c r="B54" s="56"/>
      <c r="C54" s="56"/>
      <c r="D54" s="255"/>
      <c r="E54" s="56"/>
      <c r="F54" s="56"/>
      <c r="G54" s="56"/>
      <c r="H54" s="56"/>
      <c r="I54" s="56"/>
      <c r="J54" s="56"/>
      <c r="K54" s="56"/>
      <c r="Y54" s="52" t="str">
        <f>'Coefficient Table'!A60</f>
        <v>Austria</v>
      </c>
    </row>
    <row r="55" spans="1:34" s="52" customFormat="1" ht="15" customHeight="1" x14ac:dyDescent="0.3">
      <c r="A55" s="56"/>
      <c r="B55" s="56"/>
      <c r="C55" s="56"/>
      <c r="D55" s="255"/>
      <c r="E55" s="56"/>
      <c r="F55" s="56"/>
      <c r="G55" s="56"/>
      <c r="H55" s="56"/>
      <c r="I55" s="56"/>
      <c r="J55" s="56"/>
      <c r="K55" s="56"/>
      <c r="Y55" s="52" t="str">
        <f>'Coefficient Table'!A61</f>
        <v>Belgium</v>
      </c>
    </row>
    <row r="56" spans="1:34" s="52" customFormat="1" ht="15" customHeight="1" x14ac:dyDescent="0.3">
      <c r="A56" s="56"/>
      <c r="B56" s="56"/>
      <c r="C56" s="56"/>
      <c r="D56" s="255"/>
      <c r="E56" s="56"/>
      <c r="F56" s="56"/>
      <c r="G56" s="56"/>
      <c r="H56" s="56"/>
      <c r="I56" s="56"/>
      <c r="J56" s="56"/>
      <c r="K56" s="56"/>
      <c r="Y56" s="52" t="str">
        <f>'Coefficient Table'!A62</f>
        <v>Bulgaria</v>
      </c>
    </row>
    <row r="57" spans="1:34" s="52" customFormat="1" ht="15" customHeight="1" x14ac:dyDescent="0.3">
      <c r="A57" s="56"/>
      <c r="B57" s="56"/>
      <c r="C57" s="56"/>
      <c r="D57" s="255"/>
      <c r="E57" s="56"/>
      <c r="F57" s="56"/>
      <c r="G57" s="56"/>
      <c r="H57" s="56"/>
      <c r="I57" s="56"/>
      <c r="J57" s="56"/>
      <c r="K57" s="56"/>
      <c r="Y57" s="52" t="str">
        <f>'Coefficient Table'!A63</f>
        <v>Croatia</v>
      </c>
    </row>
    <row r="58" spans="1:34" s="52" customFormat="1" ht="15" customHeight="1" x14ac:dyDescent="0.3">
      <c r="A58" s="56"/>
      <c r="B58" s="56"/>
      <c r="C58" s="56"/>
      <c r="D58" s="255"/>
      <c r="E58" s="56"/>
      <c r="F58" s="56"/>
      <c r="G58" s="56"/>
      <c r="H58" s="56"/>
      <c r="I58" s="56"/>
      <c r="J58" s="56"/>
      <c r="K58" s="56"/>
      <c r="Y58" s="52" t="str">
        <f>'Coefficient Table'!A64</f>
        <v>Cyprus</v>
      </c>
    </row>
    <row r="59" spans="1:34" s="52" customFormat="1" ht="15" customHeight="1" x14ac:dyDescent="0.3">
      <c r="A59" s="56"/>
      <c r="B59" s="56"/>
      <c r="C59" s="56"/>
      <c r="D59" s="255"/>
      <c r="E59" s="56"/>
      <c r="F59" s="56"/>
      <c r="G59" s="56"/>
      <c r="H59" s="56"/>
      <c r="I59" s="56"/>
      <c r="J59" s="56"/>
      <c r="K59" s="56"/>
      <c r="Y59" s="52" t="str">
        <f>'Coefficient Table'!A65</f>
        <v>Czech Republic</v>
      </c>
    </row>
    <row r="60" spans="1:34" s="52" customFormat="1" ht="15" customHeight="1" x14ac:dyDescent="0.3">
      <c r="A60" s="56"/>
      <c r="B60" s="56"/>
      <c r="C60" s="56"/>
      <c r="D60" s="255"/>
      <c r="E60" s="56"/>
      <c r="F60" s="56"/>
      <c r="G60" s="56"/>
      <c r="H60" s="56"/>
      <c r="I60" s="56"/>
      <c r="J60" s="56"/>
      <c r="K60" s="56"/>
      <c r="Y60" s="52" t="str">
        <f>'Coefficient Table'!A66</f>
        <v>Denmark</v>
      </c>
    </row>
    <row r="61" spans="1:34" s="52" customFormat="1" ht="15" customHeight="1" x14ac:dyDescent="0.3">
      <c r="A61" s="56"/>
      <c r="B61" s="56"/>
      <c r="C61" s="56"/>
      <c r="D61" s="255"/>
      <c r="E61" s="56"/>
      <c r="F61" s="56"/>
      <c r="G61" s="56"/>
      <c r="H61" s="56"/>
      <c r="I61" s="56"/>
      <c r="J61" s="56"/>
      <c r="K61" s="56"/>
      <c r="Y61" s="52" t="str">
        <f>'Coefficient Table'!A67</f>
        <v>Estonia</v>
      </c>
    </row>
    <row r="62" spans="1:34" s="52" customFormat="1" ht="15" customHeight="1" x14ac:dyDescent="0.3">
      <c r="A62" s="56"/>
      <c r="B62" s="56"/>
      <c r="C62" s="56"/>
      <c r="D62" s="255"/>
      <c r="E62" s="56"/>
      <c r="F62" s="56"/>
      <c r="G62" s="56"/>
      <c r="H62" s="56"/>
      <c r="I62" s="56"/>
      <c r="J62" s="56"/>
      <c r="K62" s="56"/>
      <c r="Y62" s="52" t="str">
        <f>'Coefficient Table'!A68</f>
        <v>Finland</v>
      </c>
    </row>
    <row r="63" spans="1:34" s="52" customFormat="1" ht="15" customHeight="1" x14ac:dyDescent="0.3">
      <c r="A63" s="56"/>
      <c r="B63" s="56"/>
      <c r="C63" s="56"/>
      <c r="D63" s="255"/>
      <c r="E63" s="56"/>
      <c r="F63" s="56"/>
      <c r="G63" s="56"/>
      <c r="H63" s="56"/>
      <c r="I63" s="56"/>
      <c r="J63" s="56"/>
      <c r="K63" s="56"/>
      <c r="Y63" s="52" t="str">
        <f>'Coefficient Table'!A69</f>
        <v>France</v>
      </c>
    </row>
    <row r="64" spans="1:34" s="52" customFormat="1" ht="15" customHeight="1" x14ac:dyDescent="0.3">
      <c r="D64" s="73"/>
      <c r="H64" s="56"/>
      <c r="Y64" s="52" t="str">
        <f>'Coefficient Table'!A70</f>
        <v>Germany</v>
      </c>
    </row>
    <row r="65" spans="4:25" s="52" customFormat="1" ht="15" customHeight="1" x14ac:dyDescent="0.3">
      <c r="D65" s="73"/>
      <c r="H65" s="56"/>
      <c r="Y65" s="52" t="str">
        <f>'Coefficient Table'!A71</f>
        <v>Greece</v>
      </c>
    </row>
    <row r="66" spans="4:25" s="52" customFormat="1" ht="15" customHeight="1" x14ac:dyDescent="0.3">
      <c r="D66" s="73"/>
      <c r="H66" s="56"/>
      <c r="Y66" s="52" t="str">
        <f>'Coefficient Table'!A72</f>
        <v>Hungary</v>
      </c>
    </row>
    <row r="67" spans="4:25" s="52" customFormat="1" ht="15" customHeight="1" x14ac:dyDescent="0.3">
      <c r="D67" s="73"/>
      <c r="H67" s="56"/>
      <c r="Y67" s="52" t="str">
        <f>'Coefficient Table'!A73</f>
        <v>Iceland</v>
      </c>
    </row>
    <row r="68" spans="4:25" s="52" customFormat="1" ht="15" customHeight="1" x14ac:dyDescent="0.3">
      <c r="D68" s="73"/>
      <c r="H68" s="56"/>
      <c r="Y68" s="52" t="str">
        <f>'Coefficient Table'!A74</f>
        <v>Ireland</v>
      </c>
    </row>
    <row r="69" spans="4:25" s="52" customFormat="1" ht="15" customHeight="1" x14ac:dyDescent="0.3">
      <c r="D69" s="73"/>
      <c r="H69" s="56"/>
      <c r="Y69" s="52" t="str">
        <f>'Coefficient Table'!A75</f>
        <v>Italy</v>
      </c>
    </row>
    <row r="70" spans="4:25" s="52" customFormat="1" ht="15" customHeight="1" x14ac:dyDescent="0.3">
      <c r="D70" s="73"/>
      <c r="H70" s="56"/>
      <c r="Y70" s="52" t="str">
        <f>'Coefficient Table'!A76</f>
        <v>Latvia</v>
      </c>
    </row>
    <row r="71" spans="4:25" s="52" customFormat="1" ht="15" customHeight="1" x14ac:dyDescent="0.3">
      <c r="D71" s="73"/>
      <c r="H71" s="56"/>
      <c r="Y71" s="52" t="str">
        <f>'Coefficient Table'!A77</f>
        <v>Lithuania</v>
      </c>
    </row>
    <row r="72" spans="4:25" s="52" customFormat="1" ht="15" customHeight="1" x14ac:dyDescent="0.3">
      <c r="D72" s="73"/>
      <c r="H72" s="56"/>
      <c r="Y72" s="52" t="str">
        <f>'Coefficient Table'!A78</f>
        <v>Luxembourg</v>
      </c>
    </row>
    <row r="73" spans="4:25" s="52" customFormat="1" ht="15" customHeight="1" x14ac:dyDescent="0.3">
      <c r="D73" s="73"/>
      <c r="H73" s="56"/>
      <c r="Y73" s="52" t="str">
        <f>'Coefficient Table'!A79</f>
        <v>Malta</v>
      </c>
    </row>
    <row r="74" spans="4:25" s="52" customFormat="1" ht="15" customHeight="1" x14ac:dyDescent="0.3">
      <c r="D74" s="73"/>
      <c r="H74" s="56"/>
      <c r="Y74" s="52" t="str">
        <f>'Coefficient Table'!A80</f>
        <v>Netherlands</v>
      </c>
    </row>
    <row r="75" spans="4:25" s="52" customFormat="1" ht="15" customHeight="1" x14ac:dyDescent="0.3">
      <c r="D75" s="73"/>
      <c r="H75" s="56"/>
      <c r="Y75" s="52" t="str">
        <f>'Coefficient Table'!A81</f>
        <v>Norway</v>
      </c>
    </row>
    <row r="76" spans="4:25" s="52" customFormat="1" ht="15" customHeight="1" x14ac:dyDescent="0.3">
      <c r="D76" s="73"/>
      <c r="H76" s="56"/>
      <c r="Y76" s="52" t="str">
        <f>'Coefficient Table'!A82</f>
        <v>Poland</v>
      </c>
    </row>
    <row r="77" spans="4:25" s="52" customFormat="1" ht="15" customHeight="1" x14ac:dyDescent="0.3">
      <c r="D77" s="73"/>
      <c r="H77" s="56"/>
      <c r="Y77" s="52" t="str">
        <f>'Coefficient Table'!A83</f>
        <v>Portugal</v>
      </c>
    </row>
    <row r="78" spans="4:25" s="52" customFormat="1" ht="15" customHeight="1" x14ac:dyDescent="0.3">
      <c r="D78" s="73"/>
      <c r="H78" s="56"/>
      <c r="Y78" s="52" t="str">
        <f>'Coefficient Table'!A84</f>
        <v>Romania</v>
      </c>
    </row>
    <row r="79" spans="4:25" s="52" customFormat="1" ht="15" customHeight="1" x14ac:dyDescent="0.3">
      <c r="D79" s="73"/>
      <c r="H79" s="56"/>
      <c r="Y79" s="52" t="str">
        <f>'Coefficient Table'!A85</f>
        <v>Russia</v>
      </c>
    </row>
    <row r="80" spans="4:25" s="52" customFormat="1" ht="15" customHeight="1" x14ac:dyDescent="0.3">
      <c r="D80" s="73"/>
      <c r="H80" s="56"/>
      <c r="Y80" s="52" t="str">
        <f>'Coefficient Table'!A86</f>
        <v>Slovakia</v>
      </c>
    </row>
    <row r="81" spans="4:35" s="52" customFormat="1" ht="15" customHeight="1" x14ac:dyDescent="0.3">
      <c r="D81" s="73"/>
      <c r="H81" s="56"/>
      <c r="Y81" s="52" t="str">
        <f>'Coefficient Table'!A87</f>
        <v>Slovenia</v>
      </c>
    </row>
    <row r="82" spans="4:35" s="52" customFormat="1" ht="15" customHeight="1" x14ac:dyDescent="0.3">
      <c r="D82" s="73"/>
      <c r="H82" s="56"/>
      <c r="Y82" s="52" t="str">
        <f>'Coefficient Table'!A88</f>
        <v>Spain</v>
      </c>
    </row>
    <row r="83" spans="4:35" s="52" customFormat="1" ht="15" customHeight="1" x14ac:dyDescent="0.3">
      <c r="D83" s="73"/>
      <c r="H83" s="56"/>
      <c r="Y83" s="52" t="str">
        <f>'Coefficient Table'!A89</f>
        <v>Sweden</v>
      </c>
    </row>
    <row r="84" spans="4:35" s="52" customFormat="1" ht="15" customHeight="1" x14ac:dyDescent="0.3">
      <c r="D84" s="73"/>
      <c r="H84" s="56"/>
      <c r="Y84" s="52" t="str">
        <f>'Coefficient Table'!A90</f>
        <v>Switzerland</v>
      </c>
    </row>
    <row r="85" spans="4:35" s="52" customFormat="1" ht="15" customHeight="1" x14ac:dyDescent="0.3">
      <c r="D85" s="73"/>
      <c r="H85" s="56"/>
      <c r="Y85" s="52" t="str">
        <f>'Coefficient Table'!A91</f>
        <v>Turkey</v>
      </c>
    </row>
    <row r="86" spans="4:35" s="52" customFormat="1" ht="15" customHeight="1" x14ac:dyDescent="0.3">
      <c r="D86" s="73"/>
      <c r="H86" s="56"/>
      <c r="Y86" s="52" t="str">
        <f>'Coefficient Table'!A92</f>
        <v>United Kingdom</v>
      </c>
    </row>
    <row r="87" spans="4:35" s="52" customFormat="1" ht="15" customHeight="1" x14ac:dyDescent="0.3">
      <c r="D87" s="73"/>
      <c r="H87" s="56"/>
    </row>
    <row r="88" spans="4:35" s="52" customFormat="1" ht="15" customHeight="1" x14ac:dyDescent="0.3">
      <c r="D88" s="73"/>
      <c r="H88" s="56"/>
    </row>
    <row r="89" spans="4:35" s="52" customFormat="1" ht="15" customHeight="1" x14ac:dyDescent="0.3">
      <c r="D89" s="73"/>
      <c r="H89" s="56"/>
    </row>
    <row r="90" spans="4:35" s="52" customFormat="1" ht="15" customHeight="1" x14ac:dyDescent="0.3">
      <c r="D90" s="73"/>
      <c r="H90" s="56"/>
    </row>
    <row r="91" spans="4:35" s="52" customFormat="1" ht="15" customHeight="1" x14ac:dyDescent="0.3">
      <c r="D91" s="73"/>
      <c r="H91" s="56"/>
    </row>
    <row r="92" spans="4:35" s="52" customFormat="1" ht="15" customHeight="1" x14ac:dyDescent="0.3">
      <c r="D92" s="73"/>
      <c r="H92" s="56"/>
    </row>
    <row r="93" spans="4:35" s="52" customFormat="1" ht="15" customHeight="1" x14ac:dyDescent="0.3">
      <c r="D93" s="73"/>
      <c r="H93" s="56"/>
    </row>
    <row r="94" spans="4:35" s="52" customFormat="1" ht="15" customHeight="1" x14ac:dyDescent="0.3">
      <c r="D94" s="73"/>
      <c r="H94" s="56"/>
    </row>
    <row r="95" spans="4:35" s="52" customFormat="1" ht="15" customHeight="1" x14ac:dyDescent="0.3">
      <c r="D95" s="73"/>
      <c r="H95" s="56"/>
    </row>
    <row r="96" spans="4:35" ht="15" customHeight="1" x14ac:dyDescent="0.3">
      <c r="H96" s="6"/>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row>
    <row r="97" spans="8:35" ht="15" customHeight="1" x14ac:dyDescent="0.3">
      <c r="H97" s="6"/>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row>
    <row r="98" spans="8:35" ht="15" customHeight="1" x14ac:dyDescent="0.3">
      <c r="H98" s="6"/>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row>
    <row r="99" spans="8:35" ht="15" customHeight="1" x14ac:dyDescent="0.3">
      <c r="H99" s="6"/>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row>
    <row r="100" spans="8:35" ht="15" customHeight="1" x14ac:dyDescent="0.3">
      <c r="H100" s="6"/>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row>
    <row r="101" spans="8:35" ht="15" customHeight="1" x14ac:dyDescent="0.3">
      <c r="H101" s="6"/>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row>
    <row r="102" spans="8:35" ht="15" customHeight="1" x14ac:dyDescent="0.3">
      <c r="H102" s="6"/>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row>
    <row r="103" spans="8:35" ht="15" customHeight="1" x14ac:dyDescent="0.3">
      <c r="H103" s="6"/>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row>
    <row r="104" spans="8:35" ht="15" customHeight="1" x14ac:dyDescent="0.3">
      <c r="H104" s="6"/>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row>
    <row r="105" spans="8:35" ht="15" customHeight="1" x14ac:dyDescent="0.3">
      <c r="H105" s="6"/>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row>
    <row r="106" spans="8:35" ht="15" customHeight="1" x14ac:dyDescent="0.3">
      <c r="H106" s="6"/>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row>
    <row r="107" spans="8:35" ht="15" customHeight="1" x14ac:dyDescent="0.3">
      <c r="H107" s="6"/>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row>
    <row r="108" spans="8:35" ht="15" customHeight="1" x14ac:dyDescent="0.3">
      <c r="H108" s="6"/>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row>
    <row r="109" spans="8:35" ht="15" customHeight="1" x14ac:dyDescent="0.3">
      <c r="H109" s="6"/>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row>
    <row r="110" spans="8:35" ht="15" customHeight="1" x14ac:dyDescent="0.3">
      <c r="H110" s="6"/>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row>
    <row r="111" spans="8:35" ht="15" customHeight="1" x14ac:dyDescent="0.3">
      <c r="H111" s="6"/>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row>
    <row r="112" spans="8:35" ht="15" customHeight="1" x14ac:dyDescent="0.3">
      <c r="H112" s="6"/>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row>
    <row r="113" spans="8:35" ht="15" customHeight="1" x14ac:dyDescent="0.3">
      <c r="H113" s="6"/>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row>
    <row r="114" spans="8:35" ht="15" customHeight="1" x14ac:dyDescent="0.3">
      <c r="H114" s="6"/>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row>
    <row r="115" spans="8:35" ht="15" customHeight="1" x14ac:dyDescent="0.3">
      <c r="H115" s="6"/>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row>
    <row r="116" spans="8:35" ht="15" customHeight="1" x14ac:dyDescent="0.3">
      <c r="H116" s="6"/>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row>
    <row r="117" spans="8:35" ht="15" customHeight="1" x14ac:dyDescent="0.3">
      <c r="H117" s="6"/>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row>
    <row r="118" spans="8:35" ht="15" customHeight="1" x14ac:dyDescent="0.3">
      <c r="H118" s="6"/>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row>
    <row r="119" spans="8:35" ht="15" customHeight="1" x14ac:dyDescent="0.3">
      <c r="H119" s="6"/>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row>
    <row r="120" spans="8:35" ht="15" customHeight="1" x14ac:dyDescent="0.3">
      <c r="H120" s="6"/>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row>
    <row r="121" spans="8:35" ht="15" customHeight="1" x14ac:dyDescent="0.3">
      <c r="H121" s="6"/>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row>
    <row r="122" spans="8:35" ht="15" customHeight="1" x14ac:dyDescent="0.3">
      <c r="H122" s="6"/>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row>
    <row r="123" spans="8:35" ht="15" customHeight="1" x14ac:dyDescent="0.3">
      <c r="H123" s="6"/>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row>
    <row r="124" spans="8:35" ht="15" customHeight="1" x14ac:dyDescent="0.3">
      <c r="H124" s="6"/>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row>
    <row r="125" spans="8:35" ht="15" customHeight="1" x14ac:dyDescent="0.3">
      <c r="H125" s="6"/>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row>
    <row r="126" spans="8:35" ht="15" customHeight="1" x14ac:dyDescent="0.3">
      <c r="H126" s="6"/>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row>
    <row r="127" spans="8:35" ht="15" customHeight="1" x14ac:dyDescent="0.3">
      <c r="H127" s="6"/>
      <c r="I127" s="52"/>
      <c r="J127" s="52"/>
      <c r="K127" s="52"/>
      <c r="L127" s="52"/>
      <c r="M127" s="52"/>
      <c r="N127" s="52"/>
      <c r="O127" s="52"/>
      <c r="Q127" s="52"/>
      <c r="R127" s="52"/>
      <c r="S127" s="52"/>
      <c r="T127" s="52"/>
      <c r="U127" s="52"/>
      <c r="V127" s="52"/>
      <c r="W127" s="52"/>
      <c r="X127" s="52"/>
      <c r="Y127" s="52"/>
      <c r="Z127" s="52"/>
      <c r="AA127" s="52"/>
      <c r="AB127" s="52"/>
      <c r="AC127" s="52"/>
      <c r="AD127" s="52"/>
      <c r="AE127" s="52"/>
      <c r="AF127" s="52"/>
      <c r="AG127" s="52"/>
      <c r="AH127" s="52"/>
      <c r="AI127" s="52"/>
    </row>
    <row r="128" spans="8:35" ht="15" customHeight="1" x14ac:dyDescent="0.3">
      <c r="H128" s="6"/>
      <c r="X128" s="52"/>
      <c r="Y128" s="52"/>
      <c r="Z128" s="52"/>
      <c r="AA128" s="52"/>
      <c r="AB128" s="52"/>
      <c r="AC128" s="52"/>
      <c r="AD128" s="52"/>
      <c r="AE128" s="52"/>
      <c r="AF128" s="52"/>
      <c r="AG128" s="52"/>
      <c r="AH128" s="52"/>
      <c r="AI128" s="52"/>
    </row>
    <row r="129" spans="8:35" ht="15" customHeight="1" x14ac:dyDescent="0.3">
      <c r="H129" s="6"/>
      <c r="X129" s="52"/>
      <c r="Y129" s="52"/>
      <c r="Z129" s="52"/>
      <c r="AA129" s="52"/>
      <c r="AB129" s="52"/>
      <c r="AC129" s="52"/>
      <c r="AD129" s="52"/>
      <c r="AE129" s="52"/>
      <c r="AF129" s="52"/>
      <c r="AG129" s="52"/>
      <c r="AH129" s="52"/>
      <c r="AI129" s="52"/>
    </row>
    <row r="130" spans="8:35" ht="15" customHeight="1" x14ac:dyDescent="0.3">
      <c r="H130" s="6"/>
      <c r="X130" s="52"/>
      <c r="Y130" s="52"/>
      <c r="Z130" s="52"/>
      <c r="AA130" s="52"/>
      <c r="AB130" s="52"/>
      <c r="AC130" s="52"/>
      <c r="AD130" s="52"/>
      <c r="AE130" s="52"/>
      <c r="AF130" s="52"/>
      <c r="AG130" s="52"/>
      <c r="AH130" s="52"/>
      <c r="AI130" s="52"/>
    </row>
    <row r="131" spans="8:35" ht="15" customHeight="1" x14ac:dyDescent="0.3">
      <c r="H131" s="6"/>
      <c r="X131" s="52"/>
      <c r="Y131" s="52"/>
      <c r="Z131" s="52"/>
      <c r="AA131" s="52"/>
      <c r="AB131" s="52"/>
      <c r="AC131" s="52"/>
      <c r="AD131" s="52"/>
      <c r="AE131" s="52"/>
      <c r="AF131" s="52"/>
      <c r="AG131" s="52"/>
      <c r="AH131" s="52"/>
      <c r="AI131" s="52"/>
    </row>
    <row r="132" spans="8:35" ht="15" customHeight="1" x14ac:dyDescent="0.3">
      <c r="H132" s="6"/>
      <c r="X132" s="52"/>
      <c r="Y132" s="52"/>
      <c r="Z132" s="52"/>
      <c r="AA132" s="52"/>
      <c r="AB132" s="52"/>
      <c r="AC132" s="52"/>
      <c r="AD132" s="52"/>
      <c r="AE132" s="52"/>
      <c r="AF132" s="52"/>
      <c r="AG132" s="52"/>
      <c r="AH132" s="52"/>
      <c r="AI132" s="52"/>
    </row>
    <row r="133" spans="8:35" ht="15" customHeight="1" x14ac:dyDescent="0.3">
      <c r="H133" s="6"/>
      <c r="X133" s="52"/>
      <c r="Y133" s="52"/>
      <c r="Z133" s="52"/>
      <c r="AA133" s="52"/>
      <c r="AB133" s="52"/>
      <c r="AC133" s="52"/>
      <c r="AD133" s="52"/>
      <c r="AE133" s="52"/>
      <c r="AF133" s="52"/>
      <c r="AG133" s="52"/>
      <c r="AH133" s="52"/>
      <c r="AI133" s="52"/>
    </row>
    <row r="134" spans="8:35" ht="15" customHeight="1" x14ac:dyDescent="0.3">
      <c r="H134" s="6"/>
      <c r="X134" s="52"/>
      <c r="Y134" s="52"/>
      <c r="Z134" s="52"/>
      <c r="AA134" s="52"/>
      <c r="AB134" s="52"/>
      <c r="AC134" s="52"/>
      <c r="AD134" s="52"/>
      <c r="AE134" s="52"/>
      <c r="AF134" s="52"/>
      <c r="AG134" s="52"/>
      <c r="AH134" s="52"/>
      <c r="AI134" s="52"/>
    </row>
    <row r="135" spans="8:35" ht="15" customHeight="1" x14ac:dyDescent="0.3">
      <c r="H135" s="6"/>
      <c r="X135" s="52"/>
      <c r="Y135" s="52"/>
      <c r="Z135" s="52"/>
      <c r="AA135" s="52"/>
      <c r="AB135" s="52"/>
      <c r="AC135" s="52"/>
      <c r="AD135" s="52"/>
      <c r="AE135" s="52"/>
      <c r="AF135" s="52"/>
      <c r="AG135" s="52"/>
      <c r="AH135" s="52"/>
      <c r="AI135" s="52"/>
    </row>
    <row r="136" spans="8:35" ht="15" customHeight="1" x14ac:dyDescent="0.3">
      <c r="H136" s="6"/>
      <c r="X136" s="52"/>
      <c r="Y136" s="52"/>
      <c r="Z136" s="52"/>
      <c r="AA136" s="52"/>
      <c r="AB136" s="52"/>
      <c r="AC136" s="52"/>
      <c r="AD136" s="52"/>
      <c r="AE136" s="52"/>
      <c r="AF136" s="52"/>
      <c r="AG136" s="52"/>
      <c r="AH136" s="52"/>
      <c r="AI136" s="52"/>
    </row>
    <row r="137" spans="8:35" ht="15" customHeight="1" x14ac:dyDescent="0.3">
      <c r="H137" s="6"/>
      <c r="X137" s="52"/>
      <c r="Y137" s="52"/>
      <c r="Z137" s="52"/>
      <c r="AA137" s="52"/>
      <c r="AB137" s="52"/>
      <c r="AC137" s="52"/>
      <c r="AD137" s="52"/>
      <c r="AE137" s="52"/>
      <c r="AF137" s="52"/>
      <c r="AG137" s="52"/>
      <c r="AH137" s="52"/>
      <c r="AI137" s="52"/>
    </row>
    <row r="138" spans="8:35" ht="15" customHeight="1" x14ac:dyDescent="0.3">
      <c r="H138" s="6"/>
      <c r="X138" s="52"/>
      <c r="Y138" s="52"/>
      <c r="Z138" s="52"/>
      <c r="AA138" s="52"/>
      <c r="AB138" s="52"/>
      <c r="AC138" s="52"/>
      <c r="AD138" s="52"/>
      <c r="AE138" s="52"/>
      <c r="AF138" s="52"/>
      <c r="AG138" s="52"/>
      <c r="AH138" s="52"/>
      <c r="AI138" s="52"/>
    </row>
    <row r="139" spans="8:35" ht="15" customHeight="1" x14ac:dyDescent="0.3">
      <c r="H139" s="6"/>
      <c r="X139" s="52"/>
      <c r="Y139" s="52"/>
      <c r="Z139" s="52"/>
      <c r="AA139" s="52"/>
      <c r="AB139" s="52"/>
      <c r="AC139" s="52"/>
      <c r="AD139" s="52"/>
      <c r="AE139" s="52"/>
      <c r="AF139" s="52"/>
      <c r="AG139" s="52"/>
      <c r="AH139" s="52"/>
      <c r="AI139" s="52"/>
    </row>
    <row r="140" spans="8:35" ht="15" customHeight="1" x14ac:dyDescent="0.3">
      <c r="H140" s="6"/>
      <c r="X140" s="52"/>
      <c r="Y140" s="52"/>
      <c r="Z140" s="52"/>
      <c r="AA140" s="52"/>
      <c r="AB140" s="52"/>
      <c r="AC140" s="52"/>
      <c r="AD140" s="52"/>
      <c r="AE140" s="52"/>
      <c r="AF140" s="52"/>
      <c r="AG140" s="52"/>
      <c r="AH140" s="52"/>
      <c r="AI140" s="52"/>
    </row>
    <row r="141" spans="8:35" ht="15" customHeight="1" x14ac:dyDescent="0.3">
      <c r="H141" s="6"/>
      <c r="X141" s="52"/>
      <c r="Y141" s="52"/>
      <c r="Z141" s="52"/>
      <c r="AA141" s="52"/>
      <c r="AB141" s="52"/>
      <c r="AC141" s="52"/>
      <c r="AD141" s="52"/>
      <c r="AE141" s="52"/>
      <c r="AF141" s="52"/>
      <c r="AG141" s="52"/>
      <c r="AH141" s="52"/>
      <c r="AI141" s="52"/>
    </row>
    <row r="142" spans="8:35" ht="15" customHeight="1" x14ac:dyDescent="0.3">
      <c r="H142" s="6"/>
      <c r="X142" s="52"/>
      <c r="Y142" s="52"/>
      <c r="Z142" s="52"/>
      <c r="AA142" s="52"/>
      <c r="AB142" s="52"/>
      <c r="AC142" s="52"/>
      <c r="AD142" s="52"/>
      <c r="AE142" s="52"/>
      <c r="AF142" s="52"/>
      <c r="AG142" s="52"/>
      <c r="AH142" s="52"/>
      <c r="AI142" s="52"/>
    </row>
    <row r="143" spans="8:35" ht="15" customHeight="1" x14ac:dyDescent="0.3">
      <c r="H143" s="6"/>
      <c r="X143" s="52"/>
      <c r="Y143" s="52"/>
      <c r="Z143" s="52"/>
      <c r="AA143" s="52"/>
      <c r="AB143" s="52"/>
      <c r="AC143" s="52"/>
      <c r="AD143" s="52"/>
      <c r="AE143" s="52"/>
      <c r="AF143" s="52"/>
      <c r="AG143" s="52"/>
      <c r="AH143" s="52"/>
      <c r="AI143" s="52"/>
    </row>
    <row r="144" spans="8:35" ht="15" customHeight="1" x14ac:dyDescent="0.3">
      <c r="H144" s="6"/>
      <c r="X144" s="52"/>
      <c r="Y144" s="52"/>
      <c r="Z144" s="52"/>
      <c r="AA144" s="52"/>
      <c r="AB144" s="52"/>
      <c r="AC144" s="52"/>
      <c r="AD144" s="52"/>
      <c r="AE144" s="52"/>
      <c r="AF144" s="52"/>
      <c r="AG144" s="52"/>
      <c r="AH144" s="52"/>
      <c r="AI144" s="52"/>
    </row>
    <row r="145" spans="8:35" ht="15" customHeight="1" x14ac:dyDescent="0.3">
      <c r="H145" s="6"/>
      <c r="X145" s="52"/>
      <c r="Y145" s="52"/>
      <c r="Z145" s="52"/>
      <c r="AA145" s="52"/>
      <c r="AB145" s="52"/>
      <c r="AC145" s="52"/>
      <c r="AD145" s="52"/>
      <c r="AE145" s="52"/>
      <c r="AF145" s="52"/>
      <c r="AG145" s="52"/>
      <c r="AH145" s="52"/>
      <c r="AI145" s="52"/>
    </row>
    <row r="146" spans="8:35" ht="15" customHeight="1" x14ac:dyDescent="0.3">
      <c r="H146" s="6"/>
      <c r="X146" s="52"/>
      <c r="Y146" s="52"/>
      <c r="Z146" s="52"/>
      <c r="AA146" s="52"/>
      <c r="AB146" s="52"/>
      <c r="AC146" s="52"/>
      <c r="AD146" s="52"/>
      <c r="AE146" s="52"/>
      <c r="AF146" s="52"/>
      <c r="AG146" s="52"/>
      <c r="AH146" s="52"/>
      <c r="AI146" s="52"/>
    </row>
    <row r="147" spans="8:35" ht="15" customHeight="1" x14ac:dyDescent="0.3">
      <c r="H147" s="6"/>
      <c r="X147" s="52"/>
      <c r="Y147" s="52"/>
      <c r="Z147" s="52"/>
      <c r="AA147" s="52"/>
      <c r="AB147" s="52"/>
      <c r="AC147" s="52"/>
      <c r="AD147" s="52"/>
      <c r="AE147" s="52"/>
      <c r="AF147" s="52"/>
      <c r="AG147" s="52"/>
      <c r="AH147" s="52"/>
      <c r="AI147" s="52"/>
    </row>
    <row r="148" spans="8:35" ht="15" customHeight="1" x14ac:dyDescent="0.3">
      <c r="H148" s="6"/>
      <c r="X148" s="52"/>
      <c r="Y148" s="52"/>
      <c r="Z148" s="52"/>
      <c r="AA148" s="52"/>
      <c r="AB148" s="52"/>
      <c r="AC148" s="52"/>
      <c r="AD148" s="52"/>
      <c r="AE148" s="52"/>
      <c r="AF148" s="52"/>
      <c r="AG148" s="52"/>
      <c r="AH148" s="52"/>
      <c r="AI148" s="52"/>
    </row>
    <row r="149" spans="8:35" ht="15" customHeight="1" x14ac:dyDescent="0.3">
      <c r="H149" s="6"/>
      <c r="X149" s="52"/>
      <c r="Y149" s="52"/>
      <c r="Z149" s="52"/>
      <c r="AA149" s="52"/>
      <c r="AB149" s="52"/>
      <c r="AC149" s="52"/>
      <c r="AD149" s="52"/>
      <c r="AE149" s="52"/>
      <c r="AF149" s="52"/>
      <c r="AG149" s="52"/>
      <c r="AH149" s="52"/>
      <c r="AI149" s="52"/>
    </row>
    <row r="150" spans="8:35" ht="15" customHeight="1" x14ac:dyDescent="0.3">
      <c r="H150" s="6"/>
      <c r="X150" s="52"/>
      <c r="Y150" s="52"/>
      <c r="Z150" s="52"/>
      <c r="AA150" s="52"/>
      <c r="AB150" s="52"/>
      <c r="AC150" s="52"/>
      <c r="AD150" s="52"/>
      <c r="AE150" s="52"/>
      <c r="AF150" s="52"/>
      <c r="AG150" s="52"/>
      <c r="AH150" s="52"/>
      <c r="AI150" s="52"/>
    </row>
    <row r="151" spans="8:35" ht="15" customHeight="1" x14ac:dyDescent="0.3">
      <c r="H151" s="6"/>
      <c r="X151" s="52"/>
      <c r="Y151" s="52"/>
      <c r="Z151" s="52"/>
      <c r="AA151" s="52"/>
      <c r="AB151" s="52"/>
      <c r="AC151" s="52"/>
      <c r="AD151" s="52"/>
      <c r="AE151" s="52"/>
      <c r="AF151" s="52"/>
      <c r="AG151" s="52"/>
      <c r="AH151" s="52"/>
      <c r="AI151" s="52"/>
    </row>
    <row r="152" spans="8:35" ht="15" customHeight="1" x14ac:dyDescent="0.3">
      <c r="H152" s="6"/>
      <c r="X152" s="52"/>
      <c r="Y152" s="52"/>
      <c r="Z152" s="52"/>
      <c r="AA152" s="52"/>
      <c r="AB152" s="52"/>
      <c r="AC152" s="52"/>
      <c r="AD152" s="52"/>
      <c r="AE152" s="52"/>
      <c r="AF152" s="52"/>
      <c r="AG152" s="52"/>
      <c r="AH152" s="52"/>
      <c r="AI152" s="52"/>
    </row>
    <row r="153" spans="8:35" ht="15" customHeight="1" x14ac:dyDescent="0.3">
      <c r="H153" s="6"/>
      <c r="X153" s="52"/>
      <c r="Y153" s="52"/>
      <c r="Z153" s="52"/>
      <c r="AA153" s="52"/>
      <c r="AB153" s="52"/>
      <c r="AC153" s="52"/>
      <c r="AD153" s="52"/>
      <c r="AE153" s="52"/>
      <c r="AF153" s="52"/>
      <c r="AG153" s="52"/>
      <c r="AH153" s="52"/>
      <c r="AI153" s="52"/>
    </row>
    <row r="154" spans="8:35" ht="15" customHeight="1" x14ac:dyDescent="0.3">
      <c r="H154" s="6"/>
      <c r="X154" s="52"/>
      <c r="Y154" s="52"/>
      <c r="Z154" s="52"/>
      <c r="AA154" s="52"/>
      <c r="AB154" s="52"/>
      <c r="AC154" s="52"/>
      <c r="AD154" s="52"/>
      <c r="AE154" s="52"/>
      <c r="AF154" s="52"/>
      <c r="AG154" s="52"/>
      <c r="AH154" s="52"/>
      <c r="AI154" s="52"/>
    </row>
    <row r="155" spans="8:35" ht="15" customHeight="1" x14ac:dyDescent="0.3">
      <c r="H155" s="6"/>
      <c r="X155" s="52"/>
      <c r="Y155" s="52"/>
      <c r="Z155" s="52"/>
      <c r="AA155" s="52"/>
      <c r="AB155" s="52"/>
      <c r="AC155" s="52"/>
      <c r="AD155" s="52"/>
      <c r="AE155" s="52"/>
      <c r="AF155" s="52"/>
      <c r="AG155" s="52"/>
      <c r="AH155" s="52"/>
      <c r="AI155" s="52"/>
    </row>
    <row r="156" spans="8:35" ht="15" customHeight="1" x14ac:dyDescent="0.3">
      <c r="H156" s="6"/>
      <c r="X156" s="52"/>
      <c r="Y156" s="52"/>
      <c r="Z156" s="52"/>
      <c r="AA156" s="52"/>
      <c r="AB156" s="52"/>
      <c r="AC156" s="52"/>
      <c r="AD156" s="52"/>
      <c r="AE156" s="52"/>
      <c r="AF156" s="52"/>
      <c r="AG156" s="52"/>
      <c r="AH156" s="52"/>
      <c r="AI156" s="52"/>
    </row>
    <row r="157" spans="8:35" ht="15" customHeight="1" x14ac:dyDescent="0.3">
      <c r="H157" s="6"/>
      <c r="X157" s="52"/>
      <c r="Y157" s="52"/>
      <c r="Z157" s="52"/>
      <c r="AA157" s="52"/>
      <c r="AB157" s="52"/>
      <c r="AC157" s="52"/>
      <c r="AD157" s="52"/>
      <c r="AE157" s="52"/>
      <c r="AF157" s="52"/>
      <c r="AG157" s="52"/>
      <c r="AH157" s="52"/>
      <c r="AI157" s="52"/>
    </row>
    <row r="158" spans="8:35" ht="15" customHeight="1" x14ac:dyDescent="0.3">
      <c r="H158" s="6"/>
      <c r="X158" s="52"/>
      <c r="Y158" s="52"/>
      <c r="Z158" s="52"/>
      <c r="AA158" s="52"/>
      <c r="AB158" s="52"/>
      <c r="AC158" s="52"/>
      <c r="AD158" s="52"/>
      <c r="AE158" s="52"/>
      <c r="AF158" s="52"/>
      <c r="AG158" s="52"/>
      <c r="AH158" s="52"/>
      <c r="AI158" s="52"/>
    </row>
    <row r="159" spans="8:35" ht="15" customHeight="1" x14ac:dyDescent="0.3">
      <c r="H159" s="6"/>
      <c r="X159" s="52"/>
      <c r="Y159" s="52"/>
      <c r="Z159" s="52"/>
      <c r="AA159" s="52"/>
      <c r="AB159" s="52"/>
      <c r="AC159" s="52"/>
      <c r="AD159" s="52"/>
      <c r="AE159" s="52"/>
      <c r="AF159" s="52"/>
      <c r="AG159" s="52"/>
      <c r="AH159" s="52"/>
      <c r="AI159" s="52"/>
    </row>
    <row r="160" spans="8:35" ht="15" customHeight="1" x14ac:dyDescent="0.3">
      <c r="H160" s="6"/>
      <c r="X160" s="52"/>
      <c r="Y160" s="52"/>
      <c r="Z160" s="52"/>
      <c r="AA160" s="52"/>
      <c r="AB160" s="52"/>
      <c r="AC160" s="52"/>
      <c r="AD160" s="52"/>
      <c r="AE160" s="52"/>
      <c r="AF160" s="52"/>
      <c r="AG160" s="52"/>
      <c r="AH160" s="52"/>
      <c r="AI160" s="52"/>
    </row>
    <row r="161" spans="8:35" ht="15" customHeight="1" x14ac:dyDescent="0.3">
      <c r="H161" s="6"/>
      <c r="X161" s="52"/>
      <c r="Y161" s="52"/>
      <c r="Z161" s="52"/>
      <c r="AA161" s="52"/>
      <c r="AB161" s="52"/>
      <c r="AC161" s="52"/>
      <c r="AD161" s="52"/>
      <c r="AE161" s="52"/>
      <c r="AF161" s="52"/>
      <c r="AG161" s="52"/>
      <c r="AH161" s="52"/>
      <c r="AI161" s="52"/>
    </row>
    <row r="162" spans="8:35" ht="15" customHeight="1" x14ac:dyDescent="0.3">
      <c r="H162" s="6"/>
      <c r="X162" s="52"/>
      <c r="Y162" s="52"/>
      <c r="Z162" s="52"/>
      <c r="AA162" s="52"/>
      <c r="AB162" s="52"/>
      <c r="AC162" s="52"/>
      <c r="AD162" s="52"/>
      <c r="AE162" s="52"/>
      <c r="AF162" s="52"/>
      <c r="AG162" s="52"/>
      <c r="AH162" s="52"/>
      <c r="AI162" s="52"/>
    </row>
    <row r="163" spans="8:35" ht="15" customHeight="1" x14ac:dyDescent="0.3">
      <c r="H163" s="6"/>
      <c r="X163" s="52"/>
      <c r="Y163" s="52"/>
      <c r="Z163" s="52"/>
      <c r="AA163" s="52"/>
      <c r="AB163" s="52"/>
      <c r="AC163" s="52"/>
      <c r="AD163" s="52"/>
      <c r="AE163" s="52"/>
      <c r="AF163" s="52"/>
      <c r="AG163" s="52"/>
      <c r="AH163" s="52"/>
      <c r="AI163" s="52"/>
    </row>
    <row r="164" spans="8:35" ht="15" customHeight="1" x14ac:dyDescent="0.3">
      <c r="H164" s="6"/>
      <c r="X164" s="52"/>
      <c r="Y164" s="52"/>
      <c r="Z164" s="52"/>
      <c r="AA164" s="52"/>
      <c r="AB164" s="52"/>
      <c r="AC164" s="52"/>
      <c r="AD164" s="52"/>
      <c r="AE164" s="52"/>
      <c r="AF164" s="52"/>
      <c r="AG164" s="52"/>
      <c r="AH164" s="52"/>
      <c r="AI164" s="52"/>
    </row>
    <row r="165" spans="8:35" ht="15" customHeight="1" x14ac:dyDescent="0.3">
      <c r="H165" s="6"/>
      <c r="X165" s="52"/>
      <c r="Y165" s="52"/>
      <c r="Z165" s="52"/>
      <c r="AA165" s="52"/>
      <c r="AB165" s="52"/>
      <c r="AC165" s="52"/>
      <c r="AD165" s="52"/>
      <c r="AE165" s="52"/>
      <c r="AF165" s="52"/>
      <c r="AG165" s="52"/>
      <c r="AH165" s="52"/>
      <c r="AI165" s="52"/>
    </row>
    <row r="166" spans="8:35" ht="15" customHeight="1" x14ac:dyDescent="0.3">
      <c r="H166" s="6"/>
      <c r="X166" s="52"/>
      <c r="Y166" s="52"/>
      <c r="Z166" s="52"/>
      <c r="AA166" s="52"/>
      <c r="AB166" s="52"/>
      <c r="AC166" s="52"/>
      <c r="AD166" s="52"/>
      <c r="AE166" s="52"/>
      <c r="AF166" s="52"/>
      <c r="AG166" s="52"/>
      <c r="AH166" s="52"/>
      <c r="AI166" s="52"/>
    </row>
    <row r="167" spans="8:35" ht="15" customHeight="1" x14ac:dyDescent="0.3">
      <c r="H167" s="6"/>
      <c r="X167" s="52"/>
      <c r="Y167" s="52"/>
      <c r="Z167" s="52"/>
      <c r="AA167" s="52"/>
      <c r="AB167" s="52"/>
      <c r="AC167" s="52"/>
      <c r="AD167" s="52"/>
      <c r="AE167" s="52"/>
      <c r="AF167" s="52"/>
      <c r="AG167" s="52"/>
      <c r="AH167" s="52"/>
      <c r="AI167" s="52"/>
    </row>
    <row r="168" spans="8:35" ht="15" customHeight="1" x14ac:dyDescent="0.3">
      <c r="H168" s="6"/>
      <c r="X168" s="52"/>
      <c r="Y168" s="52"/>
      <c r="Z168" s="52"/>
      <c r="AA168" s="52"/>
      <c r="AB168" s="52"/>
      <c r="AC168" s="52"/>
      <c r="AD168" s="52"/>
      <c r="AE168" s="52"/>
      <c r="AF168" s="52"/>
      <c r="AG168" s="52"/>
      <c r="AH168" s="52"/>
      <c r="AI168" s="52"/>
    </row>
    <row r="169" spans="8:35" ht="15" customHeight="1" x14ac:dyDescent="0.3">
      <c r="H169" s="6"/>
      <c r="X169" s="52"/>
      <c r="Y169" s="52"/>
      <c r="Z169" s="52"/>
      <c r="AA169" s="52"/>
      <c r="AB169" s="52"/>
      <c r="AC169" s="52"/>
      <c r="AD169" s="52"/>
      <c r="AE169" s="52"/>
      <c r="AF169" s="52"/>
      <c r="AG169" s="52"/>
      <c r="AH169" s="52"/>
      <c r="AI169" s="52"/>
    </row>
    <row r="170" spans="8:35" ht="15" customHeight="1" x14ac:dyDescent="0.3">
      <c r="H170" s="6"/>
      <c r="X170" s="52"/>
      <c r="Y170" s="52"/>
      <c r="Z170" s="52"/>
      <c r="AA170" s="52"/>
      <c r="AB170" s="52"/>
      <c r="AC170" s="52"/>
      <c r="AD170" s="52"/>
      <c r="AE170" s="52"/>
      <c r="AF170" s="52"/>
      <c r="AG170" s="52"/>
      <c r="AH170" s="52"/>
      <c r="AI170" s="52"/>
    </row>
    <row r="171" spans="8:35" ht="15" customHeight="1" x14ac:dyDescent="0.3">
      <c r="H171" s="6"/>
      <c r="X171" s="52"/>
      <c r="Y171" s="52"/>
      <c r="Z171" s="52"/>
      <c r="AA171" s="52"/>
      <c r="AB171" s="52"/>
      <c r="AC171" s="52"/>
      <c r="AD171" s="52"/>
      <c r="AE171" s="52"/>
      <c r="AF171" s="52"/>
      <c r="AG171" s="52"/>
      <c r="AH171" s="52"/>
      <c r="AI171" s="52"/>
    </row>
    <row r="172" spans="8:35" ht="15" customHeight="1" x14ac:dyDescent="0.3">
      <c r="H172" s="6"/>
      <c r="X172" s="52"/>
      <c r="Y172" s="52"/>
      <c r="Z172" s="52"/>
      <c r="AA172" s="52"/>
      <c r="AB172" s="52"/>
      <c r="AC172" s="52"/>
      <c r="AD172" s="52"/>
      <c r="AE172" s="52"/>
      <c r="AF172" s="52"/>
      <c r="AG172" s="52"/>
      <c r="AH172" s="52"/>
      <c r="AI172" s="52"/>
    </row>
    <row r="173" spans="8:35" ht="15" customHeight="1" x14ac:dyDescent="0.3">
      <c r="H173" s="6"/>
      <c r="X173" s="52"/>
      <c r="Y173" s="52"/>
      <c r="Z173" s="52"/>
      <c r="AA173" s="52"/>
      <c r="AB173" s="52"/>
      <c r="AC173" s="52"/>
      <c r="AD173" s="52"/>
      <c r="AE173" s="52"/>
      <c r="AF173" s="52"/>
      <c r="AG173" s="52"/>
      <c r="AH173" s="52"/>
      <c r="AI173" s="52"/>
    </row>
    <row r="174" spans="8:35" ht="15" customHeight="1" x14ac:dyDescent="0.3">
      <c r="H174" s="6"/>
      <c r="X174" s="52"/>
      <c r="Y174" s="52"/>
      <c r="Z174" s="52"/>
      <c r="AA174" s="52"/>
      <c r="AB174" s="52"/>
      <c r="AC174" s="52"/>
      <c r="AD174" s="52"/>
      <c r="AE174" s="52"/>
      <c r="AF174" s="52"/>
      <c r="AG174" s="52"/>
      <c r="AH174" s="52"/>
      <c r="AI174" s="52"/>
    </row>
    <row r="175" spans="8:35" ht="15" customHeight="1" x14ac:dyDescent="0.3">
      <c r="H175" s="6"/>
      <c r="X175" s="52"/>
      <c r="Y175" s="52"/>
      <c r="Z175" s="52"/>
      <c r="AA175" s="52"/>
      <c r="AB175" s="52"/>
      <c r="AC175" s="52"/>
      <c r="AD175" s="52"/>
      <c r="AE175" s="52"/>
      <c r="AF175" s="52"/>
      <c r="AG175" s="52"/>
      <c r="AH175" s="52"/>
      <c r="AI175" s="52"/>
    </row>
    <row r="176" spans="8:35" ht="15" customHeight="1" x14ac:dyDescent="0.3">
      <c r="H176" s="6"/>
      <c r="X176" s="52"/>
      <c r="Y176" s="52"/>
      <c r="Z176" s="52"/>
      <c r="AA176" s="52"/>
      <c r="AB176" s="52"/>
      <c r="AC176" s="52"/>
      <c r="AD176" s="52"/>
      <c r="AE176" s="52"/>
      <c r="AF176" s="52"/>
      <c r="AG176" s="52"/>
      <c r="AH176" s="52"/>
      <c r="AI176" s="52"/>
    </row>
    <row r="177" spans="8:35" ht="15" customHeight="1" x14ac:dyDescent="0.3">
      <c r="H177" s="6"/>
      <c r="X177" s="52"/>
      <c r="Y177" s="52"/>
      <c r="Z177" s="52"/>
      <c r="AA177" s="52"/>
      <c r="AB177" s="52"/>
      <c r="AC177" s="52"/>
      <c r="AD177" s="52"/>
      <c r="AE177" s="52"/>
      <c r="AF177" s="52"/>
      <c r="AG177" s="52"/>
      <c r="AH177" s="52"/>
      <c r="AI177" s="52"/>
    </row>
    <row r="178" spans="8:35" ht="15" customHeight="1" x14ac:dyDescent="0.3">
      <c r="H178" s="6"/>
      <c r="X178" s="52"/>
      <c r="Y178" s="52"/>
      <c r="Z178" s="52"/>
      <c r="AA178" s="52"/>
      <c r="AB178" s="52"/>
      <c r="AC178" s="52"/>
      <c r="AD178" s="52"/>
      <c r="AE178" s="52"/>
      <c r="AF178" s="52"/>
      <c r="AG178" s="52"/>
      <c r="AH178" s="52"/>
      <c r="AI178" s="52"/>
    </row>
    <row r="179" spans="8:35" ht="15" customHeight="1" x14ac:dyDescent="0.3">
      <c r="H179" s="6"/>
      <c r="X179" s="52"/>
      <c r="Y179" s="52"/>
      <c r="Z179" s="52"/>
      <c r="AA179" s="52"/>
      <c r="AB179" s="52"/>
      <c r="AC179" s="52"/>
      <c r="AD179" s="52"/>
      <c r="AE179" s="52"/>
      <c r="AF179" s="52"/>
      <c r="AG179" s="52"/>
      <c r="AH179" s="52"/>
      <c r="AI179" s="52"/>
    </row>
    <row r="180" spans="8:35" ht="15" customHeight="1" x14ac:dyDescent="0.3">
      <c r="H180" s="6"/>
      <c r="X180" s="52"/>
      <c r="Y180" s="52"/>
      <c r="Z180" s="52"/>
      <c r="AA180" s="52"/>
      <c r="AB180" s="52"/>
      <c r="AC180" s="52"/>
      <c r="AD180" s="52"/>
      <c r="AE180" s="52"/>
      <c r="AF180" s="52"/>
      <c r="AG180" s="52"/>
      <c r="AH180" s="52"/>
      <c r="AI180" s="52"/>
    </row>
    <row r="181" spans="8:35" ht="15" customHeight="1" x14ac:dyDescent="0.3">
      <c r="H181" s="6"/>
      <c r="X181" s="52"/>
      <c r="Y181" s="52"/>
      <c r="Z181" s="52"/>
      <c r="AA181" s="52"/>
      <c r="AB181" s="52"/>
      <c r="AC181" s="52"/>
      <c r="AD181" s="52"/>
      <c r="AE181" s="52"/>
      <c r="AF181" s="52"/>
      <c r="AG181" s="52"/>
      <c r="AH181" s="52"/>
      <c r="AI181" s="52"/>
    </row>
    <row r="182" spans="8:35" ht="15" customHeight="1" x14ac:dyDescent="0.3">
      <c r="H182" s="6"/>
      <c r="X182" s="52"/>
      <c r="Y182" s="52"/>
      <c r="Z182" s="52"/>
      <c r="AA182" s="52"/>
      <c r="AB182" s="52"/>
      <c r="AC182" s="52"/>
      <c r="AD182" s="52"/>
      <c r="AE182" s="52"/>
      <c r="AF182" s="52"/>
      <c r="AG182" s="52"/>
      <c r="AH182" s="52"/>
      <c r="AI182" s="52"/>
    </row>
    <row r="183" spans="8:35" ht="15" customHeight="1" x14ac:dyDescent="0.3">
      <c r="H183" s="6"/>
      <c r="X183" s="52"/>
      <c r="Y183" s="52"/>
      <c r="Z183" s="52"/>
      <c r="AA183" s="52"/>
      <c r="AB183" s="52"/>
      <c r="AC183" s="52"/>
      <c r="AD183" s="52"/>
      <c r="AE183" s="52"/>
      <c r="AF183" s="52"/>
      <c r="AG183" s="52"/>
      <c r="AH183" s="52"/>
      <c r="AI183" s="52"/>
    </row>
    <row r="184" spans="8:35" ht="15" customHeight="1" x14ac:dyDescent="0.3">
      <c r="H184" s="6"/>
      <c r="X184" s="52"/>
      <c r="Y184" s="52"/>
      <c r="Z184" s="52"/>
      <c r="AA184" s="52"/>
      <c r="AB184" s="52"/>
      <c r="AC184" s="52"/>
      <c r="AD184" s="52"/>
      <c r="AE184" s="52"/>
      <c r="AF184" s="52"/>
      <c r="AG184" s="52"/>
      <c r="AH184" s="52"/>
      <c r="AI184" s="52"/>
    </row>
    <row r="185" spans="8:35" ht="15" customHeight="1" x14ac:dyDescent="0.3">
      <c r="H185" s="6"/>
      <c r="X185" s="52"/>
      <c r="Y185" s="52"/>
      <c r="Z185" s="52"/>
      <c r="AA185" s="52"/>
      <c r="AB185" s="52"/>
      <c r="AC185" s="52"/>
      <c r="AD185" s="52"/>
      <c r="AE185" s="52"/>
      <c r="AF185" s="52"/>
      <c r="AG185" s="52"/>
      <c r="AH185" s="52"/>
      <c r="AI185" s="52"/>
    </row>
    <row r="186" spans="8:35" ht="15" customHeight="1" x14ac:dyDescent="0.3">
      <c r="H186" s="6"/>
      <c r="X186" s="52"/>
      <c r="Y186" s="52"/>
      <c r="Z186" s="52"/>
      <c r="AA186" s="52"/>
      <c r="AB186" s="52"/>
      <c r="AC186" s="52"/>
      <c r="AD186" s="52"/>
      <c r="AE186" s="52"/>
      <c r="AF186" s="52"/>
      <c r="AG186" s="52"/>
      <c r="AH186" s="52"/>
      <c r="AI186" s="52"/>
    </row>
    <row r="187" spans="8:35" ht="15" customHeight="1" x14ac:dyDescent="0.3">
      <c r="H187" s="6"/>
      <c r="X187" s="52"/>
      <c r="Y187" s="52"/>
      <c r="Z187" s="52"/>
      <c r="AA187" s="52"/>
      <c r="AB187" s="52"/>
      <c r="AC187" s="52"/>
      <c r="AD187" s="52"/>
      <c r="AE187" s="52"/>
      <c r="AF187" s="52"/>
      <c r="AG187" s="52"/>
      <c r="AH187" s="52"/>
      <c r="AI187" s="52"/>
    </row>
    <row r="188" spans="8:35" ht="15" customHeight="1" x14ac:dyDescent="0.3">
      <c r="H188" s="6"/>
      <c r="X188" s="52"/>
      <c r="Y188" s="52"/>
      <c r="Z188" s="52"/>
      <c r="AA188" s="52"/>
      <c r="AB188" s="52"/>
      <c r="AC188" s="52"/>
      <c r="AD188" s="52"/>
      <c r="AE188" s="52"/>
      <c r="AF188" s="52"/>
      <c r="AG188" s="52"/>
      <c r="AH188" s="52"/>
      <c r="AI188" s="52"/>
    </row>
    <row r="189" spans="8:35" ht="15" customHeight="1" x14ac:dyDescent="0.3">
      <c r="H189" s="6"/>
      <c r="X189" s="52"/>
      <c r="Y189" s="52"/>
      <c r="Z189" s="52"/>
      <c r="AA189" s="52"/>
      <c r="AB189" s="52"/>
      <c r="AC189" s="52"/>
      <c r="AD189" s="52"/>
      <c r="AE189" s="52"/>
      <c r="AF189" s="52"/>
      <c r="AG189" s="52"/>
      <c r="AH189" s="52"/>
      <c r="AI189" s="52"/>
    </row>
    <row r="190" spans="8:35" ht="15" customHeight="1" x14ac:dyDescent="0.3">
      <c r="H190" s="6"/>
      <c r="X190" s="52"/>
      <c r="Y190" s="52"/>
      <c r="Z190" s="52"/>
      <c r="AA190" s="52"/>
      <c r="AB190" s="52"/>
      <c r="AC190" s="52"/>
      <c r="AD190" s="52"/>
      <c r="AE190" s="52"/>
      <c r="AF190" s="52"/>
      <c r="AG190" s="52"/>
      <c r="AH190" s="52"/>
      <c r="AI190" s="52"/>
    </row>
    <row r="191" spans="8:35" ht="15" customHeight="1" x14ac:dyDescent="0.3">
      <c r="H191" s="6"/>
      <c r="X191" s="52"/>
      <c r="Y191" s="52"/>
      <c r="Z191" s="52"/>
      <c r="AA191" s="52"/>
      <c r="AB191" s="52"/>
      <c r="AC191" s="52"/>
      <c r="AD191" s="52"/>
      <c r="AE191" s="52"/>
      <c r="AF191" s="52"/>
      <c r="AG191" s="52"/>
      <c r="AH191" s="52"/>
      <c r="AI191" s="52"/>
    </row>
    <row r="192" spans="8:35" ht="15" customHeight="1" x14ac:dyDescent="0.3">
      <c r="H192" s="6"/>
      <c r="X192" s="52"/>
      <c r="Y192" s="52"/>
      <c r="Z192" s="52"/>
      <c r="AA192" s="52"/>
      <c r="AB192" s="52"/>
      <c r="AC192" s="52"/>
      <c r="AD192" s="52"/>
      <c r="AE192" s="52"/>
      <c r="AF192" s="52"/>
      <c r="AG192" s="52"/>
      <c r="AH192" s="52"/>
      <c r="AI192" s="52"/>
    </row>
    <row r="193" spans="8:35" ht="15" customHeight="1" x14ac:dyDescent="0.3">
      <c r="H193" s="6"/>
      <c r="X193" s="52"/>
      <c r="Y193" s="52"/>
      <c r="Z193" s="52"/>
      <c r="AA193" s="52"/>
      <c r="AB193" s="52"/>
      <c r="AC193" s="52"/>
      <c r="AD193" s="52"/>
      <c r="AE193" s="52"/>
      <c r="AF193" s="52"/>
      <c r="AG193" s="52"/>
      <c r="AH193" s="52"/>
      <c r="AI193" s="52"/>
    </row>
    <row r="194" spans="8:35" ht="15" customHeight="1" x14ac:dyDescent="0.3">
      <c r="H194" s="6"/>
      <c r="X194" s="52"/>
      <c r="Y194" s="52"/>
      <c r="Z194" s="52"/>
      <c r="AA194" s="52"/>
      <c r="AB194" s="52"/>
      <c r="AC194" s="52"/>
      <c r="AD194" s="52"/>
      <c r="AE194" s="52"/>
      <c r="AF194" s="52"/>
      <c r="AG194" s="52"/>
      <c r="AH194" s="52"/>
      <c r="AI194" s="52"/>
    </row>
    <row r="195" spans="8:35" ht="15" customHeight="1" x14ac:dyDescent="0.3">
      <c r="H195" s="6"/>
      <c r="X195" s="52"/>
      <c r="Y195" s="52"/>
      <c r="Z195" s="52"/>
      <c r="AA195" s="52"/>
      <c r="AB195" s="52"/>
      <c r="AC195" s="52"/>
      <c r="AD195" s="52"/>
      <c r="AE195" s="52"/>
      <c r="AF195" s="52"/>
      <c r="AG195" s="52"/>
      <c r="AH195" s="52"/>
      <c r="AI195" s="52"/>
    </row>
    <row r="196" spans="8:35" ht="15" customHeight="1" x14ac:dyDescent="0.3">
      <c r="H196" s="6"/>
      <c r="X196" s="52"/>
      <c r="Y196" s="52"/>
      <c r="Z196" s="52"/>
      <c r="AA196" s="52"/>
      <c r="AB196" s="52"/>
      <c r="AC196" s="52"/>
      <c r="AD196" s="52"/>
      <c r="AE196" s="52"/>
      <c r="AF196" s="52"/>
      <c r="AG196" s="52"/>
      <c r="AH196" s="52"/>
      <c r="AI196" s="52"/>
    </row>
    <row r="197" spans="8:35" ht="15" customHeight="1" x14ac:dyDescent="0.3">
      <c r="H197" s="6"/>
      <c r="X197" s="52"/>
      <c r="Y197" s="52"/>
      <c r="Z197" s="52"/>
      <c r="AA197" s="52"/>
      <c r="AB197" s="52"/>
      <c r="AC197" s="52"/>
      <c r="AD197" s="52"/>
      <c r="AE197" s="52"/>
      <c r="AF197" s="52"/>
      <c r="AG197" s="52"/>
      <c r="AH197" s="52"/>
      <c r="AI197" s="52"/>
    </row>
    <row r="198" spans="8:35" ht="15" customHeight="1" x14ac:dyDescent="0.3">
      <c r="H198" s="6"/>
      <c r="X198" s="52"/>
      <c r="Y198" s="52"/>
      <c r="Z198" s="52"/>
      <c r="AA198" s="52"/>
      <c r="AB198" s="52"/>
      <c r="AC198" s="52"/>
      <c r="AD198" s="52"/>
      <c r="AE198" s="52"/>
      <c r="AF198" s="52"/>
      <c r="AG198" s="52"/>
      <c r="AH198" s="52"/>
      <c r="AI198" s="52"/>
    </row>
    <row r="199" spans="8:35" ht="15" customHeight="1" x14ac:dyDescent="0.3">
      <c r="H199" s="6"/>
      <c r="X199" s="52"/>
      <c r="Y199" s="52"/>
      <c r="Z199" s="52"/>
      <c r="AA199" s="52"/>
      <c r="AB199" s="52"/>
      <c r="AC199" s="52"/>
      <c r="AD199" s="52"/>
      <c r="AE199" s="52"/>
      <c r="AF199" s="52"/>
      <c r="AG199" s="52"/>
      <c r="AH199" s="52"/>
      <c r="AI199" s="52"/>
    </row>
    <row r="200" spans="8:35" ht="15" customHeight="1" x14ac:dyDescent="0.3">
      <c r="H200" s="6"/>
      <c r="X200" s="52"/>
      <c r="Y200" s="52"/>
      <c r="Z200" s="52"/>
      <c r="AA200" s="52"/>
      <c r="AB200" s="52"/>
      <c r="AC200" s="52"/>
      <c r="AD200" s="52"/>
      <c r="AE200" s="52"/>
      <c r="AF200" s="52"/>
      <c r="AG200" s="52"/>
      <c r="AH200" s="52"/>
      <c r="AI200" s="52"/>
    </row>
    <row r="201" spans="8:35" ht="15" customHeight="1" x14ac:dyDescent="0.3">
      <c r="H201" s="6"/>
      <c r="X201" s="52"/>
      <c r="Y201" s="52"/>
      <c r="Z201" s="52"/>
      <c r="AA201" s="52"/>
      <c r="AB201" s="52"/>
      <c r="AC201" s="52"/>
      <c r="AD201" s="52"/>
      <c r="AE201" s="52"/>
      <c r="AF201" s="52"/>
      <c r="AG201" s="52"/>
      <c r="AH201" s="52"/>
      <c r="AI201" s="52"/>
    </row>
    <row r="202" spans="8:35" ht="15" customHeight="1" x14ac:dyDescent="0.3">
      <c r="H202" s="6"/>
      <c r="X202" s="52"/>
      <c r="Y202" s="52"/>
      <c r="Z202" s="52"/>
      <c r="AA202" s="52"/>
      <c r="AB202" s="52"/>
      <c r="AC202" s="52"/>
      <c r="AD202" s="52"/>
      <c r="AE202" s="52"/>
      <c r="AF202" s="52"/>
      <c r="AG202" s="52"/>
      <c r="AH202" s="52"/>
      <c r="AI202" s="52"/>
    </row>
    <row r="203" spans="8:35" ht="15" customHeight="1" x14ac:dyDescent="0.3">
      <c r="H203" s="6"/>
      <c r="X203" s="52"/>
      <c r="Y203" s="52"/>
      <c r="Z203" s="52"/>
      <c r="AA203" s="52"/>
      <c r="AB203" s="52"/>
      <c r="AC203" s="52"/>
      <c r="AD203" s="52"/>
      <c r="AE203" s="52"/>
      <c r="AF203" s="52"/>
      <c r="AG203" s="52"/>
      <c r="AH203" s="52"/>
      <c r="AI203" s="52"/>
    </row>
    <row r="204" spans="8:35" ht="15" customHeight="1" x14ac:dyDescent="0.3">
      <c r="H204" s="6"/>
      <c r="X204" s="52"/>
      <c r="Y204" s="52"/>
      <c r="Z204" s="52"/>
      <c r="AA204" s="52"/>
      <c r="AB204" s="52"/>
      <c r="AC204" s="52"/>
      <c r="AD204" s="52"/>
      <c r="AE204" s="52"/>
      <c r="AF204" s="52"/>
      <c r="AG204" s="52"/>
      <c r="AH204" s="52"/>
      <c r="AI204" s="52"/>
    </row>
    <row r="205" spans="8:35" ht="15" customHeight="1" x14ac:dyDescent="0.3">
      <c r="H205" s="6"/>
      <c r="X205" s="52"/>
      <c r="Y205" s="52"/>
      <c r="Z205" s="52"/>
      <c r="AA205" s="52"/>
      <c r="AB205" s="52"/>
      <c r="AC205" s="52"/>
      <c r="AD205" s="52"/>
      <c r="AE205" s="52"/>
      <c r="AF205" s="52"/>
      <c r="AG205" s="52"/>
      <c r="AH205" s="52"/>
      <c r="AI205" s="52"/>
    </row>
    <row r="206" spans="8:35" ht="15" customHeight="1" x14ac:dyDescent="0.3">
      <c r="H206" s="6"/>
      <c r="X206" s="52"/>
      <c r="Y206" s="52"/>
      <c r="Z206" s="52"/>
      <c r="AA206" s="52"/>
      <c r="AB206" s="52"/>
      <c r="AC206" s="52"/>
      <c r="AD206" s="52"/>
      <c r="AE206" s="52"/>
      <c r="AF206" s="52"/>
      <c r="AG206" s="52"/>
      <c r="AH206" s="52"/>
      <c r="AI206" s="52"/>
    </row>
    <row r="207" spans="8:35" ht="15" customHeight="1" x14ac:dyDescent="0.3">
      <c r="H207" s="6"/>
      <c r="X207" s="52"/>
      <c r="Y207" s="52"/>
      <c r="Z207" s="52"/>
      <c r="AA207" s="52"/>
      <c r="AB207" s="52"/>
      <c r="AC207" s="52"/>
      <c r="AD207" s="52"/>
      <c r="AE207" s="52"/>
      <c r="AF207" s="52"/>
      <c r="AG207" s="52"/>
      <c r="AH207" s="52"/>
      <c r="AI207" s="52"/>
    </row>
    <row r="208" spans="8:35" ht="15" customHeight="1" x14ac:dyDescent="0.3">
      <c r="H208" s="6"/>
      <c r="X208" s="52"/>
      <c r="Y208" s="52"/>
      <c r="Z208" s="52"/>
      <c r="AA208" s="52"/>
      <c r="AB208" s="52"/>
      <c r="AC208" s="52"/>
      <c r="AD208" s="52"/>
      <c r="AE208" s="52"/>
      <c r="AF208" s="52"/>
      <c r="AG208" s="52"/>
      <c r="AH208" s="52"/>
      <c r="AI208" s="52"/>
    </row>
    <row r="209" spans="8:35" ht="15" customHeight="1" x14ac:dyDescent="0.3">
      <c r="H209" s="6"/>
      <c r="X209" s="52"/>
      <c r="Y209" s="52"/>
      <c r="Z209" s="52"/>
      <c r="AA209" s="52"/>
      <c r="AB209" s="52"/>
      <c r="AC209" s="52"/>
      <c r="AD209" s="52"/>
      <c r="AE209" s="52"/>
      <c r="AF209" s="52"/>
      <c r="AG209" s="52"/>
      <c r="AH209" s="52"/>
      <c r="AI209" s="52"/>
    </row>
    <row r="210" spans="8:35" ht="15" customHeight="1" x14ac:dyDescent="0.3">
      <c r="H210" s="6"/>
      <c r="X210" s="52"/>
      <c r="Y210" s="52"/>
      <c r="Z210" s="52"/>
      <c r="AA210" s="52"/>
      <c r="AB210" s="52"/>
      <c r="AC210" s="52"/>
      <c r="AD210" s="52"/>
      <c r="AE210" s="52"/>
      <c r="AF210" s="52"/>
      <c r="AG210" s="52"/>
      <c r="AH210" s="52"/>
      <c r="AI210" s="52"/>
    </row>
    <row r="211" spans="8:35" ht="15" customHeight="1" x14ac:dyDescent="0.3">
      <c r="H211" s="6"/>
      <c r="X211" s="52"/>
      <c r="Y211" s="52"/>
      <c r="Z211" s="52"/>
      <c r="AA211" s="52"/>
      <c r="AB211" s="52"/>
      <c r="AC211" s="52"/>
      <c r="AD211" s="52"/>
      <c r="AE211" s="52"/>
      <c r="AF211" s="52"/>
      <c r="AG211" s="52"/>
      <c r="AH211" s="52"/>
      <c r="AI211" s="52"/>
    </row>
    <row r="212" spans="8:35" ht="15" customHeight="1" x14ac:dyDescent="0.3">
      <c r="H212" s="6"/>
      <c r="X212" s="52"/>
      <c r="Y212" s="52"/>
      <c r="Z212" s="52"/>
      <c r="AA212" s="52"/>
      <c r="AB212" s="52"/>
      <c r="AC212" s="52"/>
      <c r="AD212" s="52"/>
      <c r="AE212" s="52"/>
      <c r="AF212" s="52"/>
      <c r="AG212" s="52"/>
      <c r="AH212" s="52"/>
      <c r="AI212" s="52"/>
    </row>
    <row r="213" spans="8:35" ht="15" customHeight="1" x14ac:dyDescent="0.3">
      <c r="H213" s="6"/>
      <c r="X213" s="52"/>
      <c r="Y213" s="52"/>
      <c r="Z213" s="52"/>
      <c r="AA213" s="52"/>
      <c r="AB213" s="52"/>
      <c r="AC213" s="52"/>
      <c r="AD213" s="52"/>
      <c r="AE213" s="52"/>
      <c r="AF213" s="52"/>
      <c r="AG213" s="52"/>
      <c r="AH213" s="52"/>
      <c r="AI213" s="52"/>
    </row>
    <row r="214" spans="8:35" ht="15" customHeight="1" x14ac:dyDescent="0.3">
      <c r="H214" s="6"/>
      <c r="X214" s="52"/>
      <c r="Y214" s="52"/>
      <c r="Z214" s="52"/>
      <c r="AA214" s="52"/>
      <c r="AB214" s="52"/>
      <c r="AC214" s="52"/>
      <c r="AD214" s="52"/>
      <c r="AE214" s="52"/>
      <c r="AF214" s="52"/>
      <c r="AG214" s="52"/>
      <c r="AH214" s="52"/>
      <c r="AI214" s="52"/>
    </row>
    <row r="215" spans="8:35" ht="15" customHeight="1" x14ac:dyDescent="0.3">
      <c r="H215" s="6"/>
      <c r="X215" s="52"/>
      <c r="Y215" s="52"/>
      <c r="Z215" s="52"/>
      <c r="AA215" s="52"/>
      <c r="AB215" s="52"/>
      <c r="AC215" s="52"/>
      <c r="AD215" s="52"/>
      <c r="AE215" s="52"/>
      <c r="AF215" s="52"/>
      <c r="AG215" s="52"/>
      <c r="AH215" s="52"/>
      <c r="AI215" s="52"/>
    </row>
    <row r="216" spans="8:35" ht="15" customHeight="1" x14ac:dyDescent="0.3">
      <c r="H216" s="6"/>
      <c r="X216" s="52"/>
      <c r="Y216" s="52"/>
      <c r="Z216" s="52"/>
      <c r="AA216" s="52"/>
      <c r="AB216" s="52"/>
      <c r="AC216" s="52"/>
      <c r="AD216" s="52"/>
      <c r="AE216" s="52"/>
      <c r="AF216" s="52"/>
      <c r="AG216" s="52"/>
      <c r="AH216" s="52"/>
      <c r="AI216" s="52"/>
    </row>
    <row r="217" spans="8:35" ht="15" customHeight="1" x14ac:dyDescent="0.3">
      <c r="H217" s="6"/>
      <c r="X217" s="52"/>
      <c r="Y217" s="52"/>
      <c r="Z217" s="52"/>
      <c r="AA217" s="52"/>
      <c r="AB217" s="52"/>
      <c r="AC217" s="52"/>
      <c r="AD217" s="52"/>
      <c r="AE217" s="52"/>
      <c r="AF217" s="52"/>
      <c r="AG217" s="52"/>
      <c r="AH217" s="52"/>
      <c r="AI217" s="52"/>
    </row>
    <row r="218" spans="8:35" ht="15" customHeight="1" x14ac:dyDescent="0.3">
      <c r="H218" s="6"/>
      <c r="X218" s="52"/>
      <c r="Y218" s="52"/>
      <c r="Z218" s="52"/>
      <c r="AA218" s="52"/>
      <c r="AB218" s="52"/>
      <c r="AC218" s="52"/>
      <c r="AD218" s="52"/>
      <c r="AE218" s="52"/>
      <c r="AF218" s="52"/>
      <c r="AG218" s="52"/>
      <c r="AH218" s="52"/>
      <c r="AI218" s="52"/>
    </row>
    <row r="219" spans="8:35" ht="15" customHeight="1" x14ac:dyDescent="0.3">
      <c r="H219" s="6"/>
      <c r="X219" s="52"/>
      <c r="Y219" s="52"/>
      <c r="Z219" s="52"/>
      <c r="AA219" s="52"/>
      <c r="AB219" s="52"/>
      <c r="AC219" s="52"/>
      <c r="AD219" s="52"/>
      <c r="AE219" s="52"/>
      <c r="AF219" s="52"/>
      <c r="AG219" s="52"/>
      <c r="AH219" s="52"/>
      <c r="AI219" s="52"/>
    </row>
    <row r="220" spans="8:35" ht="15" customHeight="1" x14ac:dyDescent="0.3">
      <c r="H220" s="6"/>
      <c r="X220" s="52"/>
      <c r="Y220" s="52"/>
      <c r="Z220" s="52"/>
      <c r="AA220" s="52"/>
      <c r="AB220" s="52"/>
      <c r="AC220" s="52"/>
      <c r="AD220" s="52"/>
      <c r="AE220" s="52"/>
      <c r="AF220" s="52"/>
      <c r="AG220" s="52"/>
      <c r="AH220" s="52"/>
      <c r="AI220" s="52"/>
    </row>
    <row r="221" spans="8:35" ht="15" customHeight="1" x14ac:dyDescent="0.3">
      <c r="H221" s="6"/>
      <c r="X221" s="52"/>
      <c r="Y221" s="52"/>
      <c r="Z221" s="52"/>
      <c r="AA221" s="52"/>
      <c r="AB221" s="52"/>
      <c r="AC221" s="52"/>
      <c r="AD221" s="52"/>
      <c r="AE221" s="52"/>
      <c r="AF221" s="52"/>
      <c r="AG221" s="52"/>
      <c r="AH221" s="52"/>
      <c r="AI221" s="52"/>
    </row>
    <row r="222" spans="8:35" ht="15" customHeight="1" x14ac:dyDescent="0.3">
      <c r="H222" s="6"/>
      <c r="X222" s="52"/>
      <c r="Y222" s="52"/>
      <c r="Z222" s="52"/>
      <c r="AA222" s="52"/>
      <c r="AB222" s="52"/>
      <c r="AC222" s="52"/>
      <c r="AD222" s="52"/>
      <c r="AE222" s="52"/>
      <c r="AF222" s="52"/>
      <c r="AG222" s="52"/>
      <c r="AH222" s="52"/>
      <c r="AI222" s="52"/>
    </row>
    <row r="223" spans="8:35" ht="15" customHeight="1" x14ac:dyDescent="0.3">
      <c r="H223" s="6"/>
      <c r="X223" s="52"/>
      <c r="Y223" s="52"/>
      <c r="Z223" s="52"/>
      <c r="AA223" s="52"/>
      <c r="AB223" s="52"/>
      <c r="AC223" s="52"/>
      <c r="AD223" s="52"/>
      <c r="AE223" s="52"/>
      <c r="AF223" s="52"/>
      <c r="AG223" s="52"/>
      <c r="AH223" s="52"/>
      <c r="AI223" s="52"/>
    </row>
    <row r="224" spans="8:35" ht="15" customHeight="1" x14ac:dyDescent="0.3">
      <c r="H224" s="6"/>
      <c r="X224" s="52"/>
      <c r="Y224" s="52"/>
      <c r="Z224" s="52"/>
      <c r="AA224" s="52"/>
      <c r="AB224" s="52"/>
      <c r="AC224" s="52"/>
      <c r="AD224" s="52"/>
      <c r="AE224" s="52"/>
      <c r="AF224" s="52"/>
      <c r="AG224" s="52"/>
      <c r="AH224" s="52"/>
      <c r="AI224" s="52"/>
    </row>
    <row r="225" spans="8:35" ht="15" customHeight="1" x14ac:dyDescent="0.3">
      <c r="H225" s="6"/>
      <c r="X225" s="52"/>
      <c r="Y225" s="52"/>
      <c r="Z225" s="52"/>
      <c r="AA225" s="52"/>
      <c r="AB225" s="52"/>
      <c r="AC225" s="52"/>
      <c r="AD225" s="52"/>
      <c r="AE225" s="52"/>
      <c r="AF225" s="52"/>
      <c r="AG225" s="52"/>
      <c r="AH225" s="52"/>
      <c r="AI225" s="52"/>
    </row>
    <row r="226" spans="8:35" ht="15" customHeight="1" x14ac:dyDescent="0.3">
      <c r="H226" s="6"/>
      <c r="X226" s="52"/>
      <c r="Y226" s="52"/>
      <c r="Z226" s="52"/>
      <c r="AA226" s="52"/>
      <c r="AB226" s="52"/>
      <c r="AC226" s="52"/>
      <c r="AD226" s="52"/>
      <c r="AE226" s="52"/>
      <c r="AF226" s="52"/>
      <c r="AG226" s="52"/>
      <c r="AH226" s="52"/>
      <c r="AI226" s="52"/>
    </row>
    <row r="227" spans="8:35" ht="15" customHeight="1" x14ac:dyDescent="0.3">
      <c r="H227" s="6"/>
      <c r="X227" s="52"/>
      <c r="Y227" s="52"/>
      <c r="Z227" s="52"/>
      <c r="AA227" s="52"/>
      <c r="AB227" s="52"/>
      <c r="AC227" s="52"/>
      <c r="AD227" s="52"/>
      <c r="AE227" s="52"/>
      <c r="AF227" s="52"/>
      <c r="AG227" s="52"/>
      <c r="AH227" s="52"/>
      <c r="AI227" s="52"/>
    </row>
    <row r="228" spans="8:35" ht="15" customHeight="1" x14ac:dyDescent="0.3">
      <c r="H228" s="6"/>
      <c r="X228" s="52"/>
      <c r="Y228" s="52"/>
      <c r="Z228" s="52"/>
      <c r="AA228" s="52"/>
      <c r="AB228" s="52"/>
      <c r="AC228" s="52"/>
      <c r="AD228" s="52"/>
      <c r="AE228" s="52"/>
      <c r="AF228" s="52"/>
      <c r="AG228" s="52"/>
      <c r="AH228" s="52"/>
      <c r="AI228" s="52"/>
    </row>
    <row r="229" spans="8:35" ht="15" customHeight="1" x14ac:dyDescent="0.3">
      <c r="H229" s="6"/>
      <c r="X229" s="52"/>
      <c r="Y229" s="52"/>
      <c r="Z229" s="52"/>
      <c r="AA229" s="52"/>
      <c r="AB229" s="52"/>
      <c r="AC229" s="52"/>
      <c r="AD229" s="52"/>
      <c r="AE229" s="52"/>
      <c r="AF229" s="52"/>
      <c r="AG229" s="52"/>
      <c r="AH229" s="52"/>
      <c r="AI229" s="52"/>
    </row>
    <row r="230" spans="8:35" ht="15" customHeight="1" x14ac:dyDescent="0.3">
      <c r="H230" s="6"/>
      <c r="X230" s="52"/>
      <c r="Y230" s="52"/>
      <c r="Z230" s="52"/>
      <c r="AA230" s="52"/>
      <c r="AB230" s="52"/>
      <c r="AC230" s="52"/>
      <c r="AD230" s="52"/>
      <c r="AE230" s="52"/>
      <c r="AF230" s="52"/>
      <c r="AG230" s="52"/>
      <c r="AH230" s="52"/>
      <c r="AI230" s="52"/>
    </row>
    <row r="231" spans="8:35" ht="15" customHeight="1" x14ac:dyDescent="0.3">
      <c r="H231" s="6"/>
      <c r="X231" s="52"/>
      <c r="Y231" s="52"/>
      <c r="Z231" s="52"/>
      <c r="AA231" s="52"/>
      <c r="AB231" s="52"/>
      <c r="AC231" s="52"/>
      <c r="AD231" s="52"/>
      <c r="AE231" s="52"/>
      <c r="AF231" s="52"/>
      <c r="AG231" s="52"/>
      <c r="AH231" s="52"/>
      <c r="AI231" s="52"/>
    </row>
    <row r="232" spans="8:35" ht="15" customHeight="1" x14ac:dyDescent="0.3">
      <c r="H232" s="6"/>
      <c r="X232" s="52"/>
      <c r="Y232" s="52"/>
      <c r="Z232" s="52"/>
      <c r="AA232" s="52"/>
      <c r="AB232" s="52"/>
      <c r="AC232" s="52"/>
      <c r="AD232" s="52"/>
      <c r="AE232" s="52"/>
      <c r="AF232" s="52"/>
      <c r="AG232" s="52"/>
      <c r="AH232" s="52"/>
      <c r="AI232" s="52"/>
    </row>
    <row r="233" spans="8:35" ht="15" customHeight="1" x14ac:dyDescent="0.3">
      <c r="H233" s="6"/>
      <c r="X233" s="52"/>
      <c r="Y233" s="52"/>
      <c r="Z233" s="52"/>
      <c r="AA233" s="52"/>
      <c r="AB233" s="52"/>
      <c r="AC233" s="52"/>
      <c r="AD233" s="52"/>
      <c r="AE233" s="52"/>
      <c r="AF233" s="52"/>
      <c r="AG233" s="52"/>
      <c r="AH233" s="52"/>
      <c r="AI233" s="52"/>
    </row>
    <row r="234" spans="8:35" ht="15" customHeight="1" x14ac:dyDescent="0.3">
      <c r="H234" s="6"/>
      <c r="X234" s="52"/>
      <c r="Y234" s="52"/>
      <c r="Z234" s="52"/>
      <c r="AA234" s="52"/>
      <c r="AB234" s="52"/>
      <c r="AC234" s="52"/>
      <c r="AD234" s="52"/>
      <c r="AE234" s="52"/>
      <c r="AF234" s="52"/>
      <c r="AG234" s="52"/>
      <c r="AH234" s="52"/>
      <c r="AI234" s="52"/>
    </row>
    <row r="235" spans="8:35" ht="15" customHeight="1" x14ac:dyDescent="0.3">
      <c r="H235" s="6"/>
      <c r="X235" s="52"/>
      <c r="Y235" s="52"/>
      <c r="Z235" s="52"/>
      <c r="AA235" s="52"/>
      <c r="AB235" s="52"/>
      <c r="AC235" s="52"/>
      <c r="AD235" s="52"/>
      <c r="AE235" s="52"/>
      <c r="AF235" s="52"/>
      <c r="AG235" s="52"/>
      <c r="AH235" s="52"/>
      <c r="AI235" s="52"/>
    </row>
    <row r="236" spans="8:35" ht="15" customHeight="1" x14ac:dyDescent="0.3">
      <c r="H236" s="6"/>
      <c r="X236" s="52"/>
      <c r="Y236" s="52"/>
      <c r="Z236" s="52"/>
      <c r="AA236" s="52"/>
      <c r="AB236" s="52"/>
      <c r="AC236" s="52"/>
      <c r="AD236" s="52"/>
      <c r="AE236" s="52"/>
      <c r="AF236" s="52"/>
      <c r="AG236" s="52"/>
      <c r="AH236" s="52"/>
      <c r="AI236" s="52"/>
    </row>
    <row r="237" spans="8:35" ht="15" customHeight="1" x14ac:dyDescent="0.3">
      <c r="H237" s="6"/>
      <c r="X237" s="52"/>
      <c r="Y237" s="52"/>
      <c r="Z237" s="52"/>
      <c r="AA237" s="52"/>
      <c r="AB237" s="52"/>
      <c r="AC237" s="52"/>
      <c r="AD237" s="52"/>
      <c r="AE237" s="52"/>
      <c r="AF237" s="52"/>
      <c r="AG237" s="52"/>
      <c r="AH237" s="52"/>
      <c r="AI237" s="52"/>
    </row>
    <row r="238" spans="8:35" ht="15" customHeight="1" x14ac:dyDescent="0.3">
      <c r="H238" s="6"/>
      <c r="X238" s="52"/>
      <c r="Y238" s="52"/>
      <c r="Z238" s="52"/>
      <c r="AA238" s="52"/>
      <c r="AB238" s="52"/>
      <c r="AC238" s="52"/>
      <c r="AD238" s="52"/>
      <c r="AE238" s="52"/>
      <c r="AF238" s="52"/>
      <c r="AG238" s="52"/>
      <c r="AH238" s="52"/>
      <c r="AI238" s="52"/>
    </row>
    <row r="239" spans="8:35" ht="15" customHeight="1" x14ac:dyDescent="0.3">
      <c r="H239" s="6"/>
      <c r="X239" s="52"/>
      <c r="Y239" s="52"/>
      <c r="Z239" s="52"/>
      <c r="AA239" s="52"/>
      <c r="AB239" s="52"/>
      <c r="AC239" s="52"/>
      <c r="AD239" s="52"/>
      <c r="AE239" s="52"/>
      <c r="AF239" s="52"/>
      <c r="AG239" s="52"/>
      <c r="AH239" s="52"/>
      <c r="AI239" s="52"/>
    </row>
    <row r="240" spans="8:35" ht="15" customHeight="1" x14ac:dyDescent="0.3">
      <c r="H240" s="6"/>
      <c r="X240" s="52"/>
      <c r="Y240" s="52"/>
      <c r="Z240" s="52"/>
      <c r="AA240" s="52"/>
      <c r="AB240" s="52"/>
      <c r="AC240" s="52"/>
      <c r="AD240" s="52"/>
      <c r="AE240" s="52"/>
      <c r="AF240" s="52"/>
      <c r="AG240" s="52"/>
      <c r="AH240" s="52"/>
      <c r="AI240" s="52"/>
    </row>
    <row r="241" spans="8:35" ht="15" customHeight="1" x14ac:dyDescent="0.3">
      <c r="H241" s="6"/>
      <c r="X241" s="52"/>
      <c r="Y241" s="52"/>
      <c r="Z241" s="52"/>
      <c r="AA241" s="52"/>
      <c r="AB241" s="52"/>
      <c r="AC241" s="52"/>
      <c r="AD241" s="52"/>
      <c r="AE241" s="52"/>
      <c r="AF241" s="52"/>
      <c r="AG241" s="52"/>
      <c r="AH241" s="52"/>
      <c r="AI241" s="52"/>
    </row>
    <row r="242" spans="8:35" ht="15" customHeight="1" x14ac:dyDescent="0.3">
      <c r="H242" s="6"/>
      <c r="X242" s="52"/>
      <c r="Y242" s="52"/>
      <c r="Z242" s="52"/>
      <c r="AA242" s="52"/>
      <c r="AB242" s="52"/>
      <c r="AC242" s="52"/>
      <c r="AD242" s="52"/>
      <c r="AE242" s="52"/>
      <c r="AF242" s="52"/>
      <c r="AG242" s="52"/>
      <c r="AH242" s="52"/>
      <c r="AI242" s="52"/>
    </row>
    <row r="243" spans="8:35" ht="15" customHeight="1" x14ac:dyDescent="0.3">
      <c r="H243" s="6"/>
      <c r="X243" s="52"/>
      <c r="Y243" s="52"/>
      <c r="Z243" s="52"/>
      <c r="AA243" s="52"/>
      <c r="AB243" s="52"/>
      <c r="AC243" s="52"/>
      <c r="AD243" s="52"/>
      <c r="AE243" s="52"/>
      <c r="AF243" s="52"/>
      <c r="AG243" s="52"/>
      <c r="AH243" s="52"/>
      <c r="AI243" s="52"/>
    </row>
    <row r="244" spans="8:35" ht="15" customHeight="1" x14ac:dyDescent="0.3">
      <c r="H244" s="6"/>
      <c r="X244" s="52"/>
      <c r="Y244" s="52"/>
      <c r="Z244" s="52"/>
      <c r="AA244" s="52"/>
      <c r="AB244" s="52"/>
      <c r="AC244" s="52"/>
      <c r="AD244" s="52"/>
      <c r="AE244" s="52"/>
      <c r="AF244" s="52"/>
      <c r="AG244" s="52"/>
      <c r="AH244" s="52"/>
      <c r="AI244" s="52"/>
    </row>
    <row r="245" spans="8:35" ht="15" customHeight="1" x14ac:dyDescent="0.3">
      <c r="H245" s="6"/>
      <c r="X245" s="52"/>
      <c r="Y245" s="52"/>
      <c r="Z245" s="52"/>
      <c r="AA245" s="52"/>
      <c r="AB245" s="52"/>
      <c r="AC245" s="52"/>
      <c r="AD245" s="52"/>
      <c r="AE245" s="52"/>
      <c r="AF245" s="52"/>
      <c r="AG245" s="52"/>
      <c r="AH245" s="52"/>
      <c r="AI245" s="52"/>
    </row>
    <row r="246" spans="8:35" ht="15" customHeight="1" x14ac:dyDescent="0.3">
      <c r="H246" s="6"/>
      <c r="X246" s="52"/>
      <c r="Y246" s="52"/>
      <c r="Z246" s="52"/>
      <c r="AA246" s="52"/>
      <c r="AB246" s="52"/>
      <c r="AC246" s="52"/>
      <c r="AD246" s="52"/>
      <c r="AE246" s="52"/>
      <c r="AF246" s="52"/>
      <c r="AG246" s="52"/>
      <c r="AH246" s="52"/>
      <c r="AI246" s="52"/>
    </row>
    <row r="247" spans="8:35" ht="15" customHeight="1" x14ac:dyDescent="0.3">
      <c r="H247" s="6"/>
      <c r="X247" s="52"/>
      <c r="Y247" s="52"/>
      <c r="Z247" s="52"/>
      <c r="AA247" s="52"/>
      <c r="AB247" s="52"/>
      <c r="AC247" s="52"/>
      <c r="AD247" s="52"/>
      <c r="AE247" s="52"/>
      <c r="AF247" s="52"/>
      <c r="AG247" s="52"/>
      <c r="AH247" s="52"/>
      <c r="AI247" s="52"/>
    </row>
    <row r="248" spans="8:35" ht="15" customHeight="1" x14ac:dyDescent="0.3">
      <c r="H248" s="6"/>
      <c r="X248" s="52"/>
      <c r="Y248" s="52"/>
      <c r="Z248" s="52"/>
      <c r="AA248" s="52"/>
      <c r="AB248" s="52"/>
      <c r="AC248" s="52"/>
      <c r="AD248" s="52"/>
      <c r="AE248" s="52"/>
      <c r="AF248" s="52"/>
      <c r="AG248" s="52"/>
      <c r="AH248" s="52"/>
      <c r="AI248" s="52"/>
    </row>
    <row r="249" spans="8:35" ht="15" customHeight="1" x14ac:dyDescent="0.3">
      <c r="H249" s="6"/>
      <c r="X249" s="52"/>
      <c r="Y249" s="52"/>
      <c r="Z249" s="52"/>
      <c r="AA249" s="52"/>
      <c r="AB249" s="52"/>
      <c r="AC249" s="52"/>
      <c r="AD249" s="52"/>
      <c r="AE249" s="52"/>
      <c r="AF249" s="52"/>
      <c r="AG249" s="52"/>
      <c r="AH249" s="52"/>
      <c r="AI249" s="52"/>
    </row>
    <row r="250" spans="8:35" ht="15" customHeight="1" x14ac:dyDescent="0.3">
      <c r="H250" s="6"/>
      <c r="X250" s="52"/>
      <c r="Y250" s="52"/>
      <c r="Z250" s="52"/>
      <c r="AA250" s="52"/>
      <c r="AB250" s="52"/>
      <c r="AC250" s="52"/>
      <c r="AD250" s="52"/>
      <c r="AE250" s="52"/>
      <c r="AF250" s="52"/>
      <c r="AG250" s="52"/>
      <c r="AH250" s="52"/>
      <c r="AI250" s="52"/>
    </row>
    <row r="251" spans="8:35" ht="15" customHeight="1" x14ac:dyDescent="0.3">
      <c r="H251" s="6"/>
      <c r="X251" s="52"/>
      <c r="Y251" s="52"/>
      <c r="Z251" s="52"/>
      <c r="AA251" s="52"/>
      <c r="AB251" s="52"/>
      <c r="AC251" s="52"/>
      <c r="AD251" s="52"/>
      <c r="AE251" s="52"/>
      <c r="AF251" s="52"/>
      <c r="AG251" s="52"/>
      <c r="AH251" s="52"/>
      <c r="AI251" s="52"/>
    </row>
    <row r="252" spans="8:35" ht="15" customHeight="1" x14ac:dyDescent="0.3">
      <c r="H252" s="6"/>
      <c r="X252" s="52"/>
      <c r="Y252" s="52"/>
      <c r="Z252" s="52"/>
      <c r="AA252" s="52"/>
      <c r="AB252" s="52"/>
      <c r="AC252" s="52"/>
      <c r="AD252" s="52"/>
      <c r="AE252" s="52"/>
      <c r="AF252" s="52"/>
      <c r="AG252" s="52"/>
      <c r="AH252" s="52"/>
      <c r="AI252" s="52"/>
    </row>
    <row r="253" spans="8:35" ht="15" customHeight="1" x14ac:dyDescent="0.3">
      <c r="H253" s="6"/>
      <c r="X253" s="52"/>
      <c r="Y253" s="52"/>
      <c r="Z253" s="52"/>
      <c r="AA253" s="52"/>
      <c r="AB253" s="52"/>
      <c r="AC253" s="52"/>
      <c r="AD253" s="52"/>
      <c r="AE253" s="52"/>
      <c r="AF253" s="52"/>
      <c r="AG253" s="52"/>
      <c r="AH253" s="52"/>
      <c r="AI253" s="52"/>
    </row>
    <row r="254" spans="8:35" ht="15" customHeight="1" x14ac:dyDescent="0.3">
      <c r="H254" s="6"/>
      <c r="X254" s="52"/>
      <c r="Y254" s="52"/>
      <c r="Z254" s="52"/>
      <c r="AA254" s="52"/>
      <c r="AB254" s="52"/>
      <c r="AC254" s="52"/>
      <c r="AD254" s="52"/>
      <c r="AE254" s="52"/>
      <c r="AF254" s="52"/>
      <c r="AG254" s="52"/>
      <c r="AH254" s="52"/>
      <c r="AI254" s="52"/>
    </row>
    <row r="255" spans="8:35" ht="15" customHeight="1" x14ac:dyDescent="0.3">
      <c r="H255" s="6"/>
      <c r="X255" s="52"/>
      <c r="Y255" s="52"/>
      <c r="Z255" s="52"/>
      <c r="AA255" s="52"/>
      <c r="AB255" s="52"/>
      <c r="AC255" s="52"/>
      <c r="AD255" s="52"/>
      <c r="AE255" s="52"/>
      <c r="AF255" s="52"/>
      <c r="AG255" s="52"/>
      <c r="AH255" s="52"/>
      <c r="AI255" s="52"/>
    </row>
    <row r="256" spans="8:35" ht="15" customHeight="1" x14ac:dyDescent="0.3">
      <c r="H256" s="6"/>
      <c r="X256" s="52"/>
      <c r="Y256" s="52"/>
      <c r="Z256" s="52"/>
      <c r="AA256" s="52"/>
      <c r="AB256" s="52"/>
      <c r="AC256" s="52"/>
      <c r="AD256" s="52"/>
      <c r="AE256" s="52"/>
      <c r="AF256" s="52"/>
      <c r="AG256" s="52"/>
      <c r="AH256" s="52"/>
      <c r="AI256" s="52"/>
    </row>
    <row r="257" spans="8:35" ht="15" customHeight="1" x14ac:dyDescent="0.3">
      <c r="H257" s="6"/>
      <c r="X257" s="52"/>
      <c r="Y257" s="52"/>
      <c r="Z257" s="52"/>
      <c r="AA257" s="52"/>
      <c r="AB257" s="52"/>
      <c r="AC257" s="52"/>
      <c r="AD257" s="52"/>
      <c r="AE257" s="52"/>
      <c r="AF257" s="52"/>
      <c r="AG257" s="52"/>
      <c r="AH257" s="52"/>
      <c r="AI257" s="52"/>
    </row>
    <row r="258" spans="8:35" ht="15" customHeight="1" x14ac:dyDescent="0.3">
      <c r="H258" s="6"/>
      <c r="X258" s="52"/>
      <c r="Y258" s="52"/>
      <c r="Z258" s="52"/>
      <c r="AA258" s="52"/>
      <c r="AB258" s="52"/>
      <c r="AC258" s="52"/>
      <c r="AD258" s="52"/>
      <c r="AE258" s="52"/>
      <c r="AF258" s="52"/>
      <c r="AG258" s="52"/>
      <c r="AH258" s="52"/>
      <c r="AI258" s="52"/>
    </row>
    <row r="259" spans="8:35" ht="15" customHeight="1" x14ac:dyDescent="0.3">
      <c r="H259" s="6"/>
      <c r="X259" s="52"/>
      <c r="Y259" s="52"/>
      <c r="Z259" s="52"/>
      <c r="AA259" s="52"/>
      <c r="AB259" s="52"/>
      <c r="AC259" s="52"/>
      <c r="AD259" s="52"/>
      <c r="AE259" s="52"/>
      <c r="AF259" s="52"/>
      <c r="AG259" s="52"/>
      <c r="AH259" s="52"/>
      <c r="AI259" s="52"/>
    </row>
    <row r="260" spans="8:35" ht="15" customHeight="1" x14ac:dyDescent="0.3">
      <c r="H260" s="6"/>
      <c r="X260" s="52"/>
      <c r="Y260" s="52"/>
      <c r="Z260" s="52"/>
      <c r="AA260" s="52"/>
      <c r="AB260" s="52"/>
      <c r="AC260" s="52"/>
      <c r="AD260" s="52"/>
      <c r="AE260" s="52"/>
      <c r="AF260" s="52"/>
      <c r="AG260" s="52"/>
      <c r="AH260" s="52"/>
      <c r="AI260" s="52"/>
    </row>
    <row r="261" spans="8:35" ht="15" customHeight="1" x14ac:dyDescent="0.3">
      <c r="H261" s="6"/>
      <c r="X261" s="52"/>
      <c r="Y261" s="52"/>
      <c r="Z261" s="52"/>
      <c r="AA261" s="52"/>
      <c r="AB261" s="52"/>
      <c r="AC261" s="52"/>
      <c r="AD261" s="52"/>
      <c r="AE261" s="52"/>
      <c r="AF261" s="52"/>
      <c r="AG261" s="52"/>
      <c r="AH261" s="52"/>
      <c r="AI261" s="52"/>
    </row>
    <row r="262" spans="8:35" ht="15" customHeight="1" x14ac:dyDescent="0.3">
      <c r="H262" s="6"/>
      <c r="X262" s="52"/>
      <c r="Y262" s="52"/>
      <c r="Z262" s="52"/>
      <c r="AA262" s="52"/>
      <c r="AB262" s="52"/>
      <c r="AC262" s="52"/>
      <c r="AD262" s="52"/>
      <c r="AE262" s="52"/>
      <c r="AF262" s="52"/>
      <c r="AG262" s="52"/>
      <c r="AH262" s="52"/>
      <c r="AI262" s="52"/>
    </row>
    <row r="263" spans="8:35" ht="15" customHeight="1" x14ac:dyDescent="0.3">
      <c r="H263" s="6"/>
      <c r="X263" s="52"/>
      <c r="Y263" s="52"/>
      <c r="Z263" s="52"/>
      <c r="AA263" s="52"/>
      <c r="AB263" s="52"/>
      <c r="AC263" s="52"/>
      <c r="AD263" s="52"/>
      <c r="AE263" s="52"/>
      <c r="AF263" s="52"/>
      <c r="AG263" s="52"/>
      <c r="AH263" s="52"/>
      <c r="AI263" s="52"/>
    </row>
    <row r="264" spans="8:35" ht="15" customHeight="1" x14ac:dyDescent="0.3">
      <c r="H264" s="6"/>
      <c r="X264" s="52"/>
      <c r="Y264" s="52"/>
      <c r="Z264" s="52"/>
      <c r="AA264" s="52"/>
      <c r="AB264" s="52"/>
      <c r="AC264" s="52"/>
      <c r="AD264" s="52"/>
      <c r="AE264" s="52"/>
      <c r="AF264" s="52"/>
      <c r="AG264" s="52"/>
      <c r="AH264" s="52"/>
      <c r="AI264" s="52"/>
    </row>
    <row r="265" spans="8:35" ht="15" customHeight="1" x14ac:dyDescent="0.3">
      <c r="H265" s="6"/>
      <c r="X265" s="52"/>
      <c r="Y265" s="52"/>
      <c r="Z265" s="52"/>
      <c r="AA265" s="52"/>
      <c r="AB265" s="52"/>
      <c r="AC265" s="52"/>
      <c r="AD265" s="52"/>
      <c r="AE265" s="52"/>
      <c r="AF265" s="52"/>
      <c r="AG265" s="52"/>
      <c r="AH265" s="52"/>
      <c r="AI265" s="52"/>
    </row>
    <row r="266" spans="8:35" ht="15" customHeight="1" x14ac:dyDescent="0.3">
      <c r="H266" s="6"/>
      <c r="X266" s="52"/>
      <c r="Y266" s="52"/>
      <c r="Z266" s="52"/>
      <c r="AA266" s="52"/>
      <c r="AB266" s="52"/>
      <c r="AC266" s="52"/>
      <c r="AD266" s="52"/>
      <c r="AE266" s="52"/>
      <c r="AF266" s="52"/>
      <c r="AG266" s="52"/>
      <c r="AH266" s="52"/>
      <c r="AI266" s="52"/>
    </row>
    <row r="267" spans="8:35" ht="15" customHeight="1" x14ac:dyDescent="0.3">
      <c r="H267" s="6"/>
      <c r="X267" s="52"/>
      <c r="Y267" s="52"/>
      <c r="Z267" s="52"/>
      <c r="AA267" s="52"/>
      <c r="AB267" s="52"/>
      <c r="AC267" s="52"/>
      <c r="AD267" s="52"/>
      <c r="AE267" s="52"/>
      <c r="AF267" s="52"/>
      <c r="AG267" s="52"/>
      <c r="AH267" s="52"/>
      <c r="AI267" s="52"/>
    </row>
    <row r="268" spans="8:35" ht="15" customHeight="1" x14ac:dyDescent="0.3">
      <c r="H268" s="6"/>
      <c r="X268" s="52"/>
      <c r="Y268" s="52"/>
      <c r="Z268" s="52"/>
      <c r="AA268" s="52"/>
      <c r="AB268" s="52"/>
      <c r="AC268" s="52"/>
      <c r="AD268" s="52"/>
      <c r="AE268" s="52"/>
      <c r="AF268" s="52"/>
      <c r="AG268" s="52"/>
      <c r="AH268" s="52"/>
      <c r="AI268" s="52"/>
    </row>
    <row r="269" spans="8:35" ht="15" customHeight="1" x14ac:dyDescent="0.3">
      <c r="H269" s="6"/>
      <c r="X269" s="52"/>
      <c r="Y269" s="52"/>
      <c r="Z269" s="52"/>
      <c r="AA269" s="52"/>
      <c r="AB269" s="52"/>
      <c r="AC269" s="52"/>
      <c r="AD269" s="52"/>
      <c r="AE269" s="52"/>
      <c r="AF269" s="52"/>
      <c r="AG269" s="52"/>
      <c r="AH269" s="52"/>
      <c r="AI269" s="52"/>
    </row>
    <row r="270" spans="8:35" ht="15" customHeight="1" x14ac:dyDescent="0.3">
      <c r="H270" s="6"/>
      <c r="X270" s="52"/>
      <c r="Y270" s="52"/>
      <c r="Z270" s="52"/>
      <c r="AA270" s="52"/>
      <c r="AB270" s="52"/>
      <c r="AC270" s="52"/>
      <c r="AD270" s="52"/>
      <c r="AE270" s="52"/>
      <c r="AF270" s="52"/>
      <c r="AG270" s="52"/>
      <c r="AH270" s="52"/>
      <c r="AI270" s="52"/>
    </row>
    <row r="271" spans="8:35" ht="15" customHeight="1" x14ac:dyDescent="0.3">
      <c r="H271" s="6"/>
      <c r="X271" s="52"/>
      <c r="Y271" s="52"/>
      <c r="Z271" s="52"/>
      <c r="AA271" s="52"/>
      <c r="AB271" s="52"/>
      <c r="AC271" s="52"/>
      <c r="AD271" s="52"/>
      <c r="AE271" s="52"/>
      <c r="AF271" s="52"/>
      <c r="AG271" s="52"/>
      <c r="AH271" s="52"/>
      <c r="AI271" s="52"/>
    </row>
    <row r="272" spans="8:35" ht="15" customHeight="1" x14ac:dyDescent="0.3">
      <c r="H272" s="6"/>
      <c r="X272" s="52"/>
      <c r="Y272" s="52"/>
      <c r="Z272" s="52"/>
      <c r="AA272" s="52"/>
      <c r="AB272" s="52"/>
      <c r="AC272" s="52"/>
      <c r="AD272" s="52"/>
      <c r="AE272" s="52"/>
      <c r="AF272" s="52"/>
      <c r="AG272" s="52"/>
      <c r="AH272" s="52"/>
      <c r="AI272" s="52"/>
    </row>
    <row r="273" spans="8:35" ht="15" customHeight="1" x14ac:dyDescent="0.3">
      <c r="H273" s="6"/>
      <c r="X273" s="52"/>
      <c r="Y273" s="52"/>
      <c r="Z273" s="52"/>
      <c r="AA273" s="52"/>
      <c r="AB273" s="52"/>
      <c r="AC273" s="52"/>
      <c r="AD273" s="52"/>
      <c r="AE273" s="52"/>
      <c r="AF273" s="52"/>
      <c r="AG273" s="52"/>
      <c r="AH273" s="52"/>
      <c r="AI273" s="52"/>
    </row>
    <row r="274" spans="8:35" ht="15" customHeight="1" x14ac:dyDescent="0.3">
      <c r="H274" s="6"/>
      <c r="X274" s="52"/>
      <c r="Y274" s="52"/>
      <c r="Z274" s="52"/>
      <c r="AA274" s="52"/>
      <c r="AB274" s="52"/>
      <c r="AC274" s="52"/>
      <c r="AD274" s="52"/>
      <c r="AE274" s="52"/>
      <c r="AF274" s="52"/>
      <c r="AG274" s="52"/>
      <c r="AH274" s="52"/>
      <c r="AI274" s="52"/>
    </row>
    <row r="275" spans="8:35" ht="15" customHeight="1" x14ac:dyDescent="0.3">
      <c r="H275" s="6"/>
      <c r="X275" s="52"/>
      <c r="Y275" s="52"/>
      <c r="Z275" s="52"/>
      <c r="AA275" s="52"/>
      <c r="AB275" s="52"/>
      <c r="AC275" s="52"/>
      <c r="AD275" s="52"/>
      <c r="AE275" s="52"/>
      <c r="AF275" s="52"/>
      <c r="AG275" s="52"/>
      <c r="AH275" s="52"/>
      <c r="AI275" s="52"/>
    </row>
    <row r="276" spans="8:35" ht="15" customHeight="1" x14ac:dyDescent="0.3">
      <c r="H276" s="6"/>
      <c r="X276" s="52"/>
      <c r="Y276" s="52"/>
      <c r="Z276" s="52"/>
      <c r="AA276" s="52"/>
      <c r="AB276" s="52"/>
      <c r="AC276" s="52"/>
      <c r="AD276" s="52"/>
      <c r="AE276" s="52"/>
      <c r="AF276" s="52"/>
      <c r="AG276" s="52"/>
      <c r="AH276" s="52"/>
      <c r="AI276" s="52"/>
    </row>
    <row r="277" spans="8:35" ht="15" customHeight="1" x14ac:dyDescent="0.3">
      <c r="H277" s="6"/>
      <c r="X277" s="52"/>
      <c r="Y277" s="52"/>
      <c r="Z277" s="52"/>
      <c r="AA277" s="52"/>
      <c r="AB277" s="52"/>
      <c r="AC277" s="52"/>
      <c r="AD277" s="52"/>
      <c r="AE277" s="52"/>
      <c r="AF277" s="52"/>
      <c r="AG277" s="52"/>
      <c r="AH277" s="52"/>
      <c r="AI277" s="52"/>
    </row>
    <row r="278" spans="8:35" ht="15" customHeight="1" x14ac:dyDescent="0.3">
      <c r="H278" s="6"/>
      <c r="X278" s="52"/>
      <c r="Y278" s="52"/>
      <c r="Z278" s="52"/>
      <c r="AA278" s="52"/>
      <c r="AB278" s="52"/>
      <c r="AC278" s="52"/>
      <c r="AD278" s="52"/>
      <c r="AE278" s="52"/>
      <c r="AF278" s="52"/>
      <c r="AG278" s="52"/>
      <c r="AH278" s="52"/>
      <c r="AI278" s="52"/>
    </row>
    <row r="279" spans="8:35" ht="15" customHeight="1" x14ac:dyDescent="0.3">
      <c r="H279" s="6"/>
      <c r="X279" s="52"/>
      <c r="Y279" s="52"/>
      <c r="Z279" s="52"/>
      <c r="AA279" s="52"/>
      <c r="AB279" s="52"/>
      <c r="AC279" s="52"/>
      <c r="AD279" s="52"/>
      <c r="AE279" s="52"/>
      <c r="AF279" s="52"/>
      <c r="AG279" s="52"/>
      <c r="AH279" s="52"/>
      <c r="AI279" s="52"/>
    </row>
    <row r="280" spans="8:35" ht="15" customHeight="1" x14ac:dyDescent="0.3">
      <c r="H280" s="6"/>
      <c r="X280" s="52"/>
      <c r="Y280" s="52"/>
      <c r="Z280" s="52"/>
      <c r="AA280" s="52"/>
      <c r="AB280" s="52"/>
      <c r="AC280" s="52"/>
      <c r="AD280" s="52"/>
      <c r="AE280" s="52"/>
      <c r="AF280" s="52"/>
      <c r="AG280" s="52"/>
      <c r="AH280" s="52"/>
      <c r="AI280" s="52"/>
    </row>
    <row r="281" spans="8:35" ht="15" customHeight="1" x14ac:dyDescent="0.3">
      <c r="H281" s="6"/>
      <c r="X281" s="52"/>
      <c r="Y281" s="52"/>
      <c r="Z281" s="52"/>
      <c r="AA281" s="52"/>
      <c r="AB281" s="52"/>
      <c r="AC281" s="52"/>
      <c r="AD281" s="52"/>
      <c r="AE281" s="52"/>
      <c r="AF281" s="52"/>
      <c r="AG281" s="52"/>
      <c r="AH281" s="52"/>
      <c r="AI281" s="52"/>
    </row>
    <row r="282" spans="8:35" ht="15" customHeight="1" x14ac:dyDescent="0.3">
      <c r="H282" s="6"/>
      <c r="X282" s="52"/>
      <c r="Y282" s="52"/>
      <c r="Z282" s="52"/>
      <c r="AA282" s="52"/>
      <c r="AB282" s="52"/>
      <c r="AC282" s="52"/>
      <c r="AD282" s="52"/>
      <c r="AE282" s="52"/>
      <c r="AF282" s="52"/>
      <c r="AG282" s="52"/>
      <c r="AH282" s="52"/>
      <c r="AI282" s="52"/>
    </row>
    <row r="283" spans="8:35" ht="15" customHeight="1" x14ac:dyDescent="0.3">
      <c r="H283" s="6"/>
      <c r="X283" s="52"/>
      <c r="Y283" s="52"/>
      <c r="Z283" s="52"/>
      <c r="AA283" s="52"/>
      <c r="AB283" s="52"/>
      <c r="AC283" s="52"/>
      <c r="AD283" s="52"/>
      <c r="AE283" s="52"/>
      <c r="AF283" s="52"/>
      <c r="AG283" s="52"/>
      <c r="AH283" s="52"/>
      <c r="AI283" s="52"/>
    </row>
    <row r="284" spans="8:35" ht="15" customHeight="1" x14ac:dyDescent="0.3">
      <c r="H284" s="6"/>
      <c r="X284" s="52"/>
      <c r="Y284" s="52"/>
      <c r="Z284" s="52"/>
      <c r="AA284" s="52"/>
      <c r="AB284" s="52"/>
      <c r="AC284" s="52"/>
      <c r="AD284" s="52"/>
      <c r="AE284" s="52"/>
      <c r="AF284" s="52"/>
      <c r="AG284" s="52"/>
      <c r="AH284" s="52"/>
      <c r="AI284" s="52"/>
    </row>
    <row r="285" spans="8:35" ht="15" customHeight="1" x14ac:dyDescent="0.3">
      <c r="H285" s="6"/>
      <c r="X285" s="52"/>
      <c r="Y285" s="52"/>
      <c r="Z285" s="52"/>
      <c r="AA285" s="52"/>
      <c r="AB285" s="52"/>
      <c r="AC285" s="52"/>
      <c r="AD285" s="52"/>
      <c r="AE285" s="52"/>
      <c r="AF285" s="52"/>
      <c r="AG285" s="52"/>
      <c r="AH285" s="52"/>
      <c r="AI285" s="52"/>
    </row>
    <row r="286" spans="8:35" ht="15" customHeight="1" x14ac:dyDescent="0.3">
      <c r="H286" s="6"/>
      <c r="X286" s="52"/>
      <c r="Y286" s="52"/>
      <c r="Z286" s="52"/>
      <c r="AA286" s="52"/>
      <c r="AB286" s="52"/>
      <c r="AC286" s="52"/>
      <c r="AD286" s="52"/>
      <c r="AE286" s="52"/>
      <c r="AF286" s="52"/>
      <c r="AG286" s="52"/>
      <c r="AH286" s="52"/>
      <c r="AI286" s="52"/>
    </row>
    <row r="287" spans="8:35" ht="15" customHeight="1" x14ac:dyDescent="0.3">
      <c r="H287" s="6"/>
      <c r="X287" s="52"/>
      <c r="Y287" s="52"/>
      <c r="Z287" s="52"/>
      <c r="AA287" s="52"/>
      <c r="AB287" s="52"/>
      <c r="AC287" s="52"/>
      <c r="AD287" s="52"/>
      <c r="AE287" s="52"/>
      <c r="AF287" s="52"/>
      <c r="AG287" s="52"/>
      <c r="AH287" s="52"/>
      <c r="AI287" s="52"/>
    </row>
    <row r="288" spans="8:35" ht="15" customHeight="1" x14ac:dyDescent="0.3">
      <c r="H288" s="6"/>
      <c r="X288" s="52"/>
      <c r="Y288" s="52"/>
      <c r="Z288" s="52"/>
      <c r="AA288" s="52"/>
      <c r="AB288" s="52"/>
      <c r="AC288" s="52"/>
      <c r="AD288" s="52"/>
      <c r="AE288" s="52"/>
      <c r="AF288" s="52"/>
      <c r="AG288" s="52"/>
      <c r="AH288" s="52"/>
      <c r="AI288" s="52"/>
    </row>
    <row r="289" spans="8:35" ht="15" customHeight="1" x14ac:dyDescent="0.3">
      <c r="H289" s="6"/>
      <c r="X289" s="52"/>
      <c r="Y289" s="52"/>
      <c r="Z289" s="52"/>
      <c r="AA289" s="52"/>
      <c r="AB289" s="52"/>
      <c r="AC289" s="52"/>
      <c r="AD289" s="52"/>
      <c r="AE289" s="52"/>
      <c r="AF289" s="52"/>
      <c r="AG289" s="52"/>
      <c r="AH289" s="52"/>
      <c r="AI289" s="52"/>
    </row>
    <row r="290" spans="8:35" ht="15" customHeight="1" x14ac:dyDescent="0.3">
      <c r="H290" s="6"/>
      <c r="X290" s="52"/>
      <c r="Y290" s="52"/>
      <c r="Z290" s="52"/>
      <c r="AA290" s="52"/>
      <c r="AB290" s="52"/>
      <c r="AC290" s="52"/>
      <c r="AD290" s="52"/>
      <c r="AE290" s="52"/>
      <c r="AF290" s="52"/>
      <c r="AG290" s="52"/>
      <c r="AH290" s="52"/>
      <c r="AI290" s="52"/>
    </row>
    <row r="291" spans="8:35" ht="15" customHeight="1" x14ac:dyDescent="0.3">
      <c r="H291" s="6"/>
      <c r="X291" s="52"/>
      <c r="Y291" s="52"/>
      <c r="Z291" s="52"/>
      <c r="AA291" s="52"/>
      <c r="AB291" s="52"/>
      <c r="AC291" s="52"/>
      <c r="AD291" s="52"/>
      <c r="AE291" s="52"/>
      <c r="AF291" s="52"/>
      <c r="AG291" s="52"/>
      <c r="AH291" s="52"/>
      <c r="AI291" s="52"/>
    </row>
    <row r="292" spans="8:35" ht="15" customHeight="1" x14ac:dyDescent="0.3">
      <c r="H292" s="6"/>
      <c r="X292" s="52"/>
      <c r="Y292" s="52"/>
      <c r="Z292" s="52"/>
      <c r="AA292" s="52"/>
      <c r="AB292" s="52"/>
      <c r="AC292" s="52"/>
      <c r="AD292" s="52"/>
      <c r="AE292" s="52"/>
      <c r="AF292" s="52"/>
      <c r="AG292" s="52"/>
      <c r="AH292" s="52"/>
      <c r="AI292" s="52"/>
    </row>
    <row r="293" spans="8:35" ht="15" customHeight="1" x14ac:dyDescent="0.3">
      <c r="H293" s="6"/>
      <c r="X293" s="52"/>
      <c r="Y293" s="52"/>
      <c r="Z293" s="52"/>
      <c r="AA293" s="52"/>
      <c r="AB293" s="52"/>
      <c r="AC293" s="52"/>
      <c r="AD293" s="52"/>
      <c r="AE293" s="52"/>
      <c r="AF293" s="52"/>
      <c r="AG293" s="52"/>
      <c r="AH293" s="52"/>
      <c r="AI293" s="52"/>
    </row>
    <row r="294" spans="8:35" ht="15" customHeight="1" x14ac:dyDescent="0.3">
      <c r="H294" s="6"/>
      <c r="X294" s="52"/>
      <c r="Y294" s="52"/>
      <c r="Z294" s="52"/>
      <c r="AA294" s="52"/>
      <c r="AB294" s="52"/>
      <c r="AC294" s="52"/>
      <c r="AD294" s="52"/>
      <c r="AE294" s="52"/>
      <c r="AF294" s="52"/>
      <c r="AG294" s="52"/>
      <c r="AH294" s="52"/>
      <c r="AI294" s="52"/>
    </row>
    <row r="295" spans="8:35" ht="15" customHeight="1" x14ac:dyDescent="0.3">
      <c r="H295" s="6"/>
      <c r="X295" s="52"/>
      <c r="Y295" s="52"/>
      <c r="Z295" s="52"/>
      <c r="AA295" s="52"/>
      <c r="AB295" s="52"/>
      <c r="AC295" s="52"/>
      <c r="AD295" s="52"/>
      <c r="AE295" s="52"/>
      <c r="AF295" s="52"/>
      <c r="AG295" s="52"/>
      <c r="AH295" s="52"/>
      <c r="AI295" s="52"/>
    </row>
    <row r="296" spans="8:35" ht="15" customHeight="1" x14ac:dyDescent="0.3">
      <c r="H296" s="6"/>
      <c r="X296" s="52"/>
      <c r="Y296" s="52"/>
      <c r="Z296" s="52"/>
      <c r="AA296" s="52"/>
      <c r="AB296" s="52"/>
      <c r="AC296" s="52"/>
      <c r="AD296" s="52"/>
      <c r="AE296" s="52"/>
      <c r="AF296" s="52"/>
      <c r="AG296" s="52"/>
      <c r="AH296" s="52"/>
      <c r="AI296" s="52"/>
    </row>
    <row r="297" spans="8:35" ht="15" customHeight="1" x14ac:dyDescent="0.3">
      <c r="H297" s="6"/>
      <c r="X297" s="52"/>
      <c r="Y297" s="52"/>
      <c r="Z297" s="52"/>
      <c r="AA297" s="52"/>
      <c r="AB297" s="52"/>
      <c r="AC297" s="52"/>
      <c r="AD297" s="52"/>
      <c r="AE297" s="52"/>
      <c r="AF297" s="52"/>
      <c r="AG297" s="52"/>
      <c r="AH297" s="52"/>
      <c r="AI297" s="52"/>
    </row>
    <row r="298" spans="8:35" ht="15" customHeight="1" x14ac:dyDescent="0.3">
      <c r="H298" s="6"/>
      <c r="X298" s="52"/>
      <c r="Y298" s="52"/>
      <c r="Z298" s="52"/>
      <c r="AA298" s="52"/>
      <c r="AB298" s="52"/>
      <c r="AC298" s="52"/>
      <c r="AD298" s="52"/>
      <c r="AE298" s="52"/>
      <c r="AF298" s="52"/>
      <c r="AG298" s="52"/>
      <c r="AH298" s="52"/>
      <c r="AI298" s="52"/>
    </row>
    <row r="299" spans="8:35" ht="15" customHeight="1" x14ac:dyDescent="0.3">
      <c r="H299" s="6"/>
      <c r="X299" s="52"/>
      <c r="Y299" s="52"/>
      <c r="Z299" s="52"/>
      <c r="AA299" s="52"/>
      <c r="AB299" s="52"/>
      <c r="AC299" s="52"/>
      <c r="AD299" s="52"/>
      <c r="AE299" s="52"/>
      <c r="AF299" s="52"/>
      <c r="AG299" s="52"/>
      <c r="AH299" s="52"/>
      <c r="AI299" s="52"/>
    </row>
    <row r="300" spans="8:35" ht="15" customHeight="1" x14ac:dyDescent="0.3">
      <c r="H300" s="6"/>
      <c r="X300" s="52"/>
      <c r="Y300" s="52"/>
      <c r="Z300" s="52"/>
      <c r="AA300" s="52"/>
      <c r="AB300" s="52"/>
      <c r="AC300" s="52"/>
      <c r="AD300" s="52"/>
      <c r="AE300" s="52"/>
      <c r="AF300" s="52"/>
      <c r="AG300" s="52"/>
      <c r="AH300" s="52"/>
      <c r="AI300" s="52"/>
    </row>
    <row r="301" spans="8:35" ht="15" customHeight="1" x14ac:dyDescent="0.3">
      <c r="H301" s="6"/>
      <c r="X301" s="52"/>
      <c r="Y301" s="52"/>
      <c r="Z301" s="52"/>
      <c r="AA301" s="52"/>
      <c r="AB301" s="52"/>
      <c r="AC301" s="52"/>
      <c r="AD301" s="52"/>
      <c r="AE301" s="52"/>
      <c r="AF301" s="52"/>
      <c r="AG301" s="52"/>
      <c r="AH301" s="52"/>
      <c r="AI301" s="52"/>
    </row>
    <row r="302" spans="8:35" ht="15" customHeight="1" x14ac:dyDescent="0.3">
      <c r="H302" s="6"/>
      <c r="X302" s="52"/>
      <c r="Y302" s="52"/>
      <c r="Z302" s="52"/>
      <c r="AA302" s="52"/>
      <c r="AB302" s="52"/>
      <c r="AC302" s="52"/>
      <c r="AD302" s="52"/>
      <c r="AE302" s="52"/>
      <c r="AF302" s="52"/>
      <c r="AG302" s="52"/>
      <c r="AH302" s="52"/>
      <c r="AI302" s="52"/>
    </row>
    <row r="303" spans="8:35" ht="15" customHeight="1" x14ac:dyDescent="0.3">
      <c r="H303" s="6"/>
      <c r="X303" s="52"/>
      <c r="Y303" s="52"/>
      <c r="Z303" s="52"/>
      <c r="AA303" s="52"/>
      <c r="AB303" s="52"/>
      <c r="AC303" s="52"/>
      <c r="AD303" s="52"/>
      <c r="AE303" s="52"/>
      <c r="AF303" s="52"/>
      <c r="AG303" s="52"/>
      <c r="AH303" s="52"/>
      <c r="AI303" s="52"/>
    </row>
    <row r="304" spans="8:35" ht="15" customHeight="1" x14ac:dyDescent="0.3">
      <c r="H304" s="6"/>
      <c r="X304" s="52"/>
      <c r="Y304" s="52"/>
      <c r="Z304" s="52"/>
      <c r="AA304" s="52"/>
      <c r="AB304" s="52"/>
      <c r="AC304" s="52"/>
      <c r="AD304" s="52"/>
      <c r="AE304" s="52"/>
      <c r="AF304" s="52"/>
      <c r="AG304" s="52"/>
      <c r="AH304" s="52"/>
      <c r="AI304" s="52"/>
    </row>
    <row r="305" spans="8:35" ht="15" customHeight="1" x14ac:dyDescent="0.3">
      <c r="H305" s="6"/>
      <c r="X305" s="52"/>
      <c r="Y305" s="52"/>
      <c r="Z305" s="52"/>
      <c r="AA305" s="52"/>
      <c r="AB305" s="52"/>
      <c r="AC305" s="52"/>
      <c r="AD305" s="52"/>
      <c r="AE305" s="52"/>
      <c r="AF305" s="52"/>
      <c r="AG305" s="52"/>
      <c r="AH305" s="52"/>
      <c r="AI305" s="52"/>
    </row>
    <row r="306" spans="8:35" ht="15" customHeight="1" x14ac:dyDescent="0.3">
      <c r="H306" s="6"/>
      <c r="X306" s="52"/>
      <c r="Y306" s="52"/>
      <c r="Z306" s="52"/>
      <c r="AA306" s="52"/>
      <c r="AB306" s="52"/>
      <c r="AC306" s="52"/>
      <c r="AD306" s="52"/>
      <c r="AE306" s="52"/>
      <c r="AF306" s="52"/>
      <c r="AG306" s="52"/>
      <c r="AH306" s="52"/>
      <c r="AI306" s="52"/>
    </row>
    <row r="307" spans="8:35" ht="15" customHeight="1" x14ac:dyDescent="0.3">
      <c r="H307" s="6"/>
      <c r="X307" s="52"/>
      <c r="Y307" s="52"/>
      <c r="Z307" s="52"/>
      <c r="AA307" s="52"/>
      <c r="AB307" s="52"/>
      <c r="AC307" s="52"/>
      <c r="AD307" s="52"/>
      <c r="AE307" s="52"/>
      <c r="AF307" s="52"/>
      <c r="AG307" s="52"/>
      <c r="AH307" s="52"/>
      <c r="AI307" s="52"/>
    </row>
    <row r="308" spans="8:35" ht="15" customHeight="1" x14ac:dyDescent="0.3">
      <c r="H308" s="6"/>
      <c r="X308" s="52"/>
      <c r="Y308" s="52"/>
      <c r="Z308" s="52"/>
      <c r="AA308" s="52"/>
      <c r="AB308" s="52"/>
      <c r="AC308" s="52"/>
      <c r="AD308" s="52"/>
      <c r="AE308" s="52"/>
      <c r="AF308" s="52"/>
      <c r="AG308" s="52"/>
      <c r="AH308" s="52"/>
      <c r="AI308" s="52"/>
    </row>
    <row r="309" spans="8:35" ht="15" customHeight="1" x14ac:dyDescent="0.3">
      <c r="H309" s="6"/>
      <c r="X309" s="52"/>
      <c r="Y309" s="52"/>
      <c r="Z309" s="52"/>
      <c r="AA309" s="52"/>
      <c r="AB309" s="52"/>
      <c r="AC309" s="52"/>
      <c r="AD309" s="52"/>
      <c r="AE309" s="52"/>
      <c r="AF309" s="52"/>
      <c r="AG309" s="52"/>
      <c r="AH309" s="52"/>
      <c r="AI309" s="52"/>
    </row>
    <row r="310" spans="8:35" ht="15" customHeight="1" x14ac:dyDescent="0.3">
      <c r="H310" s="6"/>
      <c r="X310" s="52"/>
      <c r="Y310" s="52"/>
      <c r="Z310" s="52"/>
      <c r="AA310" s="52"/>
      <c r="AB310" s="52"/>
      <c r="AC310" s="52"/>
      <c r="AD310" s="52"/>
      <c r="AE310" s="52"/>
      <c r="AF310" s="52"/>
      <c r="AG310" s="52"/>
      <c r="AH310" s="52"/>
      <c r="AI310" s="52"/>
    </row>
    <row r="311" spans="8:35" ht="15" customHeight="1" x14ac:dyDescent="0.3">
      <c r="H311" s="6"/>
      <c r="X311" s="52"/>
      <c r="Y311" s="52"/>
      <c r="Z311" s="52"/>
      <c r="AA311" s="52"/>
      <c r="AB311" s="52"/>
      <c r="AC311" s="52"/>
      <c r="AD311" s="52"/>
      <c r="AE311" s="52"/>
      <c r="AF311" s="52"/>
      <c r="AG311" s="52"/>
      <c r="AH311" s="52"/>
      <c r="AI311" s="52"/>
    </row>
    <row r="312" spans="8:35" ht="15" customHeight="1" x14ac:dyDescent="0.3">
      <c r="H312" s="6"/>
      <c r="X312" s="52"/>
      <c r="Y312" s="52"/>
      <c r="Z312" s="52"/>
      <c r="AA312" s="52"/>
      <c r="AB312" s="52"/>
      <c r="AC312" s="52"/>
      <c r="AD312" s="52"/>
      <c r="AE312" s="52"/>
      <c r="AF312" s="52"/>
      <c r="AG312" s="52"/>
      <c r="AH312" s="52"/>
      <c r="AI312" s="52"/>
    </row>
    <row r="313" spans="8:35" ht="15" customHeight="1" x14ac:dyDescent="0.3">
      <c r="H313" s="6"/>
      <c r="X313" s="52"/>
      <c r="Y313" s="52"/>
      <c r="Z313" s="52"/>
      <c r="AA313" s="52"/>
      <c r="AB313" s="52"/>
      <c r="AC313" s="52"/>
      <c r="AD313" s="52"/>
      <c r="AE313" s="52"/>
      <c r="AF313" s="52"/>
      <c r="AG313" s="52"/>
      <c r="AH313" s="52"/>
      <c r="AI313" s="52"/>
    </row>
    <row r="314" spans="8:35" ht="15" customHeight="1" x14ac:dyDescent="0.3">
      <c r="H314" s="6"/>
      <c r="X314" s="52"/>
      <c r="Y314" s="52"/>
      <c r="Z314" s="52"/>
      <c r="AA314" s="52"/>
      <c r="AB314" s="52"/>
      <c r="AC314" s="52"/>
      <c r="AD314" s="52"/>
      <c r="AE314" s="52"/>
      <c r="AF314" s="52"/>
      <c r="AG314" s="52"/>
      <c r="AH314" s="52"/>
      <c r="AI314" s="52"/>
    </row>
    <row r="315" spans="8:35" ht="15" customHeight="1" x14ac:dyDescent="0.3">
      <c r="H315" s="6"/>
      <c r="X315" s="52"/>
      <c r="Y315" s="52"/>
      <c r="Z315" s="52"/>
      <c r="AA315" s="52"/>
      <c r="AB315" s="52"/>
      <c r="AC315" s="52"/>
      <c r="AD315" s="52"/>
      <c r="AE315" s="52"/>
      <c r="AF315" s="52"/>
      <c r="AG315" s="52"/>
      <c r="AH315" s="52"/>
      <c r="AI315" s="52"/>
    </row>
    <row r="316" spans="8:35" ht="15" customHeight="1" x14ac:dyDescent="0.3">
      <c r="H316" s="6"/>
      <c r="X316" s="52"/>
      <c r="Y316" s="52"/>
      <c r="Z316" s="52"/>
      <c r="AA316" s="52"/>
      <c r="AB316" s="52"/>
      <c r="AC316" s="52"/>
      <c r="AD316" s="52"/>
      <c r="AE316" s="52"/>
      <c r="AF316" s="52"/>
      <c r="AG316" s="52"/>
      <c r="AH316" s="52"/>
      <c r="AI316" s="52"/>
    </row>
    <row r="317" spans="8:35" ht="15" customHeight="1" x14ac:dyDescent="0.3">
      <c r="H317" s="6"/>
      <c r="X317" s="52"/>
      <c r="Y317" s="52"/>
      <c r="Z317" s="52"/>
      <c r="AA317" s="52"/>
      <c r="AB317" s="52"/>
      <c r="AC317" s="52"/>
      <c r="AD317" s="52"/>
      <c r="AE317" s="52"/>
      <c r="AF317" s="52"/>
      <c r="AG317" s="52"/>
      <c r="AH317" s="52"/>
      <c r="AI317" s="52"/>
    </row>
    <row r="318" spans="8:35" ht="15" customHeight="1" x14ac:dyDescent="0.3">
      <c r="H318" s="6"/>
      <c r="X318" s="52"/>
      <c r="Y318" s="52"/>
      <c r="Z318" s="52"/>
      <c r="AA318" s="52"/>
      <c r="AB318" s="52"/>
      <c r="AC318" s="52"/>
      <c r="AD318" s="52"/>
      <c r="AE318" s="52"/>
      <c r="AF318" s="52"/>
      <c r="AG318" s="52"/>
      <c r="AH318" s="52"/>
      <c r="AI318" s="52"/>
    </row>
    <row r="319" spans="8:35" ht="15" customHeight="1" x14ac:dyDescent="0.3">
      <c r="H319" s="6"/>
      <c r="X319" s="52"/>
      <c r="Y319" s="52"/>
      <c r="Z319" s="52"/>
      <c r="AA319" s="52"/>
      <c r="AB319" s="52"/>
      <c r="AC319" s="52"/>
      <c r="AD319" s="52"/>
      <c r="AE319" s="52"/>
      <c r="AF319" s="52"/>
      <c r="AG319" s="52"/>
      <c r="AH319" s="52"/>
      <c r="AI319" s="52"/>
    </row>
    <row r="320" spans="8:35" ht="15" customHeight="1" x14ac:dyDescent="0.3">
      <c r="H320" s="6"/>
      <c r="X320" s="52"/>
      <c r="Y320" s="52"/>
      <c r="Z320" s="52"/>
      <c r="AA320" s="52"/>
      <c r="AB320" s="52"/>
      <c r="AC320" s="52"/>
      <c r="AD320" s="52"/>
      <c r="AE320" s="52"/>
      <c r="AF320" s="52"/>
      <c r="AG320" s="52"/>
      <c r="AH320" s="52"/>
      <c r="AI320" s="52"/>
    </row>
    <row r="321" spans="8:35" ht="15" customHeight="1" x14ac:dyDescent="0.3">
      <c r="H321" s="6"/>
      <c r="X321" s="52"/>
      <c r="Y321" s="52"/>
      <c r="Z321" s="52"/>
      <c r="AA321" s="52"/>
      <c r="AB321" s="52"/>
      <c r="AC321" s="52"/>
      <c r="AD321" s="52"/>
      <c r="AE321" s="52"/>
      <c r="AF321" s="52"/>
      <c r="AG321" s="52"/>
      <c r="AH321" s="52"/>
      <c r="AI321" s="52"/>
    </row>
    <row r="322" spans="8:35" ht="15" customHeight="1" x14ac:dyDescent="0.3">
      <c r="H322" s="6"/>
      <c r="X322" s="52"/>
      <c r="Y322" s="52"/>
      <c r="Z322" s="52"/>
      <c r="AA322" s="52"/>
      <c r="AB322" s="52"/>
      <c r="AC322" s="52"/>
      <c r="AD322" s="52"/>
      <c r="AE322" s="52"/>
      <c r="AF322" s="52"/>
      <c r="AG322" s="52"/>
      <c r="AH322" s="52"/>
      <c r="AI322" s="52"/>
    </row>
    <row r="323" spans="8:35" ht="15" customHeight="1" x14ac:dyDescent="0.3">
      <c r="H323" s="6"/>
      <c r="X323" s="52"/>
      <c r="Y323" s="52"/>
      <c r="Z323" s="52"/>
      <c r="AA323" s="52"/>
      <c r="AB323" s="52"/>
      <c r="AC323" s="52"/>
      <c r="AD323" s="52"/>
      <c r="AE323" s="52"/>
      <c r="AF323" s="52"/>
      <c r="AG323" s="52"/>
      <c r="AH323" s="52"/>
      <c r="AI323" s="52"/>
    </row>
    <row r="324" spans="8:35" ht="15" customHeight="1" x14ac:dyDescent="0.3">
      <c r="H324" s="6"/>
      <c r="X324" s="52"/>
      <c r="Y324" s="52"/>
      <c r="Z324" s="52"/>
      <c r="AA324" s="52"/>
      <c r="AB324" s="52"/>
      <c r="AC324" s="52"/>
      <c r="AD324" s="52"/>
      <c r="AE324" s="52"/>
      <c r="AF324" s="52"/>
      <c r="AG324" s="52"/>
      <c r="AH324" s="52"/>
      <c r="AI324" s="52"/>
    </row>
    <row r="325" spans="8:35" ht="15" customHeight="1" x14ac:dyDescent="0.3">
      <c r="H325" s="6"/>
      <c r="X325" s="52"/>
      <c r="Y325" s="52"/>
      <c r="Z325" s="52"/>
      <c r="AA325" s="52"/>
      <c r="AB325" s="52"/>
      <c r="AC325" s="52"/>
      <c r="AD325" s="52"/>
      <c r="AE325" s="52"/>
      <c r="AF325" s="52"/>
      <c r="AG325" s="52"/>
      <c r="AH325" s="52"/>
      <c r="AI325" s="52"/>
    </row>
    <row r="326" spans="8:35" ht="15" customHeight="1" x14ac:dyDescent="0.3">
      <c r="H326" s="6"/>
      <c r="X326" s="52"/>
      <c r="Y326" s="52"/>
      <c r="Z326" s="52"/>
      <c r="AA326" s="52"/>
      <c r="AB326" s="52"/>
      <c r="AC326" s="52"/>
      <c r="AD326" s="52"/>
      <c r="AE326" s="52"/>
      <c r="AF326" s="52"/>
      <c r="AG326" s="52"/>
      <c r="AH326" s="52"/>
      <c r="AI326" s="52"/>
    </row>
    <row r="327" spans="8:35" ht="15" customHeight="1" x14ac:dyDescent="0.3">
      <c r="H327" s="6"/>
      <c r="X327" s="52"/>
      <c r="Y327" s="52"/>
      <c r="Z327" s="52"/>
      <c r="AA327" s="52"/>
      <c r="AB327" s="52"/>
      <c r="AC327" s="52"/>
      <c r="AD327" s="52"/>
      <c r="AE327" s="52"/>
      <c r="AF327" s="52"/>
      <c r="AG327" s="52"/>
      <c r="AH327" s="52"/>
      <c r="AI327" s="52"/>
    </row>
    <row r="328" spans="8:35" ht="15" customHeight="1" x14ac:dyDescent="0.3">
      <c r="H328" s="6"/>
      <c r="X328" s="52"/>
      <c r="Y328" s="52"/>
      <c r="Z328" s="52"/>
      <c r="AA328" s="52"/>
      <c r="AB328" s="52"/>
      <c r="AC328" s="52"/>
      <c r="AD328" s="52"/>
      <c r="AE328" s="52"/>
      <c r="AF328" s="52"/>
      <c r="AG328" s="52"/>
      <c r="AH328" s="52"/>
      <c r="AI328" s="52"/>
    </row>
    <row r="329" spans="8:35" ht="15" customHeight="1" x14ac:dyDescent="0.3">
      <c r="H329" s="6"/>
      <c r="X329" s="52"/>
      <c r="Y329" s="52"/>
      <c r="Z329" s="52"/>
      <c r="AA329" s="52"/>
      <c r="AB329" s="52"/>
      <c r="AC329" s="52"/>
      <c r="AD329" s="52"/>
      <c r="AE329" s="52"/>
      <c r="AF329" s="52"/>
      <c r="AG329" s="52"/>
      <c r="AH329" s="52"/>
      <c r="AI329" s="52"/>
    </row>
    <row r="330" spans="8:35" ht="15" customHeight="1" x14ac:dyDescent="0.3">
      <c r="H330" s="6"/>
      <c r="X330" s="52"/>
      <c r="Y330" s="52"/>
      <c r="Z330" s="52"/>
      <c r="AA330" s="52"/>
      <c r="AB330" s="52"/>
      <c r="AC330" s="52"/>
      <c r="AD330" s="52"/>
      <c r="AE330" s="52"/>
      <c r="AF330" s="52"/>
      <c r="AG330" s="52"/>
      <c r="AH330" s="52"/>
      <c r="AI330" s="52"/>
    </row>
    <row r="331" spans="8:35" ht="15" customHeight="1" x14ac:dyDescent="0.3">
      <c r="H331" s="6"/>
      <c r="X331" s="52"/>
      <c r="Y331" s="52"/>
      <c r="Z331" s="52"/>
      <c r="AA331" s="52"/>
      <c r="AB331" s="52"/>
      <c r="AC331" s="52"/>
      <c r="AD331" s="52"/>
      <c r="AE331" s="52"/>
      <c r="AF331" s="52"/>
      <c r="AG331" s="52"/>
      <c r="AH331" s="52"/>
      <c r="AI331" s="52"/>
    </row>
    <row r="332" spans="8:35" ht="15" customHeight="1" x14ac:dyDescent="0.3">
      <c r="H332" s="6"/>
      <c r="X332" s="52"/>
      <c r="Y332" s="52"/>
      <c r="Z332" s="52"/>
      <c r="AA332" s="52"/>
      <c r="AB332" s="52"/>
      <c r="AC332" s="52"/>
      <c r="AD332" s="52"/>
      <c r="AE332" s="52"/>
      <c r="AF332" s="52"/>
      <c r="AG332" s="52"/>
      <c r="AH332" s="52"/>
      <c r="AI332" s="52"/>
    </row>
    <row r="333" spans="8:35" ht="15" customHeight="1" x14ac:dyDescent="0.3">
      <c r="H333" s="6"/>
      <c r="X333" s="52"/>
      <c r="Y333" s="52"/>
      <c r="Z333" s="52"/>
      <c r="AA333" s="52"/>
      <c r="AB333" s="52"/>
      <c r="AC333" s="52"/>
      <c r="AD333" s="52"/>
      <c r="AE333" s="52"/>
      <c r="AF333" s="52"/>
      <c r="AG333" s="52"/>
      <c r="AH333" s="52"/>
      <c r="AI333" s="52"/>
    </row>
    <row r="334" spans="8:35" ht="15" customHeight="1" x14ac:dyDescent="0.3">
      <c r="H334" s="6"/>
      <c r="X334" s="52"/>
      <c r="Y334" s="52"/>
      <c r="Z334" s="52"/>
      <c r="AA334" s="52"/>
      <c r="AB334" s="52"/>
      <c r="AC334" s="52"/>
      <c r="AD334" s="52"/>
      <c r="AE334" s="52"/>
      <c r="AF334" s="52"/>
      <c r="AG334" s="52"/>
      <c r="AH334" s="52"/>
      <c r="AI334" s="52"/>
    </row>
    <row r="335" spans="8:35" ht="15" customHeight="1" x14ac:dyDescent="0.3">
      <c r="H335" s="6"/>
      <c r="X335" s="52"/>
      <c r="Y335" s="52"/>
      <c r="Z335" s="52"/>
      <c r="AA335" s="52"/>
      <c r="AB335" s="52"/>
      <c r="AC335" s="52"/>
      <c r="AD335" s="52"/>
      <c r="AE335" s="52"/>
      <c r="AF335" s="52"/>
      <c r="AG335" s="52"/>
      <c r="AH335" s="52"/>
      <c r="AI335" s="52"/>
    </row>
    <row r="336" spans="8:35" ht="15" customHeight="1" x14ac:dyDescent="0.3">
      <c r="H336" s="6"/>
      <c r="X336" s="52"/>
      <c r="Y336" s="52"/>
      <c r="Z336" s="52"/>
      <c r="AA336" s="52"/>
      <c r="AB336" s="52"/>
      <c r="AC336" s="52"/>
      <c r="AD336" s="52"/>
      <c r="AE336" s="52"/>
      <c r="AF336" s="52"/>
      <c r="AG336" s="52"/>
      <c r="AH336" s="52"/>
      <c r="AI336" s="52"/>
    </row>
    <row r="337" spans="8:35" ht="15" customHeight="1" x14ac:dyDescent="0.3">
      <c r="H337" s="6"/>
      <c r="X337" s="52"/>
      <c r="Y337" s="52"/>
      <c r="Z337" s="52"/>
      <c r="AA337" s="52"/>
      <c r="AB337" s="52"/>
      <c r="AC337" s="52"/>
      <c r="AD337" s="52"/>
      <c r="AE337" s="52"/>
      <c r="AF337" s="52"/>
      <c r="AG337" s="52"/>
      <c r="AH337" s="52"/>
      <c r="AI337" s="52"/>
    </row>
    <row r="338" spans="8:35" ht="15" customHeight="1" x14ac:dyDescent="0.3">
      <c r="H338" s="6"/>
      <c r="X338" s="52"/>
      <c r="Y338" s="52"/>
      <c r="Z338" s="52"/>
      <c r="AA338" s="52"/>
      <c r="AB338" s="52"/>
      <c r="AC338" s="52"/>
      <c r="AD338" s="52"/>
      <c r="AE338" s="52"/>
      <c r="AF338" s="52"/>
      <c r="AG338" s="52"/>
      <c r="AH338" s="52"/>
      <c r="AI338" s="52"/>
    </row>
    <row r="339" spans="8:35" ht="15" customHeight="1" x14ac:dyDescent="0.3">
      <c r="H339" s="6"/>
      <c r="X339" s="52"/>
      <c r="Y339" s="52"/>
      <c r="Z339" s="52"/>
      <c r="AA339" s="52"/>
      <c r="AB339" s="52"/>
      <c r="AC339" s="52"/>
      <c r="AD339" s="52"/>
      <c r="AE339" s="52"/>
      <c r="AF339" s="52"/>
      <c r="AG339" s="52"/>
      <c r="AH339" s="52"/>
      <c r="AI339" s="52"/>
    </row>
    <row r="340" spans="8:35" ht="15" customHeight="1" x14ac:dyDescent="0.3">
      <c r="H340" s="6"/>
      <c r="X340" s="52"/>
      <c r="Y340" s="52"/>
      <c r="Z340" s="52"/>
      <c r="AA340" s="52"/>
      <c r="AB340" s="52"/>
      <c r="AC340" s="52"/>
      <c r="AD340" s="52"/>
      <c r="AE340" s="52"/>
      <c r="AF340" s="52"/>
      <c r="AG340" s="52"/>
      <c r="AH340" s="52"/>
      <c r="AI340" s="52"/>
    </row>
    <row r="341" spans="8:35" ht="15" customHeight="1" x14ac:dyDescent="0.3">
      <c r="H341" s="6"/>
      <c r="X341" s="52"/>
      <c r="Y341" s="52"/>
      <c r="Z341" s="52"/>
      <c r="AA341" s="52"/>
      <c r="AB341" s="52"/>
      <c r="AC341" s="52"/>
      <c r="AD341" s="52"/>
      <c r="AE341" s="52"/>
      <c r="AF341" s="52"/>
      <c r="AG341" s="52"/>
      <c r="AH341" s="52"/>
      <c r="AI341" s="52"/>
    </row>
    <row r="342" spans="8:35" ht="15" customHeight="1" x14ac:dyDescent="0.3">
      <c r="H342" s="6"/>
      <c r="X342" s="52"/>
      <c r="Y342" s="52"/>
      <c r="Z342" s="52"/>
      <c r="AA342" s="52"/>
      <c r="AB342" s="52"/>
      <c r="AC342" s="52"/>
      <c r="AD342" s="52"/>
      <c r="AE342" s="52"/>
      <c r="AF342" s="52"/>
      <c r="AG342" s="52"/>
      <c r="AH342" s="52"/>
      <c r="AI342" s="52"/>
    </row>
    <row r="343" spans="8:35" ht="15" customHeight="1" x14ac:dyDescent="0.3">
      <c r="H343" s="6"/>
      <c r="X343" s="52"/>
      <c r="Y343" s="52"/>
      <c r="Z343" s="52"/>
      <c r="AA343" s="52"/>
      <c r="AB343" s="52"/>
      <c r="AC343" s="52"/>
      <c r="AD343" s="52"/>
      <c r="AE343" s="52"/>
      <c r="AF343" s="52"/>
      <c r="AG343" s="52"/>
      <c r="AH343" s="52"/>
      <c r="AI343" s="52"/>
    </row>
    <row r="344" spans="8:35" ht="15" customHeight="1" x14ac:dyDescent="0.3">
      <c r="H344" s="6"/>
      <c r="X344" s="52"/>
      <c r="Y344" s="52"/>
      <c r="Z344" s="52"/>
      <c r="AA344" s="52"/>
      <c r="AB344" s="52"/>
      <c r="AC344" s="52"/>
      <c r="AD344" s="52"/>
      <c r="AE344" s="52"/>
      <c r="AF344" s="52"/>
      <c r="AG344" s="52"/>
      <c r="AH344" s="52"/>
      <c r="AI344" s="52"/>
    </row>
    <row r="345" spans="8:35" ht="15" customHeight="1" x14ac:dyDescent="0.3">
      <c r="H345" s="6"/>
      <c r="X345" s="52"/>
      <c r="Y345" s="52"/>
      <c r="Z345" s="52"/>
      <c r="AA345" s="52"/>
      <c r="AB345" s="52"/>
      <c r="AC345" s="52"/>
      <c r="AD345" s="52"/>
      <c r="AE345" s="52"/>
      <c r="AF345" s="52"/>
      <c r="AG345" s="52"/>
      <c r="AH345" s="52"/>
      <c r="AI345" s="52"/>
    </row>
    <row r="346" spans="8:35" ht="15" customHeight="1" x14ac:dyDescent="0.3">
      <c r="H346" s="6"/>
      <c r="X346" s="52"/>
      <c r="Y346" s="52"/>
      <c r="Z346" s="52"/>
      <c r="AA346" s="52"/>
      <c r="AB346" s="52"/>
      <c r="AC346" s="52"/>
      <c r="AD346" s="52"/>
      <c r="AE346" s="52"/>
      <c r="AF346" s="52"/>
      <c r="AG346" s="52"/>
      <c r="AH346" s="52"/>
      <c r="AI346" s="52"/>
    </row>
    <row r="347" spans="8:35" ht="15" customHeight="1" x14ac:dyDescent="0.3">
      <c r="H347" s="6"/>
      <c r="X347" s="52"/>
      <c r="Y347" s="52"/>
      <c r="Z347" s="52"/>
      <c r="AA347" s="52"/>
      <c r="AB347" s="52"/>
      <c r="AC347" s="52"/>
      <c r="AD347" s="52"/>
      <c r="AE347" s="52"/>
      <c r="AF347" s="52"/>
      <c r="AG347" s="52"/>
      <c r="AH347" s="52"/>
      <c r="AI347" s="52"/>
    </row>
    <row r="348" spans="8:35" ht="15" customHeight="1" x14ac:dyDescent="0.3">
      <c r="H348" s="6"/>
      <c r="X348" s="52"/>
      <c r="Y348" s="52"/>
      <c r="Z348" s="52"/>
      <c r="AA348" s="52"/>
      <c r="AB348" s="52"/>
      <c r="AC348" s="52"/>
      <c r="AD348" s="52"/>
      <c r="AE348" s="52"/>
      <c r="AF348" s="52"/>
      <c r="AG348" s="52"/>
      <c r="AH348" s="52"/>
      <c r="AI348" s="52"/>
    </row>
    <row r="349" spans="8:35" ht="15" customHeight="1" x14ac:dyDescent="0.3">
      <c r="H349" s="6"/>
      <c r="X349" s="52"/>
      <c r="Y349" s="52"/>
      <c r="Z349" s="52"/>
      <c r="AA349" s="52"/>
      <c r="AB349" s="52"/>
      <c r="AC349" s="52"/>
      <c r="AD349" s="52"/>
      <c r="AE349" s="52"/>
      <c r="AF349" s="52"/>
      <c r="AG349" s="52"/>
      <c r="AH349" s="52"/>
      <c r="AI349" s="52"/>
    </row>
    <row r="350" spans="8:35" ht="15" customHeight="1" x14ac:dyDescent="0.3">
      <c r="H350" s="6"/>
      <c r="X350" s="52"/>
      <c r="Y350" s="52"/>
      <c r="Z350" s="52"/>
      <c r="AA350" s="52"/>
      <c r="AB350" s="52"/>
      <c r="AC350" s="52"/>
      <c r="AD350" s="52"/>
      <c r="AE350" s="52"/>
      <c r="AF350" s="52"/>
      <c r="AG350" s="52"/>
      <c r="AH350" s="52"/>
      <c r="AI350" s="52"/>
    </row>
    <row r="351" spans="8:35" ht="15" customHeight="1" x14ac:dyDescent="0.3">
      <c r="H351" s="6"/>
      <c r="X351" s="52"/>
      <c r="Y351" s="52"/>
      <c r="Z351" s="52"/>
      <c r="AA351" s="52"/>
      <c r="AB351" s="52"/>
      <c r="AC351" s="52"/>
      <c r="AD351" s="52"/>
      <c r="AE351" s="52"/>
      <c r="AF351" s="52"/>
      <c r="AG351" s="52"/>
      <c r="AH351" s="52"/>
      <c r="AI351" s="52"/>
    </row>
    <row r="352" spans="8:35" ht="15" customHeight="1" x14ac:dyDescent="0.3">
      <c r="H352" s="6"/>
      <c r="X352" s="52"/>
      <c r="Y352" s="52"/>
      <c r="Z352" s="52"/>
      <c r="AA352" s="52"/>
      <c r="AB352" s="52"/>
      <c r="AC352" s="52"/>
      <c r="AD352" s="52"/>
      <c r="AE352" s="52"/>
      <c r="AF352" s="52"/>
      <c r="AG352" s="52"/>
      <c r="AH352" s="52"/>
      <c r="AI352" s="52"/>
    </row>
    <row r="353" spans="8:35" ht="15" customHeight="1" x14ac:dyDescent="0.3">
      <c r="H353" s="6"/>
      <c r="X353" s="52"/>
      <c r="Y353" s="52"/>
      <c r="Z353" s="52"/>
      <c r="AA353" s="52"/>
      <c r="AB353" s="52"/>
      <c r="AC353" s="52"/>
      <c r="AD353" s="52"/>
      <c r="AE353" s="52"/>
      <c r="AF353" s="52"/>
      <c r="AG353" s="52"/>
      <c r="AH353" s="52"/>
      <c r="AI353" s="52"/>
    </row>
    <row r="354" spans="8:35" ht="15" customHeight="1" x14ac:dyDescent="0.3">
      <c r="H354" s="6"/>
      <c r="X354" s="52"/>
      <c r="Y354" s="52"/>
      <c r="Z354" s="52"/>
      <c r="AA354" s="52"/>
      <c r="AB354" s="52"/>
      <c r="AC354" s="52"/>
      <c r="AD354" s="52"/>
      <c r="AE354" s="52"/>
      <c r="AF354" s="52"/>
      <c r="AG354" s="52"/>
      <c r="AH354" s="52"/>
      <c r="AI354" s="52"/>
    </row>
    <row r="355" spans="8:35" ht="15" customHeight="1" x14ac:dyDescent="0.3">
      <c r="H355" s="6"/>
      <c r="X355" s="52"/>
      <c r="Y355" s="52"/>
      <c r="Z355" s="52"/>
      <c r="AA355" s="52"/>
      <c r="AB355" s="52"/>
      <c r="AC355" s="52"/>
      <c r="AD355" s="52"/>
      <c r="AE355" s="52"/>
      <c r="AF355" s="52"/>
      <c r="AG355" s="52"/>
      <c r="AH355" s="52"/>
      <c r="AI355" s="52"/>
    </row>
    <row r="356" spans="8:35" ht="15" customHeight="1" x14ac:dyDescent="0.3">
      <c r="H356" s="6"/>
      <c r="X356" s="52"/>
      <c r="Y356" s="52"/>
      <c r="Z356" s="52"/>
      <c r="AA356" s="52"/>
      <c r="AB356" s="52"/>
      <c r="AC356" s="52"/>
      <c r="AD356" s="52"/>
      <c r="AE356" s="52"/>
      <c r="AF356" s="52"/>
      <c r="AG356" s="52"/>
      <c r="AH356" s="52"/>
      <c r="AI356" s="52"/>
    </row>
    <row r="357" spans="8:35" ht="15" customHeight="1" x14ac:dyDescent="0.3">
      <c r="H357" s="6"/>
      <c r="X357" s="52"/>
      <c r="Y357" s="52"/>
      <c r="Z357" s="52"/>
      <c r="AA357" s="52"/>
      <c r="AB357" s="52"/>
      <c r="AC357" s="52"/>
      <c r="AD357" s="52"/>
      <c r="AE357" s="52"/>
      <c r="AF357" s="52"/>
      <c r="AG357" s="52"/>
      <c r="AH357" s="52"/>
      <c r="AI357" s="52"/>
    </row>
    <row r="358" spans="8:35" ht="15" customHeight="1" x14ac:dyDescent="0.3">
      <c r="H358" s="6"/>
      <c r="X358" s="52"/>
      <c r="Y358" s="52"/>
      <c r="Z358" s="52"/>
      <c r="AA358" s="52"/>
      <c r="AB358" s="52"/>
      <c r="AC358" s="52"/>
      <c r="AD358" s="52"/>
      <c r="AE358" s="52"/>
      <c r="AF358" s="52"/>
      <c r="AG358" s="52"/>
      <c r="AH358" s="52"/>
      <c r="AI358" s="52"/>
    </row>
    <row r="359" spans="8:35" ht="15" customHeight="1" x14ac:dyDescent="0.3">
      <c r="H359" s="6"/>
      <c r="X359" s="52"/>
      <c r="Y359" s="52"/>
      <c r="Z359" s="52"/>
      <c r="AA359" s="52"/>
      <c r="AB359" s="52"/>
      <c r="AC359" s="52"/>
      <c r="AD359" s="52"/>
      <c r="AE359" s="52"/>
      <c r="AF359" s="52"/>
      <c r="AG359" s="52"/>
      <c r="AH359" s="52"/>
      <c r="AI359" s="52"/>
    </row>
    <row r="360" spans="8:35" ht="15" customHeight="1" x14ac:dyDescent="0.3">
      <c r="H360" s="6"/>
      <c r="X360" s="52"/>
      <c r="Y360" s="52"/>
      <c r="Z360" s="52"/>
      <c r="AA360" s="52"/>
      <c r="AB360" s="52"/>
      <c r="AC360" s="52"/>
      <c r="AD360" s="52"/>
      <c r="AE360" s="52"/>
      <c r="AF360" s="52"/>
      <c r="AG360" s="52"/>
      <c r="AH360" s="52"/>
      <c r="AI360" s="52"/>
    </row>
    <row r="361" spans="8:35" ht="15" customHeight="1" x14ac:dyDescent="0.3">
      <c r="H361" s="6"/>
      <c r="X361" s="52"/>
      <c r="Y361" s="52"/>
      <c r="Z361" s="52"/>
      <c r="AA361" s="52"/>
      <c r="AB361" s="52"/>
      <c r="AC361" s="52"/>
      <c r="AD361" s="52"/>
      <c r="AE361" s="52"/>
      <c r="AF361" s="52"/>
      <c r="AG361" s="52"/>
      <c r="AH361" s="52"/>
      <c r="AI361" s="52"/>
    </row>
    <row r="362" spans="8:35" ht="15" customHeight="1" x14ac:dyDescent="0.3">
      <c r="H362" s="6"/>
      <c r="X362" s="52"/>
      <c r="Y362" s="52"/>
      <c r="Z362" s="52"/>
      <c r="AA362" s="52"/>
      <c r="AB362" s="52"/>
      <c r="AC362" s="52"/>
      <c r="AD362" s="52"/>
      <c r="AE362" s="52"/>
      <c r="AF362" s="52"/>
      <c r="AG362" s="52"/>
      <c r="AH362" s="52"/>
      <c r="AI362" s="52"/>
    </row>
    <row r="363" spans="8:35" ht="15" customHeight="1" x14ac:dyDescent="0.3">
      <c r="H363" s="6"/>
      <c r="X363" s="52"/>
      <c r="Y363" s="52"/>
      <c r="Z363" s="52"/>
      <c r="AA363" s="52"/>
      <c r="AB363" s="52"/>
      <c r="AC363" s="52"/>
      <c r="AD363" s="52"/>
      <c r="AE363" s="52"/>
      <c r="AF363" s="52"/>
      <c r="AG363" s="52"/>
      <c r="AH363" s="52"/>
      <c r="AI363" s="52"/>
    </row>
    <row r="364" spans="8:35" ht="15" customHeight="1" x14ac:dyDescent="0.3">
      <c r="H364" s="6"/>
      <c r="X364" s="52"/>
      <c r="Y364" s="52"/>
      <c r="Z364" s="52"/>
      <c r="AA364" s="52"/>
      <c r="AB364" s="52"/>
      <c r="AC364" s="52"/>
      <c r="AD364" s="52"/>
      <c r="AE364" s="52"/>
      <c r="AF364" s="52"/>
      <c r="AG364" s="52"/>
      <c r="AH364" s="52"/>
      <c r="AI364" s="52"/>
    </row>
    <row r="365" spans="8:35" ht="15" customHeight="1" x14ac:dyDescent="0.3">
      <c r="H365" s="6"/>
      <c r="X365" s="52"/>
      <c r="Y365" s="52"/>
      <c r="Z365" s="52"/>
      <c r="AA365" s="52"/>
      <c r="AB365" s="52"/>
      <c r="AC365" s="52"/>
      <c r="AD365" s="52"/>
      <c r="AE365" s="52"/>
      <c r="AF365" s="52"/>
      <c r="AG365" s="52"/>
      <c r="AH365" s="52"/>
      <c r="AI365" s="52"/>
    </row>
    <row r="366" spans="8:35" ht="15" customHeight="1" x14ac:dyDescent="0.3">
      <c r="H366" s="6"/>
      <c r="X366" s="52"/>
      <c r="Y366" s="52"/>
      <c r="Z366" s="52"/>
      <c r="AA366" s="52"/>
      <c r="AB366" s="52"/>
      <c r="AC366" s="52"/>
      <c r="AD366" s="52"/>
      <c r="AE366" s="52"/>
      <c r="AF366" s="52"/>
      <c r="AG366" s="52"/>
      <c r="AH366" s="52"/>
      <c r="AI366" s="52"/>
    </row>
    <row r="367" spans="8:35" ht="15" customHeight="1" x14ac:dyDescent="0.3">
      <c r="H367" s="6"/>
      <c r="X367" s="52"/>
      <c r="Y367" s="52"/>
      <c r="Z367" s="52"/>
      <c r="AA367" s="52"/>
      <c r="AB367" s="52"/>
      <c r="AC367" s="52"/>
      <c r="AD367" s="52"/>
      <c r="AE367" s="52"/>
      <c r="AF367" s="52"/>
      <c r="AG367" s="52"/>
      <c r="AH367" s="52"/>
      <c r="AI367" s="52"/>
    </row>
    <row r="368" spans="8:35" ht="15" customHeight="1" x14ac:dyDescent="0.3">
      <c r="H368" s="6"/>
      <c r="X368" s="52"/>
      <c r="Y368" s="52"/>
      <c r="Z368" s="52"/>
      <c r="AA368" s="52"/>
      <c r="AB368" s="52"/>
      <c r="AC368" s="52"/>
      <c r="AD368" s="52"/>
      <c r="AE368" s="52"/>
      <c r="AF368" s="52"/>
      <c r="AG368" s="52"/>
      <c r="AH368" s="52"/>
      <c r="AI368" s="52"/>
    </row>
    <row r="369" spans="8:35" ht="15" customHeight="1" x14ac:dyDescent="0.3">
      <c r="H369" s="6"/>
      <c r="X369" s="52"/>
      <c r="Y369" s="52"/>
      <c r="Z369" s="52"/>
      <c r="AA369" s="52"/>
      <c r="AB369" s="52"/>
      <c r="AC369" s="52"/>
      <c r="AD369" s="52"/>
      <c r="AE369" s="52"/>
      <c r="AF369" s="52"/>
      <c r="AG369" s="52"/>
      <c r="AH369" s="52"/>
      <c r="AI369" s="52"/>
    </row>
    <row r="370" spans="8:35" ht="15" customHeight="1" x14ac:dyDescent="0.3">
      <c r="H370" s="6"/>
      <c r="X370" s="52"/>
      <c r="Y370" s="52"/>
      <c r="Z370" s="52"/>
      <c r="AA370" s="52"/>
      <c r="AB370" s="52"/>
      <c r="AC370" s="52"/>
      <c r="AD370" s="52"/>
      <c r="AE370" s="52"/>
      <c r="AF370" s="52"/>
      <c r="AG370" s="52"/>
      <c r="AH370" s="52"/>
      <c r="AI370" s="52"/>
    </row>
    <row r="371" spans="8:35" ht="15" customHeight="1" x14ac:dyDescent="0.3">
      <c r="H371" s="6"/>
      <c r="X371" s="52"/>
      <c r="Y371" s="52"/>
      <c r="Z371" s="52"/>
      <c r="AA371" s="52"/>
      <c r="AB371" s="52"/>
      <c r="AC371" s="52"/>
      <c r="AD371" s="52"/>
      <c r="AE371" s="52"/>
      <c r="AF371" s="52"/>
      <c r="AG371" s="52"/>
      <c r="AH371" s="52"/>
      <c r="AI371" s="52"/>
    </row>
    <row r="372" spans="8:35" ht="15" customHeight="1" x14ac:dyDescent="0.3">
      <c r="H372" s="6"/>
      <c r="X372" s="52"/>
      <c r="Y372" s="52"/>
      <c r="Z372" s="52"/>
      <c r="AA372" s="52"/>
      <c r="AB372" s="52"/>
      <c r="AC372" s="52"/>
      <c r="AD372" s="52"/>
      <c r="AE372" s="52"/>
      <c r="AF372" s="52"/>
      <c r="AG372" s="52"/>
      <c r="AH372" s="52"/>
      <c r="AI372" s="52"/>
    </row>
    <row r="373" spans="8:35" ht="15" customHeight="1" x14ac:dyDescent="0.3">
      <c r="H373" s="6"/>
      <c r="X373" s="52"/>
      <c r="Y373" s="52"/>
      <c r="Z373" s="52"/>
      <c r="AA373" s="52"/>
      <c r="AB373" s="52"/>
      <c r="AC373" s="52"/>
      <c r="AD373" s="52"/>
      <c r="AE373" s="52"/>
      <c r="AF373" s="52"/>
      <c r="AG373" s="52"/>
      <c r="AH373" s="52"/>
      <c r="AI373" s="52"/>
    </row>
    <row r="374" spans="8:35" ht="15" customHeight="1" x14ac:dyDescent="0.3">
      <c r="H374" s="6"/>
      <c r="X374" s="52"/>
      <c r="Y374" s="52"/>
      <c r="Z374" s="52"/>
      <c r="AA374" s="52"/>
      <c r="AB374" s="52"/>
      <c r="AC374" s="52"/>
      <c r="AD374" s="52"/>
      <c r="AE374" s="52"/>
      <c r="AF374" s="52"/>
      <c r="AG374" s="52"/>
      <c r="AH374" s="52"/>
      <c r="AI374" s="52"/>
    </row>
    <row r="375" spans="8:35" ht="15" customHeight="1" x14ac:dyDescent="0.3">
      <c r="H375" s="6"/>
      <c r="X375" s="52"/>
      <c r="Y375" s="52"/>
      <c r="Z375" s="52"/>
      <c r="AA375" s="52"/>
      <c r="AB375" s="52"/>
      <c r="AC375" s="52"/>
      <c r="AD375" s="52"/>
      <c r="AE375" s="52"/>
      <c r="AF375" s="52"/>
      <c r="AG375" s="52"/>
      <c r="AH375" s="52"/>
      <c r="AI375" s="52"/>
    </row>
    <row r="376" spans="8:35" ht="15" customHeight="1" x14ac:dyDescent="0.3">
      <c r="H376" s="6"/>
      <c r="X376" s="52"/>
      <c r="Y376" s="52"/>
      <c r="Z376" s="52"/>
      <c r="AA376" s="52"/>
      <c r="AB376" s="52"/>
      <c r="AC376" s="52"/>
      <c r="AD376" s="52"/>
      <c r="AE376" s="52"/>
      <c r="AF376" s="52"/>
      <c r="AG376" s="52"/>
      <c r="AH376" s="52"/>
      <c r="AI376" s="52"/>
    </row>
    <row r="377" spans="8:35" ht="15" customHeight="1" x14ac:dyDescent="0.3">
      <c r="H377" s="6"/>
      <c r="X377" s="52"/>
      <c r="Y377" s="52"/>
      <c r="Z377" s="52"/>
      <c r="AA377" s="52"/>
      <c r="AB377" s="52"/>
      <c r="AC377" s="52"/>
      <c r="AD377" s="52"/>
      <c r="AE377" s="52"/>
      <c r="AF377" s="52"/>
      <c r="AG377" s="52"/>
      <c r="AH377" s="52"/>
      <c r="AI377" s="52"/>
    </row>
    <row r="378" spans="8:35" ht="15" customHeight="1" x14ac:dyDescent="0.3">
      <c r="H378" s="6"/>
      <c r="X378" s="52"/>
      <c r="Y378" s="52"/>
      <c r="Z378" s="52"/>
      <c r="AA378" s="52"/>
      <c r="AB378" s="52"/>
      <c r="AC378" s="52"/>
      <c r="AD378" s="52"/>
      <c r="AE378" s="52"/>
      <c r="AF378" s="52"/>
      <c r="AG378" s="52"/>
      <c r="AH378" s="52"/>
      <c r="AI378" s="52"/>
    </row>
    <row r="379" spans="8:35" ht="15" customHeight="1" x14ac:dyDescent="0.3">
      <c r="H379" s="6"/>
      <c r="X379" s="52"/>
      <c r="Y379" s="52"/>
      <c r="Z379" s="52"/>
      <c r="AA379" s="52"/>
      <c r="AB379" s="52"/>
      <c r="AC379" s="52"/>
      <c r="AD379" s="52"/>
      <c r="AE379" s="52"/>
      <c r="AF379" s="52"/>
      <c r="AG379" s="52"/>
      <c r="AH379" s="52"/>
      <c r="AI379" s="52"/>
    </row>
    <row r="380" spans="8:35" ht="15" customHeight="1" x14ac:dyDescent="0.3">
      <c r="H380" s="6"/>
      <c r="X380" s="52"/>
      <c r="Y380" s="52"/>
      <c r="Z380" s="52"/>
      <c r="AA380" s="52"/>
      <c r="AB380" s="52"/>
      <c r="AC380" s="52"/>
      <c r="AD380" s="52"/>
      <c r="AE380" s="52"/>
      <c r="AF380" s="52"/>
      <c r="AG380" s="52"/>
      <c r="AH380" s="52"/>
      <c r="AI380" s="52"/>
    </row>
    <row r="381" spans="8:35" ht="15" customHeight="1" x14ac:dyDescent="0.3">
      <c r="H381" s="6"/>
      <c r="X381" s="52"/>
      <c r="Y381" s="52"/>
      <c r="Z381" s="52"/>
      <c r="AA381" s="52"/>
      <c r="AB381" s="52"/>
      <c r="AC381" s="52"/>
      <c r="AD381" s="52"/>
      <c r="AE381" s="52"/>
      <c r="AF381" s="52"/>
      <c r="AG381" s="52"/>
      <c r="AH381" s="52"/>
      <c r="AI381" s="52"/>
    </row>
    <row r="382" spans="8:35" ht="15" customHeight="1" x14ac:dyDescent="0.3">
      <c r="H382" s="6"/>
      <c r="X382" s="52"/>
      <c r="Y382" s="52"/>
      <c r="Z382" s="52"/>
      <c r="AA382" s="52"/>
      <c r="AB382" s="52"/>
      <c r="AC382" s="52"/>
      <c r="AD382" s="52"/>
      <c r="AE382" s="52"/>
      <c r="AF382" s="52"/>
      <c r="AG382" s="52"/>
      <c r="AH382" s="52"/>
      <c r="AI382" s="52"/>
    </row>
    <row r="383" spans="8:35" ht="15" customHeight="1" x14ac:dyDescent="0.3">
      <c r="H383" s="6"/>
      <c r="X383" s="52"/>
      <c r="Y383" s="52"/>
      <c r="Z383" s="52"/>
      <c r="AA383" s="52"/>
      <c r="AB383" s="52"/>
      <c r="AC383" s="52"/>
      <c r="AD383" s="52"/>
      <c r="AE383" s="52"/>
      <c r="AF383" s="52"/>
      <c r="AG383" s="52"/>
      <c r="AH383" s="52"/>
      <c r="AI383" s="52"/>
    </row>
    <row r="384" spans="8:35" ht="15" customHeight="1" x14ac:dyDescent="0.3">
      <c r="H384" s="6"/>
      <c r="X384" s="52"/>
      <c r="Y384" s="52"/>
      <c r="Z384" s="52"/>
      <c r="AA384" s="52"/>
      <c r="AB384" s="52"/>
      <c r="AC384" s="52"/>
      <c r="AD384" s="52"/>
      <c r="AE384" s="52"/>
      <c r="AF384" s="52"/>
      <c r="AG384" s="52"/>
      <c r="AH384" s="52"/>
      <c r="AI384" s="52"/>
    </row>
    <row r="385" spans="8:35" ht="15" customHeight="1" x14ac:dyDescent="0.3">
      <c r="H385" s="6"/>
      <c r="X385" s="52"/>
      <c r="Y385" s="52"/>
      <c r="Z385" s="52"/>
      <c r="AA385" s="52"/>
      <c r="AB385" s="52"/>
      <c r="AC385" s="52"/>
      <c r="AD385" s="52"/>
      <c r="AE385" s="52"/>
      <c r="AF385" s="52"/>
      <c r="AG385" s="52"/>
      <c r="AH385" s="52"/>
      <c r="AI385" s="52"/>
    </row>
    <row r="386" spans="8:35" ht="15" customHeight="1" x14ac:dyDescent="0.3">
      <c r="H386" s="6"/>
      <c r="X386" s="52"/>
      <c r="Y386" s="52"/>
      <c r="Z386" s="52"/>
      <c r="AA386" s="52"/>
      <c r="AB386" s="52"/>
      <c r="AC386" s="52"/>
      <c r="AD386" s="52"/>
      <c r="AE386" s="52"/>
      <c r="AF386" s="52"/>
      <c r="AG386" s="52"/>
      <c r="AH386" s="52"/>
      <c r="AI386" s="52"/>
    </row>
    <row r="387" spans="8:35" ht="15" customHeight="1" x14ac:dyDescent="0.3">
      <c r="H387" s="6"/>
      <c r="X387" s="52"/>
      <c r="Y387" s="52"/>
      <c r="Z387" s="52"/>
      <c r="AA387" s="52"/>
      <c r="AB387" s="52"/>
      <c r="AC387" s="52"/>
      <c r="AD387" s="52"/>
      <c r="AE387" s="52"/>
      <c r="AF387" s="52"/>
      <c r="AG387" s="52"/>
      <c r="AH387" s="52"/>
      <c r="AI387" s="52"/>
    </row>
    <row r="388" spans="8:35" ht="15" customHeight="1" x14ac:dyDescent="0.3">
      <c r="H388" s="6"/>
      <c r="X388" s="52"/>
      <c r="Y388" s="52"/>
      <c r="Z388" s="52"/>
      <c r="AA388" s="52"/>
      <c r="AB388" s="52"/>
      <c r="AC388" s="52"/>
      <c r="AD388" s="52"/>
      <c r="AE388" s="52"/>
      <c r="AF388" s="52"/>
      <c r="AG388" s="52"/>
      <c r="AH388" s="52"/>
      <c r="AI388" s="52"/>
    </row>
    <row r="389" spans="8:35" ht="15" customHeight="1" x14ac:dyDescent="0.3">
      <c r="H389" s="6"/>
      <c r="X389" s="52"/>
      <c r="Y389" s="52"/>
      <c r="Z389" s="52"/>
      <c r="AA389" s="52"/>
      <c r="AB389" s="52"/>
      <c r="AC389" s="52"/>
      <c r="AD389" s="52"/>
      <c r="AE389" s="52"/>
      <c r="AF389" s="52"/>
      <c r="AG389" s="52"/>
      <c r="AH389" s="52"/>
      <c r="AI389" s="52"/>
    </row>
    <row r="390" spans="8:35" ht="15" customHeight="1" x14ac:dyDescent="0.3">
      <c r="H390" s="6"/>
      <c r="X390" s="52"/>
      <c r="Y390" s="52"/>
      <c r="Z390" s="52"/>
      <c r="AA390" s="52"/>
      <c r="AB390" s="52"/>
      <c r="AC390" s="52"/>
      <c r="AD390" s="52"/>
      <c r="AE390" s="52"/>
      <c r="AF390" s="52"/>
      <c r="AG390" s="52"/>
      <c r="AH390" s="52"/>
      <c r="AI390" s="52"/>
    </row>
    <row r="391" spans="8:35" ht="15" customHeight="1" x14ac:dyDescent="0.3">
      <c r="H391" s="6"/>
      <c r="X391" s="52"/>
      <c r="Y391" s="52"/>
      <c r="Z391" s="52"/>
      <c r="AA391" s="52"/>
      <c r="AB391" s="52"/>
      <c r="AC391" s="52"/>
      <c r="AD391" s="52"/>
      <c r="AE391" s="52"/>
      <c r="AF391" s="52"/>
      <c r="AG391" s="52"/>
      <c r="AH391" s="52"/>
      <c r="AI391" s="52"/>
    </row>
    <row r="392" spans="8:35" ht="15" customHeight="1" x14ac:dyDescent="0.3">
      <c r="H392" s="6"/>
      <c r="X392" s="52"/>
      <c r="Y392" s="52"/>
      <c r="Z392" s="52"/>
      <c r="AA392" s="52"/>
      <c r="AB392" s="52"/>
      <c r="AC392" s="52"/>
      <c r="AD392" s="52"/>
      <c r="AE392" s="52"/>
      <c r="AF392" s="52"/>
      <c r="AG392" s="52"/>
      <c r="AH392" s="52"/>
      <c r="AI392" s="52"/>
    </row>
    <row r="393" spans="8:35" ht="15" customHeight="1" x14ac:dyDescent="0.3">
      <c r="H393" s="6"/>
      <c r="X393" s="52"/>
      <c r="Y393" s="52"/>
      <c r="Z393" s="52"/>
      <c r="AA393" s="52"/>
      <c r="AB393" s="52"/>
      <c r="AC393" s="52"/>
      <c r="AD393" s="52"/>
      <c r="AE393" s="52"/>
      <c r="AF393" s="52"/>
      <c r="AG393" s="52"/>
      <c r="AH393" s="52"/>
      <c r="AI393" s="52"/>
    </row>
    <row r="394" spans="8:35" ht="15" customHeight="1" x14ac:dyDescent="0.3">
      <c r="H394" s="6"/>
      <c r="X394" s="52"/>
      <c r="Y394" s="52"/>
      <c r="Z394" s="52"/>
      <c r="AA394" s="52"/>
      <c r="AB394" s="52"/>
      <c r="AC394" s="52"/>
      <c r="AD394" s="52"/>
      <c r="AE394" s="52"/>
      <c r="AF394" s="52"/>
      <c r="AG394" s="52"/>
      <c r="AH394" s="52"/>
      <c r="AI394" s="52"/>
    </row>
    <row r="395" spans="8:35" ht="15" customHeight="1" x14ac:dyDescent="0.3">
      <c r="H395" s="6"/>
      <c r="X395" s="52"/>
      <c r="Y395" s="52"/>
      <c r="Z395" s="52"/>
      <c r="AA395" s="52"/>
      <c r="AB395" s="52"/>
      <c r="AC395" s="52"/>
      <c r="AD395" s="52"/>
      <c r="AE395" s="52"/>
      <c r="AF395" s="52"/>
      <c r="AG395" s="52"/>
      <c r="AH395" s="52"/>
      <c r="AI395" s="52"/>
    </row>
    <row r="396" spans="8:35" ht="15" customHeight="1" x14ac:dyDescent="0.3">
      <c r="H396" s="6"/>
      <c r="X396" s="52"/>
      <c r="Y396" s="52"/>
      <c r="Z396" s="52"/>
      <c r="AA396" s="52"/>
      <c r="AB396" s="52"/>
      <c r="AC396" s="52"/>
      <c r="AD396" s="52"/>
      <c r="AE396" s="52"/>
      <c r="AF396" s="52"/>
      <c r="AG396" s="52"/>
      <c r="AH396" s="52"/>
      <c r="AI396" s="52"/>
    </row>
    <row r="397" spans="8:35" ht="15" customHeight="1" x14ac:dyDescent="0.3">
      <c r="H397" s="6"/>
      <c r="X397" s="52"/>
      <c r="Y397" s="52"/>
      <c r="Z397" s="52"/>
      <c r="AA397" s="52"/>
      <c r="AB397" s="52"/>
      <c r="AC397" s="52"/>
      <c r="AD397" s="52"/>
      <c r="AE397" s="52"/>
      <c r="AF397" s="52"/>
      <c r="AG397" s="52"/>
      <c r="AH397" s="52"/>
      <c r="AI397" s="52"/>
    </row>
    <row r="398" spans="8:35" ht="15" customHeight="1" x14ac:dyDescent="0.3">
      <c r="H398" s="6"/>
      <c r="X398" s="52"/>
      <c r="Y398" s="52"/>
      <c r="Z398" s="52"/>
      <c r="AA398" s="52"/>
      <c r="AB398" s="52"/>
      <c r="AC398" s="52"/>
      <c r="AD398" s="52"/>
      <c r="AE398" s="52"/>
      <c r="AF398" s="52"/>
      <c r="AG398" s="52"/>
      <c r="AH398" s="52"/>
      <c r="AI398" s="52"/>
    </row>
    <row r="399" spans="8:35" ht="15" customHeight="1" x14ac:dyDescent="0.3">
      <c r="H399" s="6"/>
      <c r="X399" s="52"/>
      <c r="Y399" s="52"/>
      <c r="Z399" s="52"/>
      <c r="AA399" s="52"/>
      <c r="AB399" s="52"/>
      <c r="AC399" s="52"/>
      <c r="AD399" s="52"/>
      <c r="AE399" s="52"/>
      <c r="AF399" s="52"/>
      <c r="AG399" s="52"/>
      <c r="AH399" s="52"/>
      <c r="AI399" s="52"/>
    </row>
    <row r="400" spans="8:35" ht="15" customHeight="1" x14ac:dyDescent="0.3">
      <c r="H400" s="6"/>
      <c r="X400" s="52"/>
      <c r="Y400" s="52"/>
      <c r="Z400" s="52"/>
      <c r="AA400" s="52"/>
      <c r="AB400" s="52"/>
      <c r="AC400" s="52"/>
      <c r="AD400" s="52"/>
      <c r="AE400" s="52"/>
      <c r="AF400" s="52"/>
      <c r="AG400" s="52"/>
      <c r="AH400" s="52"/>
      <c r="AI400" s="52"/>
    </row>
    <row r="401" spans="8:35" ht="15" customHeight="1" x14ac:dyDescent="0.3">
      <c r="H401" s="6"/>
      <c r="X401" s="52"/>
      <c r="Y401" s="52"/>
      <c r="Z401" s="52"/>
      <c r="AA401" s="52"/>
      <c r="AB401" s="52"/>
      <c r="AC401" s="52"/>
      <c r="AD401" s="52"/>
      <c r="AE401" s="52"/>
      <c r="AF401" s="52"/>
      <c r="AG401" s="52"/>
      <c r="AH401" s="52"/>
      <c r="AI401" s="52"/>
    </row>
    <row r="402" spans="8:35" ht="15" customHeight="1" x14ac:dyDescent="0.3">
      <c r="H402" s="6"/>
      <c r="X402" s="52"/>
      <c r="Y402" s="52"/>
      <c r="Z402" s="52"/>
      <c r="AA402" s="52"/>
      <c r="AB402" s="52"/>
      <c r="AC402" s="52"/>
      <c r="AD402" s="52"/>
      <c r="AE402" s="52"/>
      <c r="AF402" s="52"/>
      <c r="AG402" s="52"/>
      <c r="AH402" s="52"/>
      <c r="AI402" s="52"/>
    </row>
    <row r="403" spans="8:35" ht="15" customHeight="1" x14ac:dyDescent="0.3">
      <c r="H403" s="6"/>
      <c r="X403" s="52"/>
      <c r="Y403" s="52"/>
      <c r="Z403" s="52"/>
      <c r="AA403" s="52"/>
      <c r="AB403" s="52"/>
      <c r="AC403" s="52"/>
      <c r="AD403" s="52"/>
      <c r="AE403" s="52"/>
      <c r="AF403" s="52"/>
      <c r="AG403" s="52"/>
      <c r="AH403" s="52"/>
      <c r="AI403" s="52"/>
    </row>
    <row r="404" spans="8:35" ht="15" customHeight="1" x14ac:dyDescent="0.3">
      <c r="H404" s="6"/>
      <c r="X404" s="52"/>
      <c r="Y404" s="52"/>
      <c r="Z404" s="52"/>
      <c r="AA404" s="52"/>
      <c r="AB404" s="52"/>
      <c r="AC404" s="52"/>
      <c r="AD404" s="52"/>
      <c r="AE404" s="52"/>
      <c r="AF404" s="52"/>
      <c r="AG404" s="52"/>
      <c r="AH404" s="52"/>
      <c r="AI404" s="52"/>
    </row>
    <row r="405" spans="8:35" ht="15" customHeight="1" x14ac:dyDescent="0.3">
      <c r="H405" s="6"/>
      <c r="X405" s="52"/>
      <c r="Y405" s="52"/>
      <c r="Z405" s="52"/>
      <c r="AA405" s="52"/>
      <c r="AB405" s="52"/>
      <c r="AC405" s="52"/>
      <c r="AD405" s="52"/>
      <c r="AE405" s="52"/>
      <c r="AF405" s="52"/>
      <c r="AG405" s="52"/>
      <c r="AH405" s="52"/>
      <c r="AI405" s="52"/>
    </row>
    <row r="406" spans="8:35" ht="15" customHeight="1" x14ac:dyDescent="0.3">
      <c r="H406" s="6"/>
      <c r="X406" s="52"/>
      <c r="Y406" s="52"/>
      <c r="Z406" s="52"/>
      <c r="AA406" s="52"/>
      <c r="AB406" s="52"/>
      <c r="AC406" s="52"/>
      <c r="AD406" s="52"/>
      <c r="AE406" s="52"/>
      <c r="AF406" s="52"/>
      <c r="AG406" s="52"/>
      <c r="AH406" s="52"/>
      <c r="AI406" s="52"/>
    </row>
    <row r="407" spans="8:35" ht="15" customHeight="1" x14ac:dyDescent="0.3">
      <c r="H407" s="6"/>
      <c r="X407" s="52"/>
      <c r="Y407" s="52"/>
      <c r="Z407" s="52"/>
      <c r="AA407" s="52"/>
      <c r="AB407" s="52"/>
      <c r="AC407" s="52"/>
      <c r="AD407" s="52"/>
      <c r="AE407" s="52"/>
      <c r="AF407" s="52"/>
      <c r="AG407" s="52"/>
      <c r="AH407" s="52"/>
      <c r="AI407" s="52"/>
    </row>
    <row r="408" spans="8:35" ht="15" customHeight="1" x14ac:dyDescent="0.3">
      <c r="H408" s="6"/>
      <c r="X408" s="52"/>
      <c r="Y408" s="52"/>
      <c r="Z408" s="52"/>
      <c r="AA408" s="52"/>
      <c r="AB408" s="52"/>
      <c r="AC408" s="52"/>
      <c r="AD408" s="52"/>
      <c r="AE408" s="52"/>
      <c r="AF408" s="52"/>
      <c r="AG408" s="52"/>
      <c r="AH408" s="52"/>
      <c r="AI408" s="52"/>
    </row>
    <row r="409" spans="8:35" ht="15" customHeight="1" x14ac:dyDescent="0.3">
      <c r="H409" s="6"/>
      <c r="X409" s="52"/>
      <c r="Y409" s="52"/>
      <c r="Z409" s="52"/>
      <c r="AA409" s="52"/>
      <c r="AB409" s="52"/>
      <c r="AC409" s="52"/>
      <c r="AD409" s="52"/>
      <c r="AE409" s="52"/>
      <c r="AF409" s="52"/>
      <c r="AG409" s="52"/>
      <c r="AH409" s="52"/>
      <c r="AI409" s="52"/>
    </row>
    <row r="410" spans="8:35" ht="15" customHeight="1" x14ac:dyDescent="0.3">
      <c r="H410" s="6"/>
      <c r="X410" s="52"/>
      <c r="Y410" s="52"/>
      <c r="Z410" s="52"/>
      <c r="AA410" s="52"/>
      <c r="AB410" s="52"/>
      <c r="AC410" s="52"/>
      <c r="AD410" s="52"/>
      <c r="AE410" s="52"/>
      <c r="AF410" s="52"/>
      <c r="AG410" s="52"/>
      <c r="AH410" s="52"/>
      <c r="AI410" s="52"/>
    </row>
    <row r="411" spans="8:35" ht="15" customHeight="1" x14ac:dyDescent="0.3">
      <c r="H411" s="6"/>
      <c r="X411" s="52"/>
      <c r="Y411" s="52"/>
      <c r="Z411" s="52"/>
      <c r="AA411" s="52"/>
      <c r="AB411" s="52"/>
      <c r="AC411" s="52"/>
      <c r="AD411" s="52"/>
      <c r="AE411" s="52"/>
      <c r="AF411" s="52"/>
      <c r="AG411" s="52"/>
      <c r="AH411" s="52"/>
      <c r="AI411" s="52"/>
    </row>
    <row r="412" spans="8:35" ht="15" customHeight="1" x14ac:dyDescent="0.3">
      <c r="H412" s="6"/>
      <c r="X412" s="52"/>
      <c r="Y412" s="52"/>
      <c r="Z412" s="52"/>
      <c r="AA412" s="52"/>
      <c r="AB412" s="52"/>
      <c r="AC412" s="52"/>
      <c r="AD412" s="52"/>
      <c r="AE412" s="52"/>
      <c r="AF412" s="52"/>
      <c r="AG412" s="52"/>
      <c r="AH412" s="52"/>
      <c r="AI412" s="52"/>
    </row>
    <row r="413" spans="8:35" ht="15" customHeight="1" x14ac:dyDescent="0.3">
      <c r="H413" s="6"/>
      <c r="X413" s="52"/>
      <c r="Y413" s="52"/>
      <c r="Z413" s="52"/>
      <c r="AA413" s="52"/>
      <c r="AB413" s="52"/>
      <c r="AC413" s="52"/>
      <c r="AD413" s="52"/>
      <c r="AE413" s="52"/>
      <c r="AF413" s="52"/>
      <c r="AG413" s="52"/>
      <c r="AH413" s="52"/>
      <c r="AI413" s="52"/>
    </row>
    <row r="414" spans="8:35" ht="15" customHeight="1" x14ac:dyDescent="0.3">
      <c r="H414" s="6"/>
      <c r="X414" s="52"/>
      <c r="Y414" s="52"/>
      <c r="Z414" s="52"/>
      <c r="AA414" s="52"/>
      <c r="AB414" s="52"/>
      <c r="AC414" s="52"/>
      <c r="AD414" s="52"/>
      <c r="AE414" s="52"/>
      <c r="AF414" s="52"/>
      <c r="AG414" s="52"/>
      <c r="AH414" s="52"/>
      <c r="AI414" s="52"/>
    </row>
    <row r="415" spans="8:35" ht="15" customHeight="1" x14ac:dyDescent="0.3">
      <c r="H415" s="6"/>
      <c r="X415" s="52"/>
      <c r="Y415" s="52"/>
      <c r="Z415" s="52"/>
      <c r="AA415" s="52"/>
      <c r="AB415" s="52"/>
      <c r="AC415" s="52"/>
      <c r="AD415" s="52"/>
      <c r="AE415" s="52"/>
      <c r="AF415" s="52"/>
      <c r="AG415" s="52"/>
      <c r="AH415" s="52"/>
      <c r="AI415" s="52"/>
    </row>
    <row r="416" spans="8:35" ht="15" customHeight="1" x14ac:dyDescent="0.3">
      <c r="H416" s="6"/>
      <c r="X416" s="52"/>
      <c r="Y416" s="52"/>
      <c r="Z416" s="52"/>
      <c r="AA416" s="52"/>
      <c r="AB416" s="52"/>
      <c r="AC416" s="52"/>
      <c r="AD416" s="52"/>
      <c r="AE416" s="52"/>
      <c r="AF416" s="52"/>
      <c r="AG416" s="52"/>
      <c r="AH416" s="52"/>
      <c r="AI416" s="52"/>
    </row>
    <row r="417" spans="8:35" ht="15" customHeight="1" x14ac:dyDescent="0.3">
      <c r="H417" s="6"/>
      <c r="X417" s="52"/>
      <c r="Y417" s="52"/>
      <c r="Z417" s="52"/>
      <c r="AA417" s="52"/>
      <c r="AB417" s="52"/>
      <c r="AC417" s="52"/>
      <c r="AD417" s="52"/>
      <c r="AE417" s="52"/>
      <c r="AF417" s="52"/>
      <c r="AG417" s="52"/>
      <c r="AH417" s="52"/>
      <c r="AI417" s="52"/>
    </row>
    <row r="418" spans="8:35" ht="15" customHeight="1" x14ac:dyDescent="0.3">
      <c r="H418" s="6"/>
      <c r="X418" s="52"/>
      <c r="Y418" s="52"/>
      <c r="Z418" s="52"/>
      <c r="AA418" s="52"/>
      <c r="AB418" s="52"/>
      <c r="AC418" s="52"/>
      <c r="AD418" s="52"/>
      <c r="AE418" s="52"/>
      <c r="AF418" s="52"/>
      <c r="AG418" s="52"/>
      <c r="AH418" s="52"/>
      <c r="AI418" s="52"/>
    </row>
    <row r="419" spans="8:35" ht="15" customHeight="1" x14ac:dyDescent="0.3">
      <c r="H419" s="6"/>
      <c r="X419" s="52"/>
      <c r="Y419" s="52"/>
      <c r="Z419" s="52"/>
      <c r="AA419" s="52"/>
      <c r="AB419" s="52"/>
      <c r="AC419" s="52"/>
      <c r="AD419" s="52"/>
      <c r="AE419" s="52"/>
      <c r="AF419" s="52"/>
      <c r="AG419" s="52"/>
      <c r="AH419" s="52"/>
      <c r="AI419" s="52"/>
    </row>
    <row r="420" spans="8:35" ht="15" customHeight="1" x14ac:dyDescent="0.3">
      <c r="H420" s="6"/>
      <c r="X420" s="52"/>
      <c r="Y420" s="52"/>
      <c r="Z420" s="52"/>
      <c r="AA420" s="52"/>
      <c r="AB420" s="52"/>
      <c r="AC420" s="52"/>
      <c r="AD420" s="52"/>
      <c r="AE420" s="52"/>
      <c r="AF420" s="52"/>
      <c r="AG420" s="52"/>
      <c r="AH420" s="52"/>
      <c r="AI420" s="52"/>
    </row>
    <row r="421" spans="8:35" ht="15" customHeight="1" x14ac:dyDescent="0.3">
      <c r="H421" s="6"/>
      <c r="X421" s="52"/>
      <c r="Y421" s="52"/>
      <c r="Z421" s="52"/>
      <c r="AA421" s="52"/>
      <c r="AB421" s="52"/>
      <c r="AC421" s="52"/>
      <c r="AD421" s="52"/>
      <c r="AE421" s="52"/>
      <c r="AF421" s="52"/>
      <c r="AG421" s="52"/>
      <c r="AH421" s="52"/>
      <c r="AI421" s="52"/>
    </row>
    <row r="422" spans="8:35" ht="15" customHeight="1" x14ac:dyDescent="0.3">
      <c r="H422" s="6"/>
      <c r="X422" s="52"/>
      <c r="Y422" s="52"/>
      <c r="Z422" s="52"/>
      <c r="AA422" s="52"/>
      <c r="AB422" s="52"/>
      <c r="AC422" s="52"/>
      <c r="AD422" s="52"/>
      <c r="AE422" s="52"/>
      <c r="AF422" s="52"/>
      <c r="AG422" s="52"/>
      <c r="AH422" s="52"/>
      <c r="AI422" s="52"/>
    </row>
    <row r="423" spans="8:35" ht="15" customHeight="1" x14ac:dyDescent="0.3">
      <c r="H423" s="6"/>
      <c r="X423" s="52"/>
      <c r="Y423" s="52"/>
      <c r="Z423" s="52"/>
      <c r="AA423" s="52"/>
      <c r="AB423" s="52"/>
      <c r="AC423" s="52"/>
      <c r="AD423" s="52"/>
      <c r="AE423" s="52"/>
      <c r="AF423" s="52"/>
      <c r="AG423" s="52"/>
      <c r="AH423" s="52"/>
      <c r="AI423" s="52"/>
    </row>
    <row r="424" spans="8:35" ht="15" customHeight="1" x14ac:dyDescent="0.3">
      <c r="H424" s="6"/>
      <c r="X424" s="52"/>
      <c r="Y424" s="52"/>
      <c r="Z424" s="52"/>
      <c r="AA424" s="52"/>
      <c r="AB424" s="52"/>
      <c r="AC424" s="52"/>
      <c r="AD424" s="52"/>
      <c r="AE424" s="52"/>
      <c r="AF424" s="52"/>
      <c r="AG424" s="52"/>
      <c r="AH424" s="52"/>
      <c r="AI424" s="52"/>
    </row>
    <row r="425" spans="8:35" ht="15" customHeight="1" x14ac:dyDescent="0.3">
      <c r="H425" s="6"/>
      <c r="X425" s="52"/>
      <c r="Y425" s="52"/>
      <c r="Z425" s="52"/>
      <c r="AA425" s="52"/>
      <c r="AB425" s="52"/>
      <c r="AC425" s="52"/>
      <c r="AD425" s="52"/>
      <c r="AE425" s="52"/>
      <c r="AF425" s="52"/>
      <c r="AG425" s="52"/>
      <c r="AH425" s="52"/>
      <c r="AI425" s="52"/>
    </row>
    <row r="426" spans="8:35" ht="15" customHeight="1" x14ac:dyDescent="0.3">
      <c r="H426" s="6"/>
      <c r="X426" s="52"/>
      <c r="Y426" s="52"/>
      <c r="Z426" s="52"/>
      <c r="AA426" s="52"/>
      <c r="AB426" s="52"/>
      <c r="AC426" s="52"/>
      <c r="AD426" s="52"/>
      <c r="AE426" s="52"/>
      <c r="AF426" s="52"/>
      <c r="AG426" s="52"/>
      <c r="AH426" s="52"/>
      <c r="AI426" s="52"/>
    </row>
    <row r="427" spans="8:35" ht="15" customHeight="1" x14ac:dyDescent="0.3">
      <c r="H427" s="6"/>
      <c r="X427" s="52"/>
      <c r="Y427" s="52"/>
      <c r="Z427" s="52"/>
      <c r="AA427" s="52"/>
      <c r="AB427" s="52"/>
      <c r="AC427" s="52"/>
      <c r="AD427" s="52"/>
      <c r="AE427" s="52"/>
      <c r="AF427" s="52"/>
      <c r="AG427" s="52"/>
      <c r="AH427" s="52"/>
      <c r="AI427" s="52"/>
    </row>
    <row r="428" spans="8:35" ht="15" customHeight="1" x14ac:dyDescent="0.3">
      <c r="H428" s="6"/>
      <c r="X428" s="52"/>
      <c r="Y428" s="52"/>
      <c r="Z428" s="52"/>
      <c r="AA428" s="52"/>
      <c r="AB428" s="52"/>
      <c r="AC428" s="52"/>
      <c r="AD428" s="52"/>
      <c r="AE428" s="52"/>
      <c r="AF428" s="52"/>
      <c r="AG428" s="52"/>
      <c r="AH428" s="52"/>
      <c r="AI428" s="52"/>
    </row>
    <row r="429" spans="8:35" ht="15" customHeight="1" x14ac:dyDescent="0.3">
      <c r="H429" s="6"/>
      <c r="X429" s="52"/>
      <c r="Y429" s="52"/>
      <c r="Z429" s="52"/>
      <c r="AA429" s="52"/>
      <c r="AB429" s="52"/>
      <c r="AC429" s="52"/>
      <c r="AD429" s="52"/>
      <c r="AE429" s="52"/>
      <c r="AF429" s="52"/>
      <c r="AG429" s="52"/>
      <c r="AH429" s="52"/>
      <c r="AI429" s="52"/>
    </row>
    <row r="430" spans="8:35" ht="15" customHeight="1" x14ac:dyDescent="0.3">
      <c r="H430" s="6"/>
      <c r="X430" s="52"/>
      <c r="Y430" s="52"/>
      <c r="Z430" s="52"/>
      <c r="AA430" s="52"/>
      <c r="AB430" s="52"/>
      <c r="AC430" s="52"/>
      <c r="AD430" s="52"/>
      <c r="AE430" s="52"/>
      <c r="AF430" s="52"/>
      <c r="AG430" s="52"/>
      <c r="AH430" s="52"/>
      <c r="AI430" s="52"/>
    </row>
    <row r="431" spans="8:35" ht="15" customHeight="1" x14ac:dyDescent="0.3">
      <c r="H431" s="6"/>
      <c r="X431" s="52"/>
      <c r="Y431" s="52"/>
      <c r="Z431" s="52"/>
      <c r="AA431" s="52"/>
      <c r="AB431" s="52"/>
      <c r="AC431" s="52"/>
      <c r="AD431" s="52"/>
      <c r="AE431" s="52"/>
      <c r="AF431" s="52"/>
      <c r="AG431" s="52"/>
      <c r="AH431" s="52"/>
      <c r="AI431" s="52"/>
    </row>
    <row r="432" spans="8:35" ht="15" customHeight="1" x14ac:dyDescent="0.3">
      <c r="H432" s="6"/>
      <c r="X432" s="52"/>
      <c r="Y432" s="52"/>
      <c r="Z432" s="52"/>
      <c r="AA432" s="52"/>
      <c r="AB432" s="52"/>
      <c r="AC432" s="52"/>
      <c r="AD432" s="52"/>
      <c r="AE432" s="52"/>
      <c r="AF432" s="52"/>
      <c r="AG432" s="52"/>
      <c r="AH432" s="52"/>
      <c r="AI432" s="52"/>
    </row>
    <row r="433" spans="8:35" ht="15" customHeight="1" x14ac:dyDescent="0.3">
      <c r="H433" s="6"/>
      <c r="X433" s="52"/>
      <c r="Y433" s="52"/>
      <c r="Z433" s="52"/>
      <c r="AA433" s="52"/>
      <c r="AB433" s="52"/>
      <c r="AC433" s="52"/>
      <c r="AD433" s="52"/>
      <c r="AE433" s="52"/>
      <c r="AF433" s="52"/>
      <c r="AG433" s="52"/>
      <c r="AH433" s="52"/>
      <c r="AI433" s="52"/>
    </row>
    <row r="434" spans="8:35" ht="15" customHeight="1" x14ac:dyDescent="0.3">
      <c r="H434" s="6"/>
      <c r="X434" s="52"/>
      <c r="Y434" s="52"/>
      <c r="Z434" s="52"/>
      <c r="AA434" s="52"/>
      <c r="AB434" s="52"/>
      <c r="AC434" s="52"/>
      <c r="AD434" s="52"/>
      <c r="AE434" s="52"/>
      <c r="AF434" s="52"/>
      <c r="AG434" s="52"/>
      <c r="AH434" s="52"/>
      <c r="AI434" s="52"/>
    </row>
    <row r="435" spans="8:35" ht="15" customHeight="1" x14ac:dyDescent="0.3">
      <c r="H435" s="6"/>
      <c r="X435" s="52"/>
      <c r="Y435" s="52"/>
      <c r="Z435" s="52"/>
      <c r="AA435" s="52"/>
      <c r="AB435" s="52"/>
      <c r="AC435" s="52"/>
      <c r="AD435" s="52"/>
      <c r="AE435" s="52"/>
      <c r="AF435" s="52"/>
      <c r="AG435" s="52"/>
      <c r="AH435" s="52"/>
      <c r="AI435" s="52"/>
    </row>
    <row r="436" spans="8:35" ht="15" customHeight="1" x14ac:dyDescent="0.3">
      <c r="H436" s="6"/>
      <c r="X436" s="52"/>
      <c r="Y436" s="52"/>
      <c r="Z436" s="52"/>
      <c r="AA436" s="52"/>
      <c r="AB436" s="52"/>
      <c r="AC436" s="52"/>
      <c r="AD436" s="52"/>
      <c r="AE436" s="52"/>
      <c r="AF436" s="52"/>
      <c r="AG436" s="52"/>
      <c r="AH436" s="52"/>
      <c r="AI436" s="52"/>
    </row>
    <row r="437" spans="8:35" ht="15" customHeight="1" x14ac:dyDescent="0.3">
      <c r="H437" s="6"/>
      <c r="X437" s="52"/>
      <c r="Y437" s="52"/>
      <c r="Z437" s="52"/>
      <c r="AA437" s="52"/>
      <c r="AB437" s="52"/>
      <c r="AC437" s="52"/>
      <c r="AD437" s="52"/>
      <c r="AE437" s="52"/>
      <c r="AF437" s="52"/>
      <c r="AG437" s="52"/>
      <c r="AH437" s="52"/>
      <c r="AI437" s="52"/>
    </row>
    <row r="438" spans="8:35" ht="15" customHeight="1" x14ac:dyDescent="0.3">
      <c r="H438" s="6"/>
      <c r="X438" s="52"/>
      <c r="Y438" s="52"/>
      <c r="Z438" s="52"/>
      <c r="AA438" s="52"/>
      <c r="AB438" s="52"/>
      <c r="AC438" s="52"/>
      <c r="AD438" s="52"/>
      <c r="AE438" s="52"/>
      <c r="AF438" s="52"/>
      <c r="AG438" s="52"/>
      <c r="AH438" s="52"/>
      <c r="AI438" s="52"/>
    </row>
    <row r="439" spans="8:35" ht="15" customHeight="1" x14ac:dyDescent="0.3">
      <c r="H439" s="6"/>
      <c r="X439" s="52"/>
      <c r="Y439" s="52"/>
      <c r="Z439" s="52"/>
      <c r="AA439" s="52"/>
      <c r="AB439" s="52"/>
      <c r="AC439" s="52"/>
      <c r="AD439" s="52"/>
      <c r="AE439" s="52"/>
      <c r="AF439" s="52"/>
      <c r="AG439" s="52"/>
      <c r="AH439" s="52"/>
      <c r="AI439" s="52"/>
    </row>
    <row r="440" spans="8:35" ht="15" customHeight="1" x14ac:dyDescent="0.3">
      <c r="H440" s="6"/>
      <c r="X440" s="52"/>
      <c r="Y440" s="52"/>
      <c r="Z440" s="52"/>
      <c r="AA440" s="52"/>
      <c r="AB440" s="52"/>
      <c r="AC440" s="52"/>
      <c r="AD440" s="52"/>
      <c r="AE440" s="52"/>
      <c r="AF440" s="52"/>
      <c r="AG440" s="52"/>
      <c r="AH440" s="52"/>
      <c r="AI440" s="52"/>
    </row>
    <row r="441" spans="8:35" ht="15" customHeight="1" x14ac:dyDescent="0.3">
      <c r="H441" s="6"/>
      <c r="X441" s="52"/>
      <c r="Y441" s="52"/>
      <c r="Z441" s="52"/>
      <c r="AA441" s="52"/>
      <c r="AB441" s="52"/>
      <c r="AC441" s="52"/>
      <c r="AD441" s="52"/>
      <c r="AE441" s="52"/>
      <c r="AF441" s="52"/>
      <c r="AG441" s="52"/>
      <c r="AH441" s="52"/>
      <c r="AI441" s="52"/>
    </row>
    <row r="442" spans="8:35" ht="15" customHeight="1" x14ac:dyDescent="0.3">
      <c r="H442" s="6"/>
      <c r="X442" s="52"/>
      <c r="Y442" s="52"/>
      <c r="Z442" s="52"/>
      <c r="AA442" s="52"/>
      <c r="AB442" s="52"/>
      <c r="AC442" s="52"/>
      <c r="AD442" s="52"/>
      <c r="AE442" s="52"/>
      <c r="AF442" s="52"/>
      <c r="AG442" s="52"/>
      <c r="AH442" s="52"/>
      <c r="AI442" s="52"/>
    </row>
    <row r="443" spans="8:35" ht="15" customHeight="1" x14ac:dyDescent="0.3">
      <c r="H443" s="6"/>
      <c r="X443" s="52"/>
      <c r="Y443" s="52"/>
      <c r="Z443" s="52"/>
      <c r="AA443" s="52"/>
      <c r="AB443" s="52"/>
      <c r="AC443" s="52"/>
      <c r="AD443" s="52"/>
      <c r="AE443" s="52"/>
      <c r="AF443" s="52"/>
      <c r="AG443" s="52"/>
      <c r="AH443" s="52"/>
      <c r="AI443" s="52"/>
    </row>
    <row r="444" spans="8:35" ht="15" customHeight="1" x14ac:dyDescent="0.3">
      <c r="H444" s="6"/>
      <c r="X444" s="52"/>
      <c r="Y444" s="52"/>
      <c r="Z444" s="52"/>
      <c r="AA444" s="52"/>
      <c r="AB444" s="52"/>
      <c r="AC444" s="52"/>
      <c r="AD444" s="52"/>
      <c r="AE444" s="52"/>
      <c r="AF444" s="52"/>
      <c r="AG444" s="52"/>
      <c r="AH444" s="52"/>
      <c r="AI444" s="52"/>
    </row>
    <row r="445" spans="8:35" ht="15" customHeight="1" x14ac:dyDescent="0.3">
      <c r="H445" s="6"/>
      <c r="X445" s="52"/>
      <c r="Y445" s="52"/>
      <c r="Z445" s="52"/>
      <c r="AA445" s="52"/>
      <c r="AB445" s="52"/>
      <c r="AC445" s="52"/>
      <c r="AD445" s="52"/>
      <c r="AE445" s="52"/>
      <c r="AF445" s="52"/>
      <c r="AG445" s="52"/>
      <c r="AH445" s="52"/>
      <c r="AI445" s="52"/>
    </row>
    <row r="446" spans="8:35" ht="15" customHeight="1" x14ac:dyDescent="0.3">
      <c r="H446" s="6"/>
      <c r="X446" s="52"/>
      <c r="Y446" s="52"/>
      <c r="Z446" s="52"/>
      <c r="AA446" s="52"/>
      <c r="AB446" s="52"/>
      <c r="AC446" s="52"/>
      <c r="AD446" s="52"/>
      <c r="AE446" s="52"/>
      <c r="AF446" s="52"/>
      <c r="AG446" s="52"/>
      <c r="AH446" s="52"/>
      <c r="AI446" s="52"/>
    </row>
    <row r="447" spans="8:35" ht="15" customHeight="1" x14ac:dyDescent="0.3">
      <c r="H447" s="6"/>
      <c r="X447" s="52"/>
      <c r="Y447" s="52"/>
      <c r="Z447" s="52"/>
      <c r="AA447" s="52"/>
      <c r="AB447" s="52"/>
      <c r="AC447" s="52"/>
      <c r="AD447" s="52"/>
      <c r="AE447" s="52"/>
      <c r="AF447" s="52"/>
      <c r="AG447" s="52"/>
      <c r="AH447" s="52"/>
      <c r="AI447" s="52"/>
    </row>
    <row r="448" spans="8:35" ht="15" customHeight="1" x14ac:dyDescent="0.3">
      <c r="H448" s="6"/>
      <c r="X448" s="52"/>
      <c r="Y448" s="52"/>
      <c r="Z448" s="52"/>
      <c r="AA448" s="52"/>
      <c r="AB448" s="52"/>
      <c r="AC448" s="52"/>
      <c r="AD448" s="52"/>
      <c r="AE448" s="52"/>
      <c r="AF448" s="52"/>
      <c r="AG448" s="52"/>
      <c r="AH448" s="52"/>
      <c r="AI448" s="52"/>
    </row>
    <row r="449" spans="8:35" ht="15" customHeight="1" x14ac:dyDescent="0.3">
      <c r="H449" s="6"/>
      <c r="X449" s="52"/>
      <c r="Y449" s="52"/>
      <c r="Z449" s="52"/>
      <c r="AA449" s="52"/>
      <c r="AB449" s="52"/>
      <c r="AC449" s="52"/>
      <c r="AD449" s="52"/>
      <c r="AE449" s="52"/>
      <c r="AF449" s="52"/>
      <c r="AG449" s="52"/>
      <c r="AH449" s="52"/>
      <c r="AI449" s="52"/>
    </row>
    <row r="450" spans="8:35" ht="15" customHeight="1" x14ac:dyDescent="0.3">
      <c r="H450" s="6"/>
      <c r="X450" s="52"/>
      <c r="Y450" s="52"/>
      <c r="Z450" s="52"/>
      <c r="AA450" s="52"/>
      <c r="AB450" s="52"/>
      <c r="AC450" s="52"/>
      <c r="AD450" s="52"/>
      <c r="AE450" s="52"/>
      <c r="AF450" s="52"/>
      <c r="AG450" s="52"/>
      <c r="AH450" s="52"/>
      <c r="AI450" s="52"/>
    </row>
    <row r="451" spans="8:35" ht="15" customHeight="1" x14ac:dyDescent="0.3">
      <c r="H451" s="6"/>
      <c r="X451" s="52"/>
      <c r="Y451" s="52"/>
      <c r="Z451" s="52"/>
      <c r="AA451" s="52"/>
      <c r="AB451" s="52"/>
      <c r="AC451" s="52"/>
      <c r="AD451" s="52"/>
      <c r="AE451" s="52"/>
      <c r="AF451" s="52"/>
      <c r="AG451" s="52"/>
      <c r="AH451" s="52"/>
      <c r="AI451" s="52"/>
    </row>
    <row r="452" spans="8:35" ht="15" customHeight="1" x14ac:dyDescent="0.3">
      <c r="H452" s="6"/>
      <c r="X452" s="52"/>
      <c r="Y452" s="52"/>
      <c r="Z452" s="52"/>
      <c r="AA452" s="52"/>
      <c r="AB452" s="52"/>
      <c r="AC452" s="52"/>
      <c r="AD452" s="52"/>
      <c r="AE452" s="52"/>
      <c r="AF452" s="52"/>
      <c r="AG452" s="52"/>
      <c r="AH452" s="52"/>
      <c r="AI452" s="52"/>
    </row>
    <row r="453" spans="8:35" ht="15" customHeight="1" x14ac:dyDescent="0.3">
      <c r="H453" s="6"/>
      <c r="X453" s="52"/>
      <c r="Y453" s="52"/>
      <c r="Z453" s="52"/>
      <c r="AA453" s="52"/>
      <c r="AB453" s="52"/>
      <c r="AC453" s="52"/>
      <c r="AD453" s="52"/>
      <c r="AE453" s="52"/>
      <c r="AF453" s="52"/>
      <c r="AG453" s="52"/>
      <c r="AH453" s="52"/>
      <c r="AI453" s="52"/>
    </row>
    <row r="454" spans="8:35" ht="15" customHeight="1" x14ac:dyDescent="0.3">
      <c r="H454" s="6"/>
      <c r="X454" s="52"/>
      <c r="Y454" s="52"/>
      <c r="Z454" s="52"/>
      <c r="AA454" s="52"/>
      <c r="AB454" s="52"/>
      <c r="AC454" s="52"/>
      <c r="AD454" s="52"/>
      <c r="AE454" s="52"/>
      <c r="AF454" s="52"/>
      <c r="AG454" s="52"/>
      <c r="AH454" s="52"/>
      <c r="AI454" s="52"/>
    </row>
    <row r="455" spans="8:35" ht="15" customHeight="1" x14ac:dyDescent="0.3">
      <c r="H455" s="6"/>
      <c r="X455" s="52"/>
      <c r="Y455" s="52"/>
      <c r="Z455" s="52"/>
      <c r="AA455" s="52"/>
      <c r="AB455" s="52"/>
      <c r="AC455" s="52"/>
      <c r="AD455" s="52"/>
      <c r="AE455" s="52"/>
      <c r="AF455" s="52"/>
      <c r="AG455" s="52"/>
      <c r="AH455" s="52"/>
      <c r="AI455" s="52"/>
    </row>
    <row r="456" spans="8:35" ht="15" customHeight="1" x14ac:dyDescent="0.3">
      <c r="H456" s="6"/>
      <c r="X456" s="52"/>
      <c r="Y456" s="52"/>
      <c r="Z456" s="52"/>
      <c r="AA456" s="52"/>
      <c r="AB456" s="52"/>
      <c r="AC456" s="52"/>
      <c r="AD456" s="52"/>
      <c r="AE456" s="52"/>
      <c r="AF456" s="52"/>
      <c r="AG456" s="52"/>
      <c r="AH456" s="52"/>
      <c r="AI456" s="52"/>
    </row>
    <row r="457" spans="8:35" ht="15" customHeight="1" x14ac:dyDescent="0.3">
      <c r="H457" s="6"/>
      <c r="X457" s="52"/>
      <c r="Y457" s="52"/>
      <c r="Z457" s="52"/>
      <c r="AA457" s="52"/>
      <c r="AB457" s="52"/>
      <c r="AC457" s="52"/>
      <c r="AD457" s="52"/>
      <c r="AE457" s="52"/>
      <c r="AF457" s="52"/>
      <c r="AG457" s="52"/>
      <c r="AH457" s="52"/>
      <c r="AI457" s="52"/>
    </row>
    <row r="458" spans="8:35" ht="15" customHeight="1" x14ac:dyDescent="0.3">
      <c r="H458" s="6"/>
      <c r="X458" s="52"/>
      <c r="Y458" s="52"/>
      <c r="Z458" s="52"/>
      <c r="AA458" s="52"/>
      <c r="AB458" s="52"/>
      <c r="AC458" s="52"/>
      <c r="AD458" s="52"/>
      <c r="AE458" s="52"/>
      <c r="AF458" s="52"/>
      <c r="AG458" s="52"/>
      <c r="AH458" s="52"/>
      <c r="AI458" s="52"/>
    </row>
    <row r="459" spans="8:35" ht="15" customHeight="1" x14ac:dyDescent="0.3">
      <c r="H459" s="6"/>
      <c r="X459" s="52"/>
      <c r="Y459" s="52"/>
      <c r="Z459" s="52"/>
      <c r="AA459" s="52"/>
      <c r="AB459" s="52"/>
      <c r="AC459" s="52"/>
      <c r="AD459" s="52"/>
      <c r="AE459" s="52"/>
      <c r="AF459" s="52"/>
      <c r="AG459" s="52"/>
      <c r="AH459" s="52"/>
      <c r="AI459" s="52"/>
    </row>
    <row r="460" spans="8:35" ht="15" customHeight="1" x14ac:dyDescent="0.3">
      <c r="H460" s="6"/>
      <c r="X460" s="52"/>
      <c r="Y460" s="52"/>
      <c r="Z460" s="52"/>
      <c r="AA460" s="52"/>
      <c r="AB460" s="52"/>
      <c r="AC460" s="52"/>
      <c r="AD460" s="52"/>
      <c r="AE460" s="52"/>
      <c r="AF460" s="52"/>
      <c r="AG460" s="52"/>
      <c r="AH460" s="52"/>
      <c r="AI460" s="52"/>
    </row>
    <row r="461" spans="8:35" ht="15" customHeight="1" x14ac:dyDescent="0.3">
      <c r="H461" s="6"/>
      <c r="X461" s="52"/>
      <c r="Y461" s="52"/>
      <c r="Z461" s="52"/>
      <c r="AA461" s="52"/>
      <c r="AB461" s="52"/>
      <c r="AC461" s="52"/>
      <c r="AD461" s="52"/>
      <c r="AE461" s="52"/>
      <c r="AF461" s="52"/>
      <c r="AG461" s="52"/>
      <c r="AH461" s="52"/>
      <c r="AI461" s="52"/>
    </row>
    <row r="462" spans="8:35" ht="15" customHeight="1" x14ac:dyDescent="0.3">
      <c r="H462" s="6"/>
      <c r="X462" s="52"/>
      <c r="Y462" s="52"/>
      <c r="Z462" s="52"/>
      <c r="AA462" s="52"/>
      <c r="AB462" s="52"/>
      <c r="AC462" s="52"/>
      <c r="AD462" s="52"/>
      <c r="AE462" s="52"/>
      <c r="AF462" s="52"/>
      <c r="AG462" s="52"/>
      <c r="AH462" s="52"/>
      <c r="AI462" s="52"/>
    </row>
    <row r="463" spans="8:35" ht="15" customHeight="1" x14ac:dyDescent="0.3">
      <c r="H463" s="6"/>
      <c r="X463" s="52"/>
      <c r="Y463" s="52"/>
      <c r="Z463" s="52"/>
      <c r="AA463" s="52"/>
      <c r="AB463" s="52"/>
      <c r="AC463" s="52"/>
      <c r="AD463" s="52"/>
      <c r="AE463" s="52"/>
      <c r="AF463" s="52"/>
      <c r="AG463" s="52"/>
      <c r="AH463" s="52"/>
      <c r="AI463" s="52"/>
    </row>
    <row r="464" spans="8:35" ht="15" customHeight="1" x14ac:dyDescent="0.3">
      <c r="H464" s="6"/>
      <c r="X464" s="52"/>
      <c r="Y464" s="52"/>
      <c r="Z464" s="52"/>
      <c r="AA464" s="52"/>
      <c r="AB464" s="52"/>
      <c r="AC464" s="52"/>
      <c r="AD464" s="52"/>
      <c r="AE464" s="52"/>
      <c r="AF464" s="52"/>
      <c r="AG464" s="52"/>
      <c r="AH464" s="52"/>
      <c r="AI464" s="52"/>
    </row>
    <row r="465" spans="8:35" ht="15" customHeight="1" x14ac:dyDescent="0.3">
      <c r="H465" s="6"/>
      <c r="X465" s="52"/>
      <c r="Y465" s="52"/>
      <c r="Z465" s="52"/>
      <c r="AA465" s="52"/>
      <c r="AB465" s="52"/>
      <c r="AC465" s="52"/>
      <c r="AD465" s="52"/>
      <c r="AE465" s="52"/>
      <c r="AF465" s="52"/>
      <c r="AG465" s="52"/>
      <c r="AH465" s="52"/>
      <c r="AI465" s="52"/>
    </row>
    <row r="466" spans="8:35" ht="15" customHeight="1" x14ac:dyDescent="0.3">
      <c r="H466" s="6"/>
      <c r="X466" s="52"/>
      <c r="Y466" s="52"/>
      <c r="Z466" s="52"/>
      <c r="AA466" s="52"/>
      <c r="AB466" s="52"/>
      <c r="AC466" s="52"/>
      <c r="AD466" s="52"/>
      <c r="AE466" s="52"/>
      <c r="AF466" s="52"/>
      <c r="AG466" s="52"/>
      <c r="AH466" s="52"/>
      <c r="AI466" s="52"/>
    </row>
    <row r="467" spans="8:35" ht="15" customHeight="1" x14ac:dyDescent="0.3">
      <c r="H467" s="6"/>
      <c r="X467" s="52"/>
      <c r="Y467" s="52"/>
      <c r="Z467" s="52"/>
      <c r="AA467" s="52"/>
      <c r="AB467" s="52"/>
      <c r="AC467" s="52"/>
      <c r="AD467" s="52"/>
      <c r="AE467" s="52"/>
      <c r="AF467" s="52"/>
      <c r="AG467" s="52"/>
      <c r="AH467" s="52"/>
      <c r="AI467" s="52"/>
    </row>
    <row r="468" spans="8:35" ht="15" customHeight="1" x14ac:dyDescent="0.3">
      <c r="H468" s="6"/>
      <c r="X468" s="52"/>
      <c r="Y468" s="52"/>
      <c r="Z468" s="52"/>
      <c r="AA468" s="52"/>
      <c r="AB468" s="52"/>
      <c r="AC468" s="52"/>
      <c r="AD468" s="52"/>
      <c r="AE468" s="52"/>
      <c r="AF468" s="52"/>
      <c r="AG468" s="52"/>
      <c r="AH468" s="52"/>
      <c r="AI468" s="52"/>
    </row>
    <row r="469" spans="8:35" ht="15" customHeight="1" x14ac:dyDescent="0.3">
      <c r="H469" s="6"/>
      <c r="X469" s="52"/>
      <c r="Y469" s="52"/>
      <c r="Z469" s="52"/>
      <c r="AA469" s="52"/>
      <c r="AB469" s="52"/>
      <c r="AC469" s="52"/>
      <c r="AD469" s="52"/>
      <c r="AE469" s="52"/>
      <c r="AF469" s="52"/>
      <c r="AG469" s="52"/>
      <c r="AH469" s="52"/>
      <c r="AI469" s="52"/>
    </row>
    <row r="470" spans="8:35" ht="15" customHeight="1" x14ac:dyDescent="0.3">
      <c r="H470" s="6"/>
      <c r="X470" s="52"/>
      <c r="Y470" s="52"/>
      <c r="Z470" s="52"/>
      <c r="AA470" s="52"/>
      <c r="AB470" s="52"/>
      <c r="AC470" s="52"/>
      <c r="AD470" s="52"/>
      <c r="AE470" s="52"/>
      <c r="AF470" s="52"/>
      <c r="AG470" s="52"/>
      <c r="AH470" s="52"/>
      <c r="AI470" s="52"/>
    </row>
    <row r="471" spans="8:35" ht="15" customHeight="1" x14ac:dyDescent="0.3">
      <c r="H471" s="6"/>
      <c r="X471" s="52"/>
      <c r="Y471" s="52"/>
      <c r="Z471" s="52"/>
      <c r="AA471" s="52"/>
      <c r="AB471" s="52"/>
      <c r="AC471" s="52"/>
      <c r="AD471" s="52"/>
      <c r="AE471" s="52"/>
      <c r="AF471" s="52"/>
      <c r="AG471" s="52"/>
      <c r="AH471" s="52"/>
      <c r="AI471" s="52"/>
    </row>
    <row r="472" spans="8:35" ht="15" customHeight="1" x14ac:dyDescent="0.3">
      <c r="H472" s="6"/>
      <c r="X472" s="52"/>
      <c r="Y472" s="52"/>
      <c r="Z472" s="52"/>
      <c r="AA472" s="52"/>
      <c r="AB472" s="52"/>
      <c r="AC472" s="52"/>
      <c r="AD472" s="52"/>
      <c r="AE472" s="52"/>
      <c r="AF472" s="52"/>
      <c r="AG472" s="52"/>
      <c r="AH472" s="52"/>
      <c r="AI472" s="52"/>
    </row>
    <row r="473" spans="8:35" ht="15" customHeight="1" x14ac:dyDescent="0.3">
      <c r="H473" s="6"/>
      <c r="X473" s="52"/>
      <c r="Y473" s="52"/>
      <c r="Z473" s="52"/>
      <c r="AA473" s="52"/>
      <c r="AB473" s="52"/>
      <c r="AC473" s="52"/>
      <c r="AD473" s="52"/>
      <c r="AE473" s="52"/>
      <c r="AF473" s="52"/>
      <c r="AG473" s="52"/>
      <c r="AH473" s="52"/>
      <c r="AI473" s="52"/>
    </row>
    <row r="474" spans="8:35" ht="15" customHeight="1" x14ac:dyDescent="0.3">
      <c r="H474" s="6"/>
      <c r="X474" s="52"/>
      <c r="Y474" s="52"/>
      <c r="Z474" s="52"/>
      <c r="AA474" s="52"/>
      <c r="AB474" s="52"/>
      <c r="AC474" s="52"/>
      <c r="AD474" s="52"/>
      <c r="AE474" s="52"/>
      <c r="AF474" s="52"/>
      <c r="AG474" s="52"/>
      <c r="AH474" s="52"/>
      <c r="AI474" s="52"/>
    </row>
    <row r="475" spans="8:35" ht="15" customHeight="1" x14ac:dyDescent="0.3">
      <c r="H475" s="6"/>
      <c r="X475" s="52"/>
      <c r="Y475" s="52"/>
      <c r="Z475" s="52"/>
      <c r="AA475" s="52"/>
      <c r="AB475" s="52"/>
      <c r="AC475" s="52"/>
      <c r="AD475" s="52"/>
      <c r="AE475" s="52"/>
      <c r="AF475" s="52"/>
      <c r="AG475" s="52"/>
      <c r="AH475" s="52"/>
      <c r="AI475" s="52"/>
    </row>
    <row r="476" spans="8:35" ht="15" customHeight="1" x14ac:dyDescent="0.3">
      <c r="H476" s="6"/>
      <c r="X476" s="52"/>
      <c r="Y476" s="52"/>
      <c r="Z476" s="52"/>
      <c r="AA476" s="52"/>
      <c r="AB476" s="52"/>
      <c r="AC476" s="52"/>
      <c r="AD476" s="52"/>
      <c r="AE476" s="52"/>
      <c r="AF476" s="52"/>
      <c r="AG476" s="52"/>
      <c r="AH476" s="52"/>
      <c r="AI476" s="52"/>
    </row>
    <row r="477" spans="8:35" ht="15" customHeight="1" x14ac:dyDescent="0.3">
      <c r="H477" s="6"/>
      <c r="X477" s="52"/>
      <c r="Y477" s="52"/>
      <c r="Z477" s="52"/>
      <c r="AA477" s="52"/>
      <c r="AB477" s="52"/>
      <c r="AC477" s="52"/>
      <c r="AD477" s="52"/>
      <c r="AE477" s="52"/>
      <c r="AF477" s="52"/>
      <c r="AG477" s="52"/>
      <c r="AH477" s="52"/>
      <c r="AI477" s="52"/>
    </row>
    <row r="478" spans="8:35" ht="15" customHeight="1" x14ac:dyDescent="0.3">
      <c r="H478" s="6"/>
      <c r="X478" s="52"/>
      <c r="Y478" s="52"/>
      <c r="Z478" s="52"/>
      <c r="AA478" s="52"/>
      <c r="AB478" s="52"/>
      <c r="AC478" s="52"/>
      <c r="AD478" s="52"/>
      <c r="AE478" s="52"/>
      <c r="AF478" s="52"/>
      <c r="AG478" s="52"/>
      <c r="AH478" s="52"/>
      <c r="AI478" s="52"/>
    </row>
    <row r="479" spans="8:35" ht="15" customHeight="1" x14ac:dyDescent="0.3">
      <c r="H479" s="6"/>
      <c r="X479" s="52"/>
      <c r="Y479" s="52"/>
      <c r="Z479" s="52"/>
      <c r="AA479" s="52"/>
      <c r="AB479" s="52"/>
      <c r="AC479" s="52"/>
      <c r="AD479" s="52"/>
      <c r="AE479" s="52"/>
      <c r="AF479" s="52"/>
      <c r="AG479" s="52"/>
      <c r="AH479" s="52"/>
      <c r="AI479" s="52"/>
    </row>
    <row r="480" spans="8:35" ht="15" customHeight="1" x14ac:dyDescent="0.3">
      <c r="H480" s="6"/>
      <c r="X480" s="52"/>
      <c r="Y480" s="52"/>
      <c r="Z480" s="52"/>
      <c r="AA480" s="52"/>
      <c r="AB480" s="52"/>
      <c r="AC480" s="52"/>
      <c r="AD480" s="52"/>
      <c r="AE480" s="52"/>
      <c r="AF480" s="52"/>
      <c r="AG480" s="52"/>
      <c r="AH480" s="52"/>
      <c r="AI480" s="52"/>
    </row>
    <row r="481" spans="8:35" ht="15" customHeight="1" x14ac:dyDescent="0.3">
      <c r="H481" s="6"/>
      <c r="X481" s="52"/>
      <c r="Y481" s="52"/>
      <c r="Z481" s="52"/>
      <c r="AA481" s="52"/>
      <c r="AB481" s="52"/>
      <c r="AC481" s="52"/>
      <c r="AD481" s="52"/>
      <c r="AE481" s="52"/>
      <c r="AF481" s="52"/>
      <c r="AG481" s="52"/>
      <c r="AH481" s="52"/>
      <c r="AI481" s="52"/>
    </row>
    <row r="482" spans="8:35" ht="15" customHeight="1" x14ac:dyDescent="0.3">
      <c r="H482" s="6"/>
      <c r="X482" s="52"/>
      <c r="Y482" s="52"/>
      <c r="Z482" s="52"/>
      <c r="AA482" s="52"/>
      <c r="AB482" s="52"/>
      <c r="AC482" s="52"/>
      <c r="AD482" s="52"/>
      <c r="AE482" s="52"/>
      <c r="AF482" s="52"/>
      <c r="AG482" s="52"/>
      <c r="AH482" s="52"/>
      <c r="AI482" s="52"/>
    </row>
    <row r="483" spans="8:35" ht="15" customHeight="1" x14ac:dyDescent="0.3">
      <c r="H483" s="6"/>
      <c r="X483" s="52"/>
      <c r="Y483" s="52"/>
      <c r="Z483" s="52"/>
      <c r="AA483" s="52"/>
      <c r="AB483" s="52"/>
      <c r="AC483" s="52"/>
      <c r="AD483" s="52"/>
      <c r="AE483" s="52"/>
      <c r="AF483" s="52"/>
      <c r="AG483" s="52"/>
      <c r="AH483" s="52"/>
      <c r="AI483" s="52"/>
    </row>
    <row r="484" spans="8:35" ht="15" customHeight="1" x14ac:dyDescent="0.3">
      <c r="H484" s="6"/>
      <c r="X484" s="52"/>
      <c r="Y484" s="52"/>
      <c r="Z484" s="52"/>
      <c r="AA484" s="52"/>
      <c r="AB484" s="52"/>
      <c r="AC484" s="52"/>
      <c r="AD484" s="52"/>
      <c r="AE484" s="52"/>
      <c r="AF484" s="52"/>
      <c r="AG484" s="52"/>
      <c r="AH484" s="52"/>
      <c r="AI484" s="52"/>
    </row>
    <row r="485" spans="8:35" ht="15" customHeight="1" x14ac:dyDescent="0.3">
      <c r="H485" s="6"/>
      <c r="X485" s="52"/>
      <c r="Y485" s="52"/>
      <c r="Z485" s="52"/>
      <c r="AA485" s="52"/>
      <c r="AB485" s="52"/>
      <c r="AC485" s="52"/>
      <c r="AD485" s="52"/>
      <c r="AE485" s="52"/>
      <c r="AF485" s="52"/>
      <c r="AG485" s="52"/>
      <c r="AH485" s="52"/>
      <c r="AI485" s="52"/>
    </row>
    <row r="486" spans="8:35" ht="15" customHeight="1" x14ac:dyDescent="0.3">
      <c r="H486" s="6"/>
      <c r="X486" s="52"/>
      <c r="Y486" s="52"/>
      <c r="Z486" s="52"/>
      <c r="AA486" s="52"/>
      <c r="AB486" s="52"/>
      <c r="AC486" s="52"/>
      <c r="AD486" s="52"/>
      <c r="AE486" s="52"/>
      <c r="AF486" s="52"/>
      <c r="AG486" s="52"/>
      <c r="AH486" s="52"/>
      <c r="AI486" s="52"/>
    </row>
    <row r="487" spans="8:35" ht="15" customHeight="1" x14ac:dyDescent="0.3">
      <c r="H487" s="6"/>
      <c r="X487" s="52"/>
      <c r="Y487" s="52"/>
      <c r="Z487" s="52"/>
      <c r="AA487" s="52"/>
      <c r="AB487" s="52"/>
      <c r="AC487" s="52"/>
      <c r="AD487" s="52"/>
      <c r="AE487" s="52"/>
      <c r="AF487" s="52"/>
      <c r="AG487" s="52"/>
      <c r="AH487" s="52"/>
      <c r="AI487" s="52"/>
    </row>
    <row r="488" spans="8:35" ht="15" customHeight="1" x14ac:dyDescent="0.3">
      <c r="H488" s="6"/>
      <c r="X488" s="52"/>
      <c r="Y488" s="52"/>
      <c r="Z488" s="52"/>
      <c r="AA488" s="52"/>
      <c r="AB488" s="52"/>
      <c r="AC488" s="52"/>
      <c r="AD488" s="52"/>
      <c r="AE488" s="52"/>
      <c r="AF488" s="52"/>
      <c r="AG488" s="52"/>
      <c r="AH488" s="52"/>
      <c r="AI488" s="52"/>
    </row>
    <row r="489" spans="8:35" ht="15" customHeight="1" x14ac:dyDescent="0.3">
      <c r="H489" s="6"/>
      <c r="X489" s="52"/>
      <c r="Y489" s="52"/>
      <c r="Z489" s="52"/>
      <c r="AA489" s="52"/>
      <c r="AB489" s="52"/>
      <c r="AC489" s="52"/>
      <c r="AD489" s="52"/>
      <c r="AE489" s="52"/>
      <c r="AF489" s="52"/>
      <c r="AG489" s="52"/>
      <c r="AH489" s="52"/>
      <c r="AI489" s="52"/>
    </row>
    <row r="490" spans="8:35" ht="15" customHeight="1" x14ac:dyDescent="0.3">
      <c r="H490" s="6"/>
      <c r="X490" s="52"/>
      <c r="Y490" s="52"/>
      <c r="Z490" s="52"/>
      <c r="AA490" s="52"/>
      <c r="AB490" s="52"/>
      <c r="AC490" s="52"/>
      <c r="AD490" s="52"/>
      <c r="AE490" s="52"/>
      <c r="AF490" s="52"/>
      <c r="AG490" s="52"/>
      <c r="AH490" s="52"/>
      <c r="AI490" s="52"/>
    </row>
    <row r="491" spans="8:35" ht="15" customHeight="1" x14ac:dyDescent="0.3">
      <c r="H491" s="6"/>
      <c r="X491" s="52"/>
      <c r="Y491" s="52"/>
      <c r="Z491" s="52"/>
      <c r="AA491" s="52"/>
      <c r="AB491" s="52"/>
      <c r="AC491" s="52"/>
      <c r="AD491" s="52"/>
      <c r="AE491" s="52"/>
      <c r="AF491" s="52"/>
      <c r="AG491" s="52"/>
      <c r="AH491" s="52"/>
      <c r="AI491" s="52"/>
    </row>
    <row r="492" spans="8:35" ht="15" customHeight="1" x14ac:dyDescent="0.3">
      <c r="H492" s="6"/>
      <c r="X492" s="52"/>
      <c r="Y492" s="52"/>
      <c r="Z492" s="52"/>
      <c r="AA492" s="52"/>
      <c r="AB492" s="52"/>
      <c r="AC492" s="52"/>
      <c r="AD492" s="52"/>
      <c r="AE492" s="52"/>
      <c r="AF492" s="52"/>
      <c r="AG492" s="52"/>
      <c r="AH492" s="52"/>
      <c r="AI492" s="52"/>
    </row>
    <row r="493" spans="8:35" ht="15" customHeight="1" x14ac:dyDescent="0.3">
      <c r="H493" s="6"/>
      <c r="X493" s="52"/>
      <c r="Y493" s="52"/>
      <c r="Z493" s="52"/>
      <c r="AA493" s="52"/>
      <c r="AB493" s="52"/>
      <c r="AC493" s="52"/>
      <c r="AD493" s="52"/>
      <c r="AE493" s="52"/>
      <c r="AF493" s="52"/>
      <c r="AG493" s="52"/>
      <c r="AH493" s="52"/>
      <c r="AI493" s="52"/>
    </row>
    <row r="494" spans="8:35" ht="15" customHeight="1" x14ac:dyDescent="0.3">
      <c r="H494" s="6"/>
      <c r="X494" s="52"/>
      <c r="Y494" s="52"/>
      <c r="Z494" s="52"/>
      <c r="AA494" s="52"/>
      <c r="AB494" s="52"/>
      <c r="AC494" s="52"/>
      <c r="AD494" s="52"/>
      <c r="AE494" s="52"/>
      <c r="AF494" s="52"/>
      <c r="AG494" s="52"/>
      <c r="AH494" s="52"/>
      <c r="AI494" s="52"/>
    </row>
    <row r="495" spans="8:35" ht="15" customHeight="1" x14ac:dyDescent="0.3">
      <c r="H495" s="6"/>
      <c r="X495" s="52"/>
      <c r="Y495" s="52"/>
      <c r="Z495" s="52"/>
      <c r="AA495" s="52"/>
      <c r="AB495" s="52"/>
      <c r="AC495" s="52"/>
      <c r="AD495" s="52"/>
      <c r="AE495" s="52"/>
      <c r="AF495" s="52"/>
      <c r="AG495" s="52"/>
      <c r="AH495" s="52"/>
      <c r="AI495" s="52"/>
    </row>
    <row r="496" spans="8:35" ht="15" customHeight="1" x14ac:dyDescent="0.3">
      <c r="H496" s="6"/>
      <c r="X496" s="52"/>
      <c r="Y496" s="52"/>
      <c r="Z496" s="52"/>
      <c r="AA496" s="52"/>
      <c r="AB496" s="52"/>
      <c r="AC496" s="52"/>
      <c r="AD496" s="52"/>
      <c r="AE496" s="52"/>
      <c r="AF496" s="52"/>
      <c r="AG496" s="52"/>
      <c r="AH496" s="52"/>
      <c r="AI496" s="52"/>
    </row>
    <row r="497" spans="8:35" ht="15" customHeight="1" x14ac:dyDescent="0.3">
      <c r="H497" s="6"/>
      <c r="X497" s="52"/>
      <c r="Y497" s="52"/>
      <c r="Z497" s="52"/>
      <c r="AA497" s="52"/>
      <c r="AB497" s="52"/>
      <c r="AC497" s="52"/>
      <c r="AD497" s="52"/>
      <c r="AE497" s="52"/>
      <c r="AF497" s="52"/>
      <c r="AG497" s="52"/>
      <c r="AH497" s="52"/>
      <c r="AI497" s="52"/>
    </row>
    <row r="498" spans="8:35" ht="15" customHeight="1" x14ac:dyDescent="0.3">
      <c r="H498" s="6"/>
      <c r="X498" s="52"/>
      <c r="Y498" s="52"/>
      <c r="Z498" s="52"/>
      <c r="AA498" s="52"/>
      <c r="AB498" s="52"/>
      <c r="AC498" s="52"/>
      <c r="AD498" s="52"/>
      <c r="AE498" s="52"/>
      <c r="AF498" s="52"/>
      <c r="AG498" s="52"/>
      <c r="AH498" s="52"/>
      <c r="AI498" s="52"/>
    </row>
    <row r="499" spans="8:35" ht="15" customHeight="1" x14ac:dyDescent="0.3">
      <c r="H499" s="6"/>
      <c r="X499" s="52"/>
      <c r="Y499" s="52"/>
      <c r="Z499" s="52"/>
      <c r="AA499" s="52"/>
      <c r="AB499" s="52"/>
      <c r="AC499" s="52"/>
      <c r="AD499" s="52"/>
      <c r="AE499" s="52"/>
      <c r="AF499" s="52"/>
      <c r="AG499" s="52"/>
      <c r="AH499" s="52"/>
      <c r="AI499" s="52"/>
    </row>
    <row r="500" spans="8:35" ht="15" customHeight="1" x14ac:dyDescent="0.3">
      <c r="H500" s="6"/>
      <c r="X500" s="52"/>
      <c r="Y500" s="52"/>
      <c r="Z500" s="52"/>
      <c r="AA500" s="52"/>
      <c r="AB500" s="52"/>
      <c r="AC500" s="52"/>
      <c r="AD500" s="52"/>
      <c r="AE500" s="52"/>
      <c r="AF500" s="52"/>
      <c r="AG500" s="52"/>
      <c r="AH500" s="52"/>
      <c r="AI500" s="52"/>
    </row>
    <row r="501" spans="8:35" ht="15" customHeight="1" x14ac:dyDescent="0.3">
      <c r="H501" s="6"/>
      <c r="X501" s="52"/>
      <c r="Y501" s="52"/>
      <c r="Z501" s="52"/>
      <c r="AA501" s="52"/>
      <c r="AB501" s="52"/>
      <c r="AC501" s="52"/>
      <c r="AD501" s="52"/>
      <c r="AE501" s="52"/>
      <c r="AF501" s="52"/>
      <c r="AG501" s="52"/>
      <c r="AH501" s="52"/>
      <c r="AI501" s="52"/>
    </row>
    <row r="502" spans="8:35" ht="15" customHeight="1" x14ac:dyDescent="0.3">
      <c r="H502" s="6"/>
      <c r="Y502" s="52"/>
      <c r="Z502" s="52"/>
      <c r="AA502" s="52"/>
      <c r="AB502" s="52"/>
      <c r="AC502" s="52"/>
      <c r="AD502" s="52"/>
      <c r="AE502" s="52"/>
      <c r="AF502" s="52"/>
      <c r="AG502" s="52"/>
      <c r="AH502" s="52"/>
      <c r="AI502" s="52"/>
    </row>
    <row r="503" spans="8:35" ht="15" customHeight="1" x14ac:dyDescent="0.3">
      <c r="H503" s="6"/>
    </row>
    <row r="504" spans="8:35" ht="15" customHeight="1" x14ac:dyDescent="0.3">
      <c r="H504" s="6"/>
    </row>
    <row r="505" spans="8:35" ht="15" customHeight="1" x14ac:dyDescent="0.3">
      <c r="H505" s="6"/>
    </row>
    <row r="506" spans="8:35" ht="15" customHeight="1" x14ac:dyDescent="0.3">
      <c r="H506" s="6"/>
    </row>
    <row r="507" spans="8:35" ht="15" customHeight="1" x14ac:dyDescent="0.3">
      <c r="H507" s="6"/>
    </row>
    <row r="508" spans="8:35" ht="15" customHeight="1" x14ac:dyDescent="0.3">
      <c r="H508" s="6"/>
    </row>
    <row r="509" spans="8:35" ht="15" customHeight="1" x14ac:dyDescent="0.3">
      <c r="H509" s="6"/>
    </row>
    <row r="510" spans="8:35" ht="15" customHeight="1" x14ac:dyDescent="0.3">
      <c r="H510" s="6"/>
    </row>
    <row r="511" spans="8:35" ht="15" customHeight="1" x14ac:dyDescent="0.3">
      <c r="H511" s="6"/>
    </row>
    <row r="512" spans="8:35" ht="15" customHeight="1" x14ac:dyDescent="0.3">
      <c r="H512" s="6"/>
    </row>
    <row r="513" spans="8:8" ht="15" customHeight="1" x14ac:dyDescent="0.3">
      <c r="H513" s="6"/>
    </row>
    <row r="514" spans="8:8" ht="15" customHeight="1" x14ac:dyDescent="0.3">
      <c r="H514" s="6"/>
    </row>
    <row r="515" spans="8:8" ht="15" customHeight="1" x14ac:dyDescent="0.3">
      <c r="H515" s="6"/>
    </row>
    <row r="516" spans="8:8" ht="15" customHeight="1" x14ac:dyDescent="0.3">
      <c r="H516" s="6"/>
    </row>
    <row r="517" spans="8:8" ht="15" customHeight="1" x14ac:dyDescent="0.3">
      <c r="H517" s="6"/>
    </row>
    <row r="518" spans="8:8" ht="15" customHeight="1" x14ac:dyDescent="0.3">
      <c r="H518" s="6"/>
    </row>
    <row r="519" spans="8:8" ht="15" customHeight="1" x14ac:dyDescent="0.3">
      <c r="H519" s="6"/>
    </row>
    <row r="520" spans="8:8" ht="15" customHeight="1" x14ac:dyDescent="0.3">
      <c r="H520" s="6"/>
    </row>
    <row r="521" spans="8:8" ht="15" customHeight="1" x14ac:dyDescent="0.3">
      <c r="H521" s="6"/>
    </row>
    <row r="522" spans="8:8" ht="15" customHeight="1" x14ac:dyDescent="0.3">
      <c r="H522" s="6"/>
    </row>
    <row r="523" spans="8:8" ht="15" customHeight="1" x14ac:dyDescent="0.3">
      <c r="H523" s="6"/>
    </row>
    <row r="524" spans="8:8" ht="15" customHeight="1" x14ac:dyDescent="0.3">
      <c r="H524" s="6"/>
    </row>
    <row r="525" spans="8:8" ht="15" customHeight="1" x14ac:dyDescent="0.3">
      <c r="H525" s="6"/>
    </row>
    <row r="526" spans="8:8" ht="15" customHeight="1" x14ac:dyDescent="0.3">
      <c r="H526" s="6"/>
    </row>
    <row r="527" spans="8:8" ht="15" customHeight="1" x14ac:dyDescent="0.3">
      <c r="H527" s="6"/>
    </row>
    <row r="528" spans="8:8" ht="15" customHeight="1" x14ac:dyDescent="0.3">
      <c r="H528" s="6"/>
    </row>
    <row r="529" spans="8:8" ht="15" customHeight="1" x14ac:dyDescent="0.3">
      <c r="H529" s="6"/>
    </row>
    <row r="530" spans="8:8" ht="15" customHeight="1" x14ac:dyDescent="0.3">
      <c r="H530" s="6"/>
    </row>
    <row r="531" spans="8:8" ht="15" customHeight="1" x14ac:dyDescent="0.3">
      <c r="H531" s="6"/>
    </row>
    <row r="532" spans="8:8" ht="15" customHeight="1" x14ac:dyDescent="0.3">
      <c r="H532" s="6"/>
    </row>
    <row r="533" spans="8:8" ht="15" customHeight="1" x14ac:dyDescent="0.3">
      <c r="H533" s="6"/>
    </row>
    <row r="534" spans="8:8" ht="15" customHeight="1" x14ac:dyDescent="0.3">
      <c r="H534" s="6"/>
    </row>
    <row r="535" spans="8:8" ht="15" customHeight="1" x14ac:dyDescent="0.3">
      <c r="H535" s="6"/>
    </row>
    <row r="536" spans="8:8" ht="15" customHeight="1" x14ac:dyDescent="0.3">
      <c r="H536" s="6"/>
    </row>
    <row r="537" spans="8:8" ht="15" customHeight="1" x14ac:dyDescent="0.3">
      <c r="H537" s="6"/>
    </row>
    <row r="538" spans="8:8" ht="15" customHeight="1" x14ac:dyDescent="0.3">
      <c r="H538" s="6"/>
    </row>
    <row r="539" spans="8:8" ht="15" customHeight="1" x14ac:dyDescent="0.3">
      <c r="H539" s="6"/>
    </row>
    <row r="540" spans="8:8" ht="15" customHeight="1" x14ac:dyDescent="0.3">
      <c r="H540" s="6"/>
    </row>
    <row r="541" spans="8:8" ht="15" customHeight="1" x14ac:dyDescent="0.3">
      <c r="H541" s="6"/>
    </row>
    <row r="542" spans="8:8" ht="15" customHeight="1" x14ac:dyDescent="0.3">
      <c r="H542" s="6"/>
    </row>
    <row r="543" spans="8:8" ht="15" customHeight="1" x14ac:dyDescent="0.3">
      <c r="H543" s="6"/>
    </row>
    <row r="544" spans="8:8" ht="15" customHeight="1" x14ac:dyDescent="0.3">
      <c r="H544" s="6"/>
    </row>
    <row r="545" spans="8:8" ht="15" customHeight="1" x14ac:dyDescent="0.3">
      <c r="H545" s="6"/>
    </row>
    <row r="546" spans="8:8" ht="15" customHeight="1" x14ac:dyDescent="0.3">
      <c r="H546" s="6"/>
    </row>
    <row r="547" spans="8:8" ht="15" customHeight="1" x14ac:dyDescent="0.3">
      <c r="H547" s="6"/>
    </row>
    <row r="548" spans="8:8" ht="15" customHeight="1" x14ac:dyDescent="0.3">
      <c r="H548" s="6"/>
    </row>
    <row r="549" spans="8:8" ht="15" customHeight="1" x14ac:dyDescent="0.3">
      <c r="H549" s="6"/>
    </row>
    <row r="550" spans="8:8" ht="15" customHeight="1" x14ac:dyDescent="0.3">
      <c r="H550" s="6"/>
    </row>
    <row r="551" spans="8:8" ht="15" customHeight="1" x14ac:dyDescent="0.3">
      <c r="H551" s="6"/>
    </row>
    <row r="552" spans="8:8" ht="15" customHeight="1" x14ac:dyDescent="0.3">
      <c r="H552" s="6"/>
    </row>
    <row r="553" spans="8:8" ht="15" customHeight="1" x14ac:dyDescent="0.3">
      <c r="H553" s="6"/>
    </row>
    <row r="554" spans="8:8" ht="15" customHeight="1" x14ac:dyDescent="0.3">
      <c r="H554" s="6"/>
    </row>
    <row r="555" spans="8:8" ht="15" customHeight="1" x14ac:dyDescent="0.3">
      <c r="H555" s="6"/>
    </row>
    <row r="556" spans="8:8" ht="15" customHeight="1" x14ac:dyDescent="0.3">
      <c r="H556" s="6"/>
    </row>
    <row r="557" spans="8:8" ht="15" customHeight="1" x14ac:dyDescent="0.3">
      <c r="H557" s="6"/>
    </row>
    <row r="558" spans="8:8" ht="15" customHeight="1" x14ac:dyDescent="0.3">
      <c r="H558" s="6"/>
    </row>
    <row r="559" spans="8:8" ht="15" customHeight="1" x14ac:dyDescent="0.3">
      <c r="H559" s="6"/>
    </row>
    <row r="560" spans="8:8" ht="15" customHeight="1" x14ac:dyDescent="0.3">
      <c r="H560" s="6"/>
    </row>
    <row r="561" spans="8:8" ht="15" customHeight="1" x14ac:dyDescent="0.3">
      <c r="H561" s="6"/>
    </row>
    <row r="562" spans="8:8" ht="15" customHeight="1" x14ac:dyDescent="0.3">
      <c r="H562" s="6"/>
    </row>
    <row r="563" spans="8:8" ht="15" customHeight="1" x14ac:dyDescent="0.3">
      <c r="H563" s="6"/>
    </row>
    <row r="564" spans="8:8" ht="15" customHeight="1" x14ac:dyDescent="0.3">
      <c r="H564" s="6"/>
    </row>
    <row r="565" spans="8:8" ht="15" customHeight="1" x14ac:dyDescent="0.3">
      <c r="H565" s="6"/>
    </row>
    <row r="566" spans="8:8" ht="15" customHeight="1" x14ac:dyDescent="0.3">
      <c r="H566" s="6"/>
    </row>
    <row r="567" spans="8:8" ht="15" customHeight="1" x14ac:dyDescent="0.3">
      <c r="H567" s="6"/>
    </row>
    <row r="568" spans="8:8" ht="15" customHeight="1" x14ac:dyDescent="0.3">
      <c r="H568" s="6"/>
    </row>
    <row r="569" spans="8:8" ht="15" customHeight="1" x14ac:dyDescent="0.3">
      <c r="H569" s="6"/>
    </row>
    <row r="570" spans="8:8" ht="15" customHeight="1" x14ac:dyDescent="0.3">
      <c r="H570" s="6"/>
    </row>
    <row r="571" spans="8:8" ht="15" customHeight="1" x14ac:dyDescent="0.3">
      <c r="H571" s="6"/>
    </row>
    <row r="572" spans="8:8" ht="15" customHeight="1" x14ac:dyDescent="0.3">
      <c r="H572" s="6"/>
    </row>
    <row r="573" spans="8:8" ht="15" customHeight="1" x14ac:dyDescent="0.3">
      <c r="H573" s="6"/>
    </row>
    <row r="574" spans="8:8" ht="15" customHeight="1" x14ac:dyDescent="0.3">
      <c r="H574" s="6"/>
    </row>
    <row r="575" spans="8:8" ht="15" customHeight="1" x14ac:dyDescent="0.3">
      <c r="H575" s="6"/>
    </row>
    <row r="576" spans="8:8" ht="15" customHeight="1" x14ac:dyDescent="0.3">
      <c r="H576" s="6"/>
    </row>
    <row r="577" spans="8:8" ht="15" customHeight="1" x14ac:dyDescent="0.3">
      <c r="H577" s="6"/>
    </row>
    <row r="578" spans="8:8" ht="15" customHeight="1" x14ac:dyDescent="0.3">
      <c r="H578" s="6"/>
    </row>
    <row r="579" spans="8:8" ht="15" customHeight="1" x14ac:dyDescent="0.3">
      <c r="H579" s="6"/>
    </row>
    <row r="580" spans="8:8" ht="15" customHeight="1" x14ac:dyDescent="0.3">
      <c r="H580" s="6"/>
    </row>
    <row r="581" spans="8:8" ht="15" customHeight="1" x14ac:dyDescent="0.3">
      <c r="H581" s="6"/>
    </row>
    <row r="582" spans="8:8" ht="15" customHeight="1" x14ac:dyDescent="0.3">
      <c r="H582" s="6"/>
    </row>
    <row r="583" spans="8:8" ht="15" customHeight="1" x14ac:dyDescent="0.3">
      <c r="H583" s="6"/>
    </row>
    <row r="584" spans="8:8" ht="15" customHeight="1" x14ac:dyDescent="0.3">
      <c r="H584" s="6"/>
    </row>
    <row r="585" spans="8:8" ht="15" customHeight="1" x14ac:dyDescent="0.3">
      <c r="H585" s="6"/>
    </row>
    <row r="586" spans="8:8" ht="15" customHeight="1" x14ac:dyDescent="0.3">
      <c r="H586" s="6"/>
    </row>
    <row r="587" spans="8:8" ht="15" customHeight="1" x14ac:dyDescent="0.3">
      <c r="H587" s="6"/>
    </row>
    <row r="588" spans="8:8" ht="15" customHeight="1" x14ac:dyDescent="0.3">
      <c r="H588" s="6"/>
    </row>
    <row r="589" spans="8:8" ht="15" customHeight="1" x14ac:dyDescent="0.3">
      <c r="H589" s="6"/>
    </row>
    <row r="590" spans="8:8" ht="15" customHeight="1" x14ac:dyDescent="0.3">
      <c r="H590" s="6"/>
    </row>
    <row r="591" spans="8:8" ht="15" customHeight="1" x14ac:dyDescent="0.3">
      <c r="H591" s="6"/>
    </row>
    <row r="592" spans="8:8" ht="15" customHeight="1" x14ac:dyDescent="0.3">
      <c r="H592" s="6"/>
    </row>
    <row r="593" spans="8:8" ht="15" customHeight="1" x14ac:dyDescent="0.3">
      <c r="H593" s="6"/>
    </row>
    <row r="594" spans="8:8" ht="15" customHeight="1" x14ac:dyDescent="0.3">
      <c r="H594" s="6"/>
    </row>
    <row r="595" spans="8:8" ht="15" customHeight="1" x14ac:dyDescent="0.3">
      <c r="H595" s="6"/>
    </row>
    <row r="596" spans="8:8" ht="15" customHeight="1" x14ac:dyDescent="0.3">
      <c r="H596" s="6"/>
    </row>
    <row r="597" spans="8:8" ht="15" customHeight="1" x14ac:dyDescent="0.3">
      <c r="H597" s="6"/>
    </row>
    <row r="598" spans="8:8" ht="15" customHeight="1" x14ac:dyDescent="0.3">
      <c r="H598" s="6"/>
    </row>
    <row r="599" spans="8:8" ht="15" customHeight="1" x14ac:dyDescent="0.3">
      <c r="H599" s="6"/>
    </row>
    <row r="600" spans="8:8" ht="15" customHeight="1" x14ac:dyDescent="0.3">
      <c r="H600" s="6"/>
    </row>
    <row r="601" spans="8:8" ht="15" customHeight="1" x14ac:dyDescent="0.3">
      <c r="H601" s="6"/>
    </row>
    <row r="602" spans="8:8" ht="15" customHeight="1" x14ac:dyDescent="0.3">
      <c r="H602" s="6"/>
    </row>
    <row r="603" spans="8:8" ht="15" customHeight="1" x14ac:dyDescent="0.3">
      <c r="H603" s="6"/>
    </row>
    <row r="604" spans="8:8" ht="15" customHeight="1" x14ac:dyDescent="0.3">
      <c r="H604" s="6"/>
    </row>
    <row r="605" spans="8:8" ht="15" customHeight="1" x14ac:dyDescent="0.3">
      <c r="H605" s="6"/>
    </row>
    <row r="606" spans="8:8" ht="15" customHeight="1" x14ac:dyDescent="0.3">
      <c r="H606" s="6"/>
    </row>
    <row r="607" spans="8:8" ht="15" customHeight="1" x14ac:dyDescent="0.3">
      <c r="H607" s="6"/>
    </row>
    <row r="608" spans="8:8" ht="15" customHeight="1" x14ac:dyDescent="0.3">
      <c r="H608" s="6"/>
    </row>
    <row r="609" spans="8:8" ht="15" customHeight="1" x14ac:dyDescent="0.3">
      <c r="H609" s="6"/>
    </row>
    <row r="610" spans="8:8" ht="15" customHeight="1" x14ac:dyDescent="0.3">
      <c r="H610" s="6"/>
    </row>
    <row r="611" spans="8:8" ht="15" customHeight="1" x14ac:dyDescent="0.3">
      <c r="H611" s="6"/>
    </row>
    <row r="612" spans="8:8" ht="15" customHeight="1" x14ac:dyDescent="0.3">
      <c r="H612" s="6"/>
    </row>
    <row r="613" spans="8:8" ht="15" customHeight="1" x14ac:dyDescent="0.3">
      <c r="H613" s="6"/>
    </row>
    <row r="614" spans="8:8" ht="15" customHeight="1" x14ac:dyDescent="0.3">
      <c r="H614" s="6"/>
    </row>
    <row r="615" spans="8:8" ht="15" customHeight="1" x14ac:dyDescent="0.3">
      <c r="H615" s="6"/>
    </row>
    <row r="616" spans="8:8" ht="15" customHeight="1" x14ac:dyDescent="0.3">
      <c r="H616" s="6"/>
    </row>
    <row r="617" spans="8:8" ht="15" customHeight="1" x14ac:dyDescent="0.3">
      <c r="H617" s="6"/>
    </row>
    <row r="618" spans="8:8" ht="15" customHeight="1" x14ac:dyDescent="0.3">
      <c r="H618" s="6"/>
    </row>
    <row r="619" spans="8:8" ht="15" customHeight="1" x14ac:dyDescent="0.3">
      <c r="H619" s="6"/>
    </row>
    <row r="620" spans="8:8" ht="15" customHeight="1" x14ac:dyDescent="0.3">
      <c r="H620" s="6"/>
    </row>
    <row r="621" spans="8:8" ht="15" customHeight="1" x14ac:dyDescent="0.3">
      <c r="H621" s="6"/>
    </row>
    <row r="622" spans="8:8" ht="15" customHeight="1" x14ac:dyDescent="0.3">
      <c r="H622" s="6"/>
    </row>
    <row r="623" spans="8:8" ht="15" customHeight="1" x14ac:dyDescent="0.3">
      <c r="H623" s="6"/>
    </row>
    <row r="624" spans="8:8" ht="15" customHeight="1" x14ac:dyDescent="0.3">
      <c r="H624" s="6"/>
    </row>
    <row r="625" spans="8:8" ht="15" customHeight="1" x14ac:dyDescent="0.3">
      <c r="H625" s="6"/>
    </row>
    <row r="626" spans="8:8" ht="15" customHeight="1" x14ac:dyDescent="0.3">
      <c r="H626" s="6"/>
    </row>
    <row r="627" spans="8:8" ht="15" customHeight="1" x14ac:dyDescent="0.3">
      <c r="H627" s="6"/>
    </row>
    <row r="628" spans="8:8" ht="15" customHeight="1" x14ac:dyDescent="0.3">
      <c r="H628" s="6"/>
    </row>
    <row r="629" spans="8:8" ht="15" customHeight="1" x14ac:dyDescent="0.3">
      <c r="H629" s="6"/>
    </row>
    <row r="630" spans="8:8" ht="15" customHeight="1" x14ac:dyDescent="0.3">
      <c r="H630" s="6"/>
    </row>
    <row r="631" spans="8:8" ht="15" customHeight="1" x14ac:dyDescent="0.3">
      <c r="H631" s="6"/>
    </row>
    <row r="632" spans="8:8" ht="15" customHeight="1" x14ac:dyDescent="0.3">
      <c r="H632" s="6"/>
    </row>
    <row r="633" spans="8:8" ht="15" customHeight="1" x14ac:dyDescent="0.3">
      <c r="H633" s="6"/>
    </row>
    <row r="634" spans="8:8" ht="15" customHeight="1" x14ac:dyDescent="0.3">
      <c r="H634" s="6"/>
    </row>
    <row r="635" spans="8:8" ht="15" customHeight="1" x14ac:dyDescent="0.3">
      <c r="H635" s="6"/>
    </row>
    <row r="636" spans="8:8" ht="15" customHeight="1" x14ac:dyDescent="0.3">
      <c r="H636" s="6"/>
    </row>
    <row r="637" spans="8:8" ht="15" customHeight="1" x14ac:dyDescent="0.3">
      <c r="H637" s="6"/>
    </row>
    <row r="638" spans="8:8" ht="15" customHeight="1" x14ac:dyDescent="0.3">
      <c r="H638" s="6"/>
    </row>
    <row r="639" spans="8:8" ht="15" customHeight="1" x14ac:dyDescent="0.3">
      <c r="H639" s="6"/>
    </row>
    <row r="640" spans="8:8" ht="15" customHeight="1" x14ac:dyDescent="0.3">
      <c r="H640" s="6"/>
    </row>
    <row r="641" spans="8:8" ht="15" customHeight="1" x14ac:dyDescent="0.3">
      <c r="H641" s="6"/>
    </row>
    <row r="642" spans="8:8" ht="15" customHeight="1" x14ac:dyDescent="0.3">
      <c r="H642" s="6"/>
    </row>
    <row r="643" spans="8:8" ht="15" customHeight="1" x14ac:dyDescent="0.3">
      <c r="H643" s="6"/>
    </row>
    <row r="644" spans="8:8" ht="15" customHeight="1" x14ac:dyDescent="0.3">
      <c r="H644" s="6"/>
    </row>
    <row r="645" spans="8:8" ht="15" customHeight="1" x14ac:dyDescent="0.3">
      <c r="H645" s="6"/>
    </row>
    <row r="646" spans="8:8" ht="15" customHeight="1" x14ac:dyDescent="0.3">
      <c r="H646" s="6"/>
    </row>
    <row r="647" spans="8:8" ht="15" customHeight="1" x14ac:dyDescent="0.3">
      <c r="H647" s="6"/>
    </row>
    <row r="648" spans="8:8" ht="15" customHeight="1" x14ac:dyDescent="0.3">
      <c r="H648" s="6"/>
    </row>
    <row r="649" spans="8:8" ht="15" customHeight="1" x14ac:dyDescent="0.3">
      <c r="H649" s="6"/>
    </row>
    <row r="650" spans="8:8" ht="15" customHeight="1" x14ac:dyDescent="0.3">
      <c r="H650" s="6"/>
    </row>
    <row r="651" spans="8:8" ht="15" customHeight="1" x14ac:dyDescent="0.3">
      <c r="H651" s="6"/>
    </row>
    <row r="652" spans="8:8" ht="15" customHeight="1" x14ac:dyDescent="0.3">
      <c r="H652" s="6"/>
    </row>
    <row r="653" spans="8:8" ht="15" customHeight="1" x14ac:dyDescent="0.3">
      <c r="H653" s="6"/>
    </row>
    <row r="654" spans="8:8" ht="15" customHeight="1" x14ac:dyDescent="0.3">
      <c r="H654" s="6"/>
    </row>
    <row r="655" spans="8:8" ht="15" customHeight="1" x14ac:dyDescent="0.3">
      <c r="H655" s="6"/>
    </row>
    <row r="656" spans="8:8" ht="15" customHeight="1" x14ac:dyDescent="0.3">
      <c r="H656" s="6"/>
    </row>
    <row r="657" spans="8:8" ht="15" customHeight="1" x14ac:dyDescent="0.3">
      <c r="H657" s="6"/>
    </row>
    <row r="658" spans="8:8" ht="15" customHeight="1" x14ac:dyDescent="0.3">
      <c r="H658" s="6"/>
    </row>
    <row r="659" spans="8:8" ht="15" customHeight="1" x14ac:dyDescent="0.3">
      <c r="H659" s="6"/>
    </row>
    <row r="660" spans="8:8" ht="15" customHeight="1" x14ac:dyDescent="0.3">
      <c r="H660" s="6"/>
    </row>
    <row r="661" spans="8:8" ht="15" customHeight="1" x14ac:dyDescent="0.3">
      <c r="H661" s="6"/>
    </row>
    <row r="662" spans="8:8" ht="15" customHeight="1" x14ac:dyDescent="0.3">
      <c r="H662" s="6"/>
    </row>
    <row r="663" spans="8:8" ht="15" customHeight="1" x14ac:dyDescent="0.3">
      <c r="H663" s="6"/>
    </row>
    <row r="664" spans="8:8" ht="15" customHeight="1" x14ac:dyDescent="0.3">
      <c r="H664" s="6"/>
    </row>
    <row r="665" spans="8:8" ht="15" customHeight="1" x14ac:dyDescent="0.3">
      <c r="H665" s="6"/>
    </row>
    <row r="666" spans="8:8" ht="15" customHeight="1" x14ac:dyDescent="0.3">
      <c r="H666" s="6"/>
    </row>
    <row r="667" spans="8:8" ht="15" customHeight="1" x14ac:dyDescent="0.3">
      <c r="H667" s="6"/>
    </row>
    <row r="668" spans="8:8" ht="15" customHeight="1" x14ac:dyDescent="0.3">
      <c r="H668" s="6"/>
    </row>
    <row r="669" spans="8:8" ht="15" customHeight="1" x14ac:dyDescent="0.3">
      <c r="H669" s="6"/>
    </row>
    <row r="670" spans="8:8" ht="15" customHeight="1" x14ac:dyDescent="0.3">
      <c r="H670" s="6"/>
    </row>
    <row r="671" spans="8:8" ht="15" customHeight="1" x14ac:dyDescent="0.3">
      <c r="H671" s="6"/>
    </row>
    <row r="672" spans="8:8" ht="15" customHeight="1" x14ac:dyDescent="0.3">
      <c r="H672" s="6"/>
    </row>
    <row r="673" spans="8:8" ht="15" customHeight="1" x14ac:dyDescent="0.3">
      <c r="H673" s="6"/>
    </row>
    <row r="674" spans="8:8" ht="15" customHeight="1" x14ac:dyDescent="0.3">
      <c r="H674" s="6"/>
    </row>
    <row r="675" spans="8:8" ht="15" customHeight="1" x14ac:dyDescent="0.3">
      <c r="H675" s="6"/>
    </row>
    <row r="676" spans="8:8" ht="15" customHeight="1" x14ac:dyDescent="0.3">
      <c r="H676" s="6"/>
    </row>
    <row r="677" spans="8:8" ht="15" customHeight="1" x14ac:dyDescent="0.3">
      <c r="H677" s="6"/>
    </row>
    <row r="678" spans="8:8" ht="15" customHeight="1" x14ac:dyDescent="0.3">
      <c r="H678" s="6"/>
    </row>
    <row r="679" spans="8:8" ht="15" customHeight="1" x14ac:dyDescent="0.3">
      <c r="H679" s="6"/>
    </row>
    <row r="680" spans="8:8" ht="15" customHeight="1" x14ac:dyDescent="0.3">
      <c r="H680" s="6"/>
    </row>
    <row r="681" spans="8:8" ht="15" customHeight="1" x14ac:dyDescent="0.3">
      <c r="H681" s="6"/>
    </row>
    <row r="682" spans="8:8" ht="15" customHeight="1" x14ac:dyDescent="0.3">
      <c r="H682" s="6"/>
    </row>
    <row r="683" spans="8:8" ht="15" customHeight="1" x14ac:dyDescent="0.3">
      <c r="H683" s="6"/>
    </row>
    <row r="684" spans="8:8" ht="15" customHeight="1" x14ac:dyDescent="0.3">
      <c r="H684" s="6"/>
    </row>
    <row r="685" spans="8:8" ht="15" customHeight="1" x14ac:dyDescent="0.3">
      <c r="H685" s="6"/>
    </row>
    <row r="686" spans="8:8" ht="15" customHeight="1" x14ac:dyDescent="0.3">
      <c r="H686" s="6"/>
    </row>
    <row r="687" spans="8:8" ht="15" customHeight="1" x14ac:dyDescent="0.3">
      <c r="H687" s="6"/>
    </row>
    <row r="688" spans="8:8" ht="15" customHeight="1" x14ac:dyDescent="0.3">
      <c r="H688" s="6"/>
    </row>
    <row r="689" spans="8:8" ht="15" customHeight="1" x14ac:dyDescent="0.3">
      <c r="H689" s="6"/>
    </row>
    <row r="690" spans="8:8" ht="15" customHeight="1" x14ac:dyDescent="0.3">
      <c r="H690" s="6"/>
    </row>
    <row r="691" spans="8:8" ht="15" customHeight="1" x14ac:dyDescent="0.3">
      <c r="H691" s="6"/>
    </row>
    <row r="692" spans="8:8" ht="15" customHeight="1" x14ac:dyDescent="0.3">
      <c r="H692" s="6"/>
    </row>
    <row r="693" spans="8:8" ht="15" customHeight="1" x14ac:dyDescent="0.3">
      <c r="H693" s="6"/>
    </row>
    <row r="694" spans="8:8" ht="15" customHeight="1" x14ac:dyDescent="0.3">
      <c r="H694" s="6"/>
    </row>
    <row r="695" spans="8:8" ht="15" customHeight="1" x14ac:dyDescent="0.3">
      <c r="H695" s="6"/>
    </row>
    <row r="696" spans="8:8" ht="15" customHeight="1" x14ac:dyDescent="0.3">
      <c r="H696" s="6"/>
    </row>
    <row r="697" spans="8:8" ht="15" customHeight="1" x14ac:dyDescent="0.3">
      <c r="H697" s="6"/>
    </row>
    <row r="698" spans="8:8" ht="15" customHeight="1" x14ac:dyDescent="0.3">
      <c r="H698" s="6"/>
    </row>
    <row r="699" spans="8:8" ht="15" customHeight="1" x14ac:dyDescent="0.3">
      <c r="H699" s="6"/>
    </row>
    <row r="700" spans="8:8" ht="15" customHeight="1" x14ac:dyDescent="0.3">
      <c r="H700" s="6"/>
    </row>
    <row r="701" spans="8:8" ht="15" customHeight="1" x14ac:dyDescent="0.3">
      <c r="H701" s="6"/>
    </row>
    <row r="702" spans="8:8" ht="15" customHeight="1" x14ac:dyDescent="0.3">
      <c r="H702" s="6"/>
    </row>
    <row r="703" spans="8:8" ht="15" customHeight="1" x14ac:dyDescent="0.3">
      <c r="H703" s="6"/>
    </row>
    <row r="704" spans="8:8" ht="15" customHeight="1" x14ac:dyDescent="0.3">
      <c r="H704" s="6"/>
    </row>
    <row r="705" spans="8:8" ht="15" customHeight="1" x14ac:dyDescent="0.3">
      <c r="H705" s="6"/>
    </row>
    <row r="706" spans="8:8" ht="15" customHeight="1" x14ac:dyDescent="0.3">
      <c r="H706" s="6"/>
    </row>
    <row r="707" spans="8:8" ht="15" customHeight="1" x14ac:dyDescent="0.3">
      <c r="H707" s="6"/>
    </row>
    <row r="708" spans="8:8" ht="15" customHeight="1" x14ac:dyDescent="0.3">
      <c r="H708" s="6"/>
    </row>
    <row r="709" spans="8:8" ht="15" customHeight="1" x14ac:dyDescent="0.3">
      <c r="H709" s="6"/>
    </row>
    <row r="710" spans="8:8" ht="15" customHeight="1" x14ac:dyDescent="0.3">
      <c r="H710" s="6"/>
    </row>
    <row r="711" spans="8:8" ht="15" customHeight="1" x14ac:dyDescent="0.3">
      <c r="H711" s="6"/>
    </row>
    <row r="712" spans="8:8" ht="15" customHeight="1" x14ac:dyDescent="0.3">
      <c r="H712" s="6"/>
    </row>
    <row r="713" spans="8:8" ht="15" customHeight="1" x14ac:dyDescent="0.3">
      <c r="H713" s="6"/>
    </row>
    <row r="714" spans="8:8" ht="15" customHeight="1" x14ac:dyDescent="0.3">
      <c r="H714" s="6"/>
    </row>
    <row r="715" spans="8:8" ht="15" customHeight="1" x14ac:dyDescent="0.3">
      <c r="H715" s="6"/>
    </row>
    <row r="716" spans="8:8" ht="15" customHeight="1" x14ac:dyDescent="0.3">
      <c r="H716" s="6"/>
    </row>
    <row r="717" spans="8:8" ht="15" customHeight="1" x14ac:dyDescent="0.3">
      <c r="H717" s="6"/>
    </row>
    <row r="718" spans="8:8" ht="15" customHeight="1" x14ac:dyDescent="0.3">
      <c r="H718" s="6"/>
    </row>
    <row r="719" spans="8:8" ht="15" customHeight="1" x14ac:dyDescent="0.3">
      <c r="H719" s="6"/>
    </row>
    <row r="720" spans="8:8" ht="15" customHeight="1" x14ac:dyDescent="0.3">
      <c r="H720" s="6"/>
    </row>
    <row r="721" spans="8:8" ht="15" customHeight="1" x14ac:dyDescent="0.3">
      <c r="H721" s="6"/>
    </row>
    <row r="722" spans="8:8" ht="15" customHeight="1" x14ac:dyDescent="0.3">
      <c r="H722" s="6"/>
    </row>
    <row r="723" spans="8:8" ht="15" customHeight="1" x14ac:dyDescent="0.3">
      <c r="H723" s="6"/>
    </row>
    <row r="724" spans="8:8" ht="15" customHeight="1" x14ac:dyDescent="0.3">
      <c r="H724" s="6"/>
    </row>
    <row r="725" spans="8:8" ht="15" customHeight="1" x14ac:dyDescent="0.3">
      <c r="H725" s="6"/>
    </row>
    <row r="726" spans="8:8" ht="15" customHeight="1" x14ac:dyDescent="0.3">
      <c r="H726" s="6"/>
    </row>
    <row r="727" spans="8:8" ht="15" customHeight="1" x14ac:dyDescent="0.3">
      <c r="H727" s="6"/>
    </row>
    <row r="728" spans="8:8" ht="15" customHeight="1" x14ac:dyDescent="0.3">
      <c r="H728" s="6"/>
    </row>
    <row r="729" spans="8:8" ht="15" customHeight="1" x14ac:dyDescent="0.3">
      <c r="H729" s="6"/>
    </row>
    <row r="730" spans="8:8" ht="15" customHeight="1" x14ac:dyDescent="0.3">
      <c r="H730" s="6"/>
    </row>
    <row r="731" spans="8:8" ht="15" customHeight="1" x14ac:dyDescent="0.3">
      <c r="H731" s="6"/>
    </row>
    <row r="732" spans="8:8" ht="15" customHeight="1" x14ac:dyDescent="0.3">
      <c r="H732" s="6"/>
    </row>
    <row r="733" spans="8:8" ht="15" customHeight="1" x14ac:dyDescent="0.3">
      <c r="H733" s="6"/>
    </row>
    <row r="734" spans="8:8" ht="15" customHeight="1" x14ac:dyDescent="0.3">
      <c r="H734" s="6"/>
    </row>
    <row r="735" spans="8:8" ht="15" customHeight="1" x14ac:dyDescent="0.3">
      <c r="H735" s="6"/>
    </row>
    <row r="736" spans="8:8" ht="15" customHeight="1" x14ac:dyDescent="0.3">
      <c r="H736" s="6"/>
    </row>
    <row r="737" spans="8:8" ht="15" customHeight="1" x14ac:dyDescent="0.3">
      <c r="H737" s="6"/>
    </row>
    <row r="738" spans="8:8" ht="15" customHeight="1" x14ac:dyDescent="0.3">
      <c r="H738" s="6"/>
    </row>
    <row r="739" spans="8:8" ht="15" customHeight="1" x14ac:dyDescent="0.3">
      <c r="H739" s="6"/>
    </row>
    <row r="740" spans="8:8" ht="15" customHeight="1" x14ac:dyDescent="0.3">
      <c r="H740" s="6"/>
    </row>
    <row r="741" spans="8:8" ht="15" customHeight="1" x14ac:dyDescent="0.3">
      <c r="H741" s="6"/>
    </row>
    <row r="742" spans="8:8" ht="15" customHeight="1" x14ac:dyDescent="0.3">
      <c r="H742" s="6"/>
    </row>
    <row r="743" spans="8:8" ht="15" customHeight="1" x14ac:dyDescent="0.3">
      <c r="H743" s="6"/>
    </row>
    <row r="744" spans="8:8" ht="15" customHeight="1" x14ac:dyDescent="0.3">
      <c r="H744" s="6"/>
    </row>
    <row r="745" spans="8:8" ht="15" customHeight="1" x14ac:dyDescent="0.3">
      <c r="H745" s="6"/>
    </row>
    <row r="746" spans="8:8" ht="15" customHeight="1" x14ac:dyDescent="0.3">
      <c r="H746" s="6"/>
    </row>
    <row r="747" spans="8:8" ht="15" customHeight="1" x14ac:dyDescent="0.3">
      <c r="H747" s="6"/>
    </row>
    <row r="748" spans="8:8" ht="15" customHeight="1" x14ac:dyDescent="0.3">
      <c r="H748" s="6"/>
    </row>
    <row r="749" spans="8:8" ht="15" customHeight="1" x14ac:dyDescent="0.3">
      <c r="H749" s="6"/>
    </row>
    <row r="750" spans="8:8" ht="15" customHeight="1" x14ac:dyDescent="0.3">
      <c r="H750" s="6"/>
    </row>
    <row r="751" spans="8:8" ht="15" customHeight="1" x14ac:dyDescent="0.3">
      <c r="H751" s="6"/>
    </row>
    <row r="752" spans="8:8" ht="15" customHeight="1" x14ac:dyDescent="0.3">
      <c r="H752" s="6"/>
    </row>
    <row r="753" spans="8:8" ht="15" customHeight="1" x14ac:dyDescent="0.3">
      <c r="H753" s="6"/>
    </row>
    <row r="754" spans="8:8" ht="15" customHeight="1" x14ac:dyDescent="0.3">
      <c r="H754" s="6"/>
    </row>
    <row r="755" spans="8:8" ht="15" customHeight="1" x14ac:dyDescent="0.3">
      <c r="H755" s="6"/>
    </row>
    <row r="756" spans="8:8" ht="15" customHeight="1" x14ac:dyDescent="0.3">
      <c r="H756" s="6"/>
    </row>
    <row r="757" spans="8:8" ht="15" customHeight="1" x14ac:dyDescent="0.3">
      <c r="H757" s="6"/>
    </row>
    <row r="758" spans="8:8" ht="15" customHeight="1" x14ac:dyDescent="0.3">
      <c r="H758" s="6"/>
    </row>
    <row r="759" spans="8:8" ht="15" customHeight="1" x14ac:dyDescent="0.3">
      <c r="H759" s="6"/>
    </row>
    <row r="760" spans="8:8" ht="15" customHeight="1" x14ac:dyDescent="0.3">
      <c r="H760" s="6"/>
    </row>
    <row r="761" spans="8:8" ht="15" customHeight="1" x14ac:dyDescent="0.3">
      <c r="H761" s="6"/>
    </row>
    <row r="762" spans="8:8" ht="15" customHeight="1" x14ac:dyDescent="0.3">
      <c r="H762" s="6"/>
    </row>
    <row r="763" spans="8:8" ht="15" customHeight="1" x14ac:dyDescent="0.3">
      <c r="H763" s="6"/>
    </row>
    <row r="764" spans="8:8" ht="15" customHeight="1" x14ac:dyDescent="0.3">
      <c r="H764" s="6"/>
    </row>
    <row r="765" spans="8:8" ht="15" customHeight="1" x14ac:dyDescent="0.3">
      <c r="H765" s="6"/>
    </row>
    <row r="766" spans="8:8" ht="15" customHeight="1" x14ac:dyDescent="0.3">
      <c r="H766" s="6"/>
    </row>
    <row r="767" spans="8:8" ht="15" customHeight="1" x14ac:dyDescent="0.3">
      <c r="H767" s="6"/>
    </row>
    <row r="768" spans="8:8" ht="15" customHeight="1" x14ac:dyDescent="0.3">
      <c r="H768" s="6"/>
    </row>
    <row r="769" spans="8:8" ht="15" customHeight="1" x14ac:dyDescent="0.3">
      <c r="H769" s="6"/>
    </row>
    <row r="770" spans="8:8" ht="15" customHeight="1" x14ac:dyDescent="0.3">
      <c r="H770" s="6"/>
    </row>
    <row r="771" spans="8:8" ht="15" customHeight="1" x14ac:dyDescent="0.3">
      <c r="H771" s="6"/>
    </row>
    <row r="772" spans="8:8" ht="15" customHeight="1" x14ac:dyDescent="0.3">
      <c r="H772" s="6"/>
    </row>
    <row r="773" spans="8:8" ht="15" customHeight="1" x14ac:dyDescent="0.3">
      <c r="H773" s="6"/>
    </row>
    <row r="774" spans="8:8" ht="15" customHeight="1" x14ac:dyDescent="0.3">
      <c r="H774" s="6"/>
    </row>
    <row r="775" spans="8:8" ht="15" customHeight="1" x14ac:dyDescent="0.3">
      <c r="H775" s="6"/>
    </row>
    <row r="776" spans="8:8" ht="15" customHeight="1" x14ac:dyDescent="0.3">
      <c r="H776" s="6"/>
    </row>
    <row r="777" spans="8:8" ht="15" customHeight="1" x14ac:dyDescent="0.3">
      <c r="H777" s="6"/>
    </row>
    <row r="778" spans="8:8" ht="15" customHeight="1" x14ac:dyDescent="0.3">
      <c r="H778" s="6"/>
    </row>
    <row r="779" spans="8:8" ht="15" customHeight="1" x14ac:dyDescent="0.3">
      <c r="H779" s="6"/>
    </row>
    <row r="780" spans="8:8" ht="15" customHeight="1" x14ac:dyDescent="0.3">
      <c r="H780" s="6"/>
    </row>
    <row r="781" spans="8:8" ht="15" customHeight="1" x14ac:dyDescent="0.3">
      <c r="H781" s="6"/>
    </row>
    <row r="782" spans="8:8" ht="15" customHeight="1" x14ac:dyDescent="0.3">
      <c r="H782" s="6"/>
    </row>
    <row r="783" spans="8:8" ht="15" customHeight="1" x14ac:dyDescent="0.3">
      <c r="H783" s="6"/>
    </row>
    <row r="784" spans="8:8" ht="15" customHeight="1" x14ac:dyDescent="0.3">
      <c r="H784" s="6"/>
    </row>
    <row r="785" spans="8:8" ht="15" customHeight="1" x14ac:dyDescent="0.3">
      <c r="H785" s="6"/>
    </row>
    <row r="786" spans="8:8" ht="15" customHeight="1" x14ac:dyDescent="0.3">
      <c r="H786" s="6"/>
    </row>
    <row r="787" spans="8:8" ht="15" customHeight="1" x14ac:dyDescent="0.3">
      <c r="H787" s="6"/>
    </row>
    <row r="788" spans="8:8" ht="15" customHeight="1" x14ac:dyDescent="0.3">
      <c r="H788" s="6"/>
    </row>
    <row r="789" spans="8:8" ht="15" customHeight="1" x14ac:dyDescent="0.3">
      <c r="H789" s="6"/>
    </row>
    <row r="790" spans="8:8" ht="15" customHeight="1" x14ac:dyDescent="0.3">
      <c r="H790" s="6"/>
    </row>
    <row r="791" spans="8:8" ht="15" customHeight="1" x14ac:dyDescent="0.3">
      <c r="H791" s="6"/>
    </row>
    <row r="792" spans="8:8" ht="15" customHeight="1" x14ac:dyDescent="0.3">
      <c r="H792" s="6"/>
    </row>
    <row r="793" spans="8:8" ht="15" customHeight="1" x14ac:dyDescent="0.3">
      <c r="H793" s="6"/>
    </row>
    <row r="794" spans="8:8" ht="15" customHeight="1" x14ac:dyDescent="0.3">
      <c r="H794" s="6"/>
    </row>
    <row r="795" spans="8:8" ht="15" customHeight="1" x14ac:dyDescent="0.3">
      <c r="H795" s="6"/>
    </row>
    <row r="796" spans="8:8" ht="15" customHeight="1" x14ac:dyDescent="0.3">
      <c r="H796" s="6"/>
    </row>
    <row r="797" spans="8:8" ht="15" customHeight="1" x14ac:dyDescent="0.3">
      <c r="H797" s="6"/>
    </row>
    <row r="798" spans="8:8" ht="15" customHeight="1" x14ac:dyDescent="0.3">
      <c r="H798" s="6"/>
    </row>
    <row r="799" spans="8:8" ht="15" customHeight="1" x14ac:dyDescent="0.3">
      <c r="H799" s="6"/>
    </row>
    <row r="800" spans="8:8" ht="15" customHeight="1" x14ac:dyDescent="0.3">
      <c r="H800" s="6"/>
    </row>
    <row r="801" spans="8:8" ht="15" customHeight="1" x14ac:dyDescent="0.3">
      <c r="H801" s="6"/>
    </row>
    <row r="802" spans="8:8" ht="15" customHeight="1" x14ac:dyDescent="0.3">
      <c r="H802" s="6"/>
    </row>
    <row r="803" spans="8:8" ht="15" customHeight="1" x14ac:dyDescent="0.3">
      <c r="H803" s="6"/>
    </row>
    <row r="804" spans="8:8" ht="15" customHeight="1" x14ac:dyDescent="0.3">
      <c r="H804" s="6"/>
    </row>
    <row r="805" spans="8:8" ht="15" customHeight="1" x14ac:dyDescent="0.3">
      <c r="H805" s="6"/>
    </row>
    <row r="806" spans="8:8" ht="15" customHeight="1" x14ac:dyDescent="0.3">
      <c r="H806" s="6"/>
    </row>
    <row r="807" spans="8:8" ht="15" customHeight="1" x14ac:dyDescent="0.3">
      <c r="H807" s="6"/>
    </row>
    <row r="808" spans="8:8" ht="15" customHeight="1" x14ac:dyDescent="0.3">
      <c r="H808" s="6"/>
    </row>
    <row r="809" spans="8:8" ht="15" customHeight="1" x14ac:dyDescent="0.3">
      <c r="H809" s="6"/>
    </row>
    <row r="810" spans="8:8" ht="15" customHeight="1" x14ac:dyDescent="0.3">
      <c r="H810" s="6"/>
    </row>
    <row r="811" spans="8:8" ht="15" customHeight="1" x14ac:dyDescent="0.3">
      <c r="H811" s="6"/>
    </row>
    <row r="812" spans="8:8" ht="15" customHeight="1" x14ac:dyDescent="0.3">
      <c r="H812" s="6"/>
    </row>
    <row r="813" spans="8:8" ht="15" customHeight="1" x14ac:dyDescent="0.3">
      <c r="H813" s="6"/>
    </row>
    <row r="814" spans="8:8" ht="15" customHeight="1" x14ac:dyDescent="0.3">
      <c r="H814" s="6"/>
    </row>
    <row r="815" spans="8:8" ht="15" customHeight="1" x14ac:dyDescent="0.3">
      <c r="H815" s="6"/>
    </row>
    <row r="816" spans="8:8" ht="15" customHeight="1" x14ac:dyDescent="0.3">
      <c r="H816" s="6"/>
    </row>
    <row r="817" spans="8:8" ht="15" customHeight="1" x14ac:dyDescent="0.3">
      <c r="H817" s="6"/>
    </row>
    <row r="818" spans="8:8" ht="15" customHeight="1" x14ac:dyDescent="0.3">
      <c r="H818" s="6"/>
    </row>
    <row r="819" spans="8:8" ht="15" customHeight="1" x14ac:dyDescent="0.3">
      <c r="H819" s="6"/>
    </row>
    <row r="820" spans="8:8" ht="15" customHeight="1" x14ac:dyDescent="0.3">
      <c r="H820" s="6"/>
    </row>
    <row r="821" spans="8:8" ht="15" customHeight="1" x14ac:dyDescent="0.3">
      <c r="H821" s="6"/>
    </row>
    <row r="822" spans="8:8" ht="15" customHeight="1" x14ac:dyDescent="0.3">
      <c r="H822" s="6"/>
    </row>
    <row r="823" spans="8:8" ht="15" customHeight="1" x14ac:dyDescent="0.3">
      <c r="H823" s="6"/>
    </row>
    <row r="824" spans="8:8" ht="15" customHeight="1" x14ac:dyDescent="0.3">
      <c r="H824" s="6"/>
    </row>
    <row r="825" spans="8:8" ht="15" customHeight="1" x14ac:dyDescent="0.3">
      <c r="H825" s="6"/>
    </row>
    <row r="826" spans="8:8" ht="15" customHeight="1" x14ac:dyDescent="0.3">
      <c r="H826" s="6"/>
    </row>
    <row r="827" spans="8:8" ht="15" customHeight="1" x14ac:dyDescent="0.3">
      <c r="H827" s="6"/>
    </row>
    <row r="828" spans="8:8" ht="15" customHeight="1" x14ac:dyDescent="0.3">
      <c r="H828" s="6"/>
    </row>
    <row r="829" spans="8:8" ht="15" customHeight="1" x14ac:dyDescent="0.3">
      <c r="H829" s="6"/>
    </row>
    <row r="830" spans="8:8" ht="15" customHeight="1" x14ac:dyDescent="0.3">
      <c r="H830" s="6"/>
    </row>
    <row r="831" spans="8:8" ht="15" customHeight="1" x14ac:dyDescent="0.3">
      <c r="H831" s="6"/>
    </row>
    <row r="832" spans="8:8" ht="15" customHeight="1" x14ac:dyDescent="0.3">
      <c r="H832" s="6"/>
    </row>
    <row r="833" spans="8:8" ht="15" customHeight="1" x14ac:dyDescent="0.3">
      <c r="H833" s="6"/>
    </row>
    <row r="834" spans="8:8" ht="15" customHeight="1" x14ac:dyDescent="0.3">
      <c r="H834" s="6"/>
    </row>
    <row r="835" spans="8:8" ht="15" customHeight="1" x14ac:dyDescent="0.3">
      <c r="H835" s="6"/>
    </row>
    <row r="836" spans="8:8" ht="15" customHeight="1" x14ac:dyDescent="0.3">
      <c r="H836" s="6"/>
    </row>
    <row r="837" spans="8:8" ht="15" customHeight="1" x14ac:dyDescent="0.3">
      <c r="H837" s="6"/>
    </row>
    <row r="838" spans="8:8" ht="15" customHeight="1" x14ac:dyDescent="0.3">
      <c r="H838" s="6"/>
    </row>
    <row r="839" spans="8:8" ht="15" customHeight="1" x14ac:dyDescent="0.3">
      <c r="H839" s="6"/>
    </row>
    <row r="840" spans="8:8" ht="15" customHeight="1" x14ac:dyDescent="0.3">
      <c r="H840" s="6"/>
    </row>
    <row r="841" spans="8:8" ht="15" customHeight="1" x14ac:dyDescent="0.3">
      <c r="H841" s="6"/>
    </row>
    <row r="842" spans="8:8" ht="15" customHeight="1" x14ac:dyDescent="0.3">
      <c r="H842" s="6"/>
    </row>
    <row r="843" spans="8:8" ht="15" customHeight="1" x14ac:dyDescent="0.3">
      <c r="H843" s="6"/>
    </row>
    <row r="844" spans="8:8" ht="15" customHeight="1" x14ac:dyDescent="0.3">
      <c r="H844" s="6"/>
    </row>
    <row r="845" spans="8:8" ht="15" customHeight="1" x14ac:dyDescent="0.3">
      <c r="H845" s="6"/>
    </row>
    <row r="846" spans="8:8" ht="15" customHeight="1" x14ac:dyDescent="0.3">
      <c r="H846" s="6"/>
    </row>
    <row r="847" spans="8:8" ht="15" customHeight="1" x14ac:dyDescent="0.3">
      <c r="H847" s="6"/>
    </row>
    <row r="848" spans="8:8" ht="15" customHeight="1" x14ac:dyDescent="0.3">
      <c r="H848" s="6"/>
    </row>
    <row r="849" spans="8:8" ht="15" customHeight="1" x14ac:dyDescent="0.3">
      <c r="H849" s="6"/>
    </row>
    <row r="850" spans="8:8" ht="15" customHeight="1" x14ac:dyDescent="0.3">
      <c r="H850" s="6"/>
    </row>
    <row r="851" spans="8:8" ht="15" customHeight="1" x14ac:dyDescent="0.3">
      <c r="H851" s="6"/>
    </row>
    <row r="852" spans="8:8" ht="15" customHeight="1" x14ac:dyDescent="0.3">
      <c r="H852" s="6"/>
    </row>
    <row r="853" spans="8:8" ht="15" customHeight="1" x14ac:dyDescent="0.3">
      <c r="H853" s="6"/>
    </row>
    <row r="854" spans="8:8" ht="15" customHeight="1" x14ac:dyDescent="0.3">
      <c r="H854" s="6"/>
    </row>
    <row r="855" spans="8:8" ht="15" customHeight="1" x14ac:dyDescent="0.3">
      <c r="H855" s="6"/>
    </row>
    <row r="856" spans="8:8" ht="15" customHeight="1" x14ac:dyDescent="0.3">
      <c r="H856" s="6"/>
    </row>
    <row r="857" spans="8:8" ht="15" customHeight="1" x14ac:dyDescent="0.3">
      <c r="H857" s="6"/>
    </row>
    <row r="858" spans="8:8" ht="15" customHeight="1" x14ac:dyDescent="0.3">
      <c r="H858" s="6"/>
    </row>
    <row r="859" spans="8:8" ht="15" customHeight="1" x14ac:dyDescent="0.3">
      <c r="H859" s="6"/>
    </row>
    <row r="860" spans="8:8" ht="15" customHeight="1" x14ac:dyDescent="0.3">
      <c r="H860" s="6"/>
    </row>
    <row r="861" spans="8:8" ht="15" customHeight="1" x14ac:dyDescent="0.3">
      <c r="H861" s="6"/>
    </row>
    <row r="862" spans="8:8" ht="15" customHeight="1" x14ac:dyDescent="0.3">
      <c r="H862" s="6"/>
    </row>
    <row r="863" spans="8:8" ht="15" customHeight="1" x14ac:dyDescent="0.3">
      <c r="H863" s="6"/>
    </row>
    <row r="864" spans="8:8" ht="15" customHeight="1" x14ac:dyDescent="0.3">
      <c r="H864" s="6"/>
    </row>
    <row r="865" spans="8:8" ht="15" customHeight="1" x14ac:dyDescent="0.3">
      <c r="H865" s="6"/>
    </row>
    <row r="866" spans="8:8" ht="15" customHeight="1" x14ac:dyDescent="0.3">
      <c r="H866" s="6"/>
    </row>
    <row r="867" spans="8:8" ht="15" customHeight="1" x14ac:dyDescent="0.3">
      <c r="H867" s="6"/>
    </row>
    <row r="868" spans="8:8" ht="15" customHeight="1" x14ac:dyDescent="0.3">
      <c r="H868" s="6"/>
    </row>
    <row r="869" spans="8:8" ht="15" customHeight="1" x14ac:dyDescent="0.3">
      <c r="H869" s="6"/>
    </row>
    <row r="870" spans="8:8" ht="15" customHeight="1" x14ac:dyDescent="0.3">
      <c r="H870" s="6"/>
    </row>
    <row r="871" spans="8:8" ht="15" customHeight="1" x14ac:dyDescent="0.3">
      <c r="H871" s="6"/>
    </row>
    <row r="872" spans="8:8" ht="15" customHeight="1" x14ac:dyDescent="0.3">
      <c r="H872" s="6"/>
    </row>
    <row r="873" spans="8:8" ht="15" customHeight="1" x14ac:dyDescent="0.3">
      <c r="H873" s="6"/>
    </row>
    <row r="874" spans="8:8" ht="15" customHeight="1" x14ac:dyDescent="0.3">
      <c r="H874" s="6"/>
    </row>
    <row r="875" spans="8:8" ht="15" customHeight="1" x14ac:dyDescent="0.3">
      <c r="H875" s="6"/>
    </row>
    <row r="876" spans="8:8" ht="15" customHeight="1" x14ac:dyDescent="0.3">
      <c r="H876" s="6"/>
    </row>
    <row r="877" spans="8:8" ht="15" customHeight="1" x14ac:dyDescent="0.3">
      <c r="H877" s="6"/>
    </row>
    <row r="878" spans="8:8" ht="15" customHeight="1" x14ac:dyDescent="0.3">
      <c r="H878" s="6"/>
    </row>
    <row r="879" spans="8:8" ht="15" customHeight="1" x14ac:dyDescent="0.3">
      <c r="H879" s="6"/>
    </row>
    <row r="880" spans="8:8" ht="15" customHeight="1" x14ac:dyDescent="0.3">
      <c r="H880" s="6"/>
    </row>
    <row r="881" spans="8:8" ht="15" customHeight="1" x14ac:dyDescent="0.3">
      <c r="H881" s="6"/>
    </row>
    <row r="882" spans="8:8" ht="15" customHeight="1" x14ac:dyDescent="0.3">
      <c r="H882" s="6"/>
    </row>
    <row r="883" spans="8:8" ht="15" customHeight="1" x14ac:dyDescent="0.3">
      <c r="H883" s="6"/>
    </row>
    <row r="884" spans="8:8" ht="15" customHeight="1" x14ac:dyDescent="0.3">
      <c r="H884" s="6"/>
    </row>
    <row r="885" spans="8:8" ht="15" customHeight="1" x14ac:dyDescent="0.3">
      <c r="H885" s="6"/>
    </row>
    <row r="886" spans="8:8" ht="15" customHeight="1" x14ac:dyDescent="0.3">
      <c r="H886" s="6"/>
    </row>
    <row r="887" spans="8:8" ht="15" customHeight="1" x14ac:dyDescent="0.3">
      <c r="H887" s="6"/>
    </row>
    <row r="888" spans="8:8" ht="15" customHeight="1" x14ac:dyDescent="0.3">
      <c r="H888" s="6"/>
    </row>
    <row r="889" spans="8:8" ht="15" customHeight="1" x14ac:dyDescent="0.3">
      <c r="H889" s="6"/>
    </row>
    <row r="890" spans="8:8" ht="15" customHeight="1" x14ac:dyDescent="0.3">
      <c r="H890" s="6"/>
    </row>
    <row r="891" spans="8:8" ht="15" customHeight="1" x14ac:dyDescent="0.3">
      <c r="H891" s="6"/>
    </row>
    <row r="892" spans="8:8" ht="15" customHeight="1" x14ac:dyDescent="0.3">
      <c r="H892" s="6"/>
    </row>
    <row r="893" spans="8:8" ht="15" customHeight="1" x14ac:dyDescent="0.3">
      <c r="H893" s="6"/>
    </row>
    <row r="894" spans="8:8" ht="15" customHeight="1" x14ac:dyDescent="0.3">
      <c r="H894" s="6"/>
    </row>
    <row r="895" spans="8:8" ht="15" customHeight="1" x14ac:dyDescent="0.3">
      <c r="H895" s="6"/>
    </row>
    <row r="896" spans="8:8" ht="15" customHeight="1" x14ac:dyDescent="0.3">
      <c r="H896" s="6"/>
    </row>
    <row r="897" spans="8:8" ht="15" customHeight="1" x14ac:dyDescent="0.3">
      <c r="H897" s="6"/>
    </row>
    <row r="898" spans="8:8" ht="15" customHeight="1" x14ac:dyDescent="0.3">
      <c r="H898" s="6"/>
    </row>
    <row r="899" spans="8:8" ht="15" customHeight="1" x14ac:dyDescent="0.3">
      <c r="H899" s="6"/>
    </row>
    <row r="900" spans="8:8" ht="15" customHeight="1" x14ac:dyDescent="0.3">
      <c r="H900" s="6"/>
    </row>
    <row r="901" spans="8:8" ht="15" customHeight="1" x14ac:dyDescent="0.3">
      <c r="H901" s="6"/>
    </row>
    <row r="902" spans="8:8" ht="15" customHeight="1" x14ac:dyDescent="0.3">
      <c r="H902" s="6"/>
    </row>
    <row r="903" spans="8:8" ht="15" customHeight="1" x14ac:dyDescent="0.3">
      <c r="H903" s="6"/>
    </row>
    <row r="904" spans="8:8" ht="15" customHeight="1" x14ac:dyDescent="0.3">
      <c r="H904" s="6"/>
    </row>
    <row r="905" spans="8:8" ht="15" customHeight="1" x14ac:dyDescent="0.3">
      <c r="H905" s="6"/>
    </row>
    <row r="906" spans="8:8" ht="15" customHeight="1" x14ac:dyDescent="0.3">
      <c r="H906" s="6"/>
    </row>
    <row r="907" spans="8:8" ht="15" customHeight="1" x14ac:dyDescent="0.3">
      <c r="H907" s="6"/>
    </row>
    <row r="908" spans="8:8" ht="15" customHeight="1" x14ac:dyDescent="0.3">
      <c r="H908" s="6"/>
    </row>
    <row r="909" spans="8:8" ht="15" customHeight="1" x14ac:dyDescent="0.3">
      <c r="H909" s="6"/>
    </row>
    <row r="910" spans="8:8" ht="15" customHeight="1" x14ac:dyDescent="0.3">
      <c r="H910" s="6"/>
    </row>
    <row r="911" spans="8:8" ht="15" customHeight="1" x14ac:dyDescent="0.3">
      <c r="H911" s="6"/>
    </row>
    <row r="912" spans="8:8" ht="15" customHeight="1" x14ac:dyDescent="0.3">
      <c r="H912" s="6"/>
    </row>
    <row r="913" spans="8:8" ht="15" customHeight="1" x14ac:dyDescent="0.3">
      <c r="H913" s="6"/>
    </row>
    <row r="914" spans="8:8" ht="15" customHeight="1" x14ac:dyDescent="0.3">
      <c r="H914" s="6"/>
    </row>
    <row r="915" spans="8:8" ht="15" customHeight="1" x14ac:dyDescent="0.3">
      <c r="H915" s="6"/>
    </row>
    <row r="916" spans="8:8" ht="15" customHeight="1" x14ac:dyDescent="0.3">
      <c r="H916" s="6"/>
    </row>
    <row r="917" spans="8:8" ht="15" customHeight="1" x14ac:dyDescent="0.3">
      <c r="H917" s="6"/>
    </row>
    <row r="918" spans="8:8" ht="15" customHeight="1" x14ac:dyDescent="0.3">
      <c r="H918" s="6"/>
    </row>
    <row r="919" spans="8:8" ht="15" customHeight="1" x14ac:dyDescent="0.3">
      <c r="H919" s="6"/>
    </row>
    <row r="920" spans="8:8" ht="15" customHeight="1" x14ac:dyDescent="0.3">
      <c r="H920" s="6"/>
    </row>
    <row r="921" spans="8:8" ht="15" customHeight="1" x14ac:dyDescent="0.3">
      <c r="H921" s="6"/>
    </row>
    <row r="922" spans="8:8" ht="15" customHeight="1" x14ac:dyDescent="0.3">
      <c r="H922" s="6"/>
    </row>
    <row r="923" spans="8:8" ht="15" customHeight="1" x14ac:dyDescent="0.3">
      <c r="H923" s="6"/>
    </row>
    <row r="924" spans="8:8" ht="15" customHeight="1" x14ac:dyDescent="0.3">
      <c r="H924" s="6"/>
    </row>
    <row r="925" spans="8:8" ht="15" customHeight="1" x14ac:dyDescent="0.3">
      <c r="H925" s="6"/>
    </row>
    <row r="926" spans="8:8" ht="15" customHeight="1" x14ac:dyDescent="0.3">
      <c r="H926" s="6"/>
    </row>
    <row r="927" spans="8:8" ht="15" customHeight="1" x14ac:dyDescent="0.3">
      <c r="H927" s="6"/>
    </row>
    <row r="928" spans="8:8" ht="15" customHeight="1" x14ac:dyDescent="0.3">
      <c r="H928" s="6"/>
    </row>
    <row r="929" spans="8:8" ht="15" customHeight="1" x14ac:dyDescent="0.3">
      <c r="H929" s="6"/>
    </row>
    <row r="930" spans="8:8" ht="15" customHeight="1" x14ac:dyDescent="0.3">
      <c r="H930" s="6"/>
    </row>
    <row r="931" spans="8:8" ht="15" customHeight="1" x14ac:dyDescent="0.3">
      <c r="H931" s="6"/>
    </row>
    <row r="932" spans="8:8" ht="15" customHeight="1" x14ac:dyDescent="0.3">
      <c r="H932" s="6"/>
    </row>
    <row r="933" spans="8:8" ht="15" customHeight="1" x14ac:dyDescent="0.3">
      <c r="H933" s="6"/>
    </row>
    <row r="934" spans="8:8" ht="15" customHeight="1" x14ac:dyDescent="0.3">
      <c r="H934" s="6"/>
    </row>
    <row r="935" spans="8:8" ht="15" customHeight="1" x14ac:dyDescent="0.3">
      <c r="H935" s="6"/>
    </row>
    <row r="936" spans="8:8" ht="15" customHeight="1" x14ac:dyDescent="0.3">
      <c r="H936" s="6"/>
    </row>
    <row r="937" spans="8:8" ht="15" customHeight="1" x14ac:dyDescent="0.3">
      <c r="H937" s="6"/>
    </row>
    <row r="938" spans="8:8" ht="15" customHeight="1" x14ac:dyDescent="0.3">
      <c r="H938" s="6"/>
    </row>
    <row r="939" spans="8:8" ht="15" customHeight="1" x14ac:dyDescent="0.3">
      <c r="H939" s="6"/>
    </row>
    <row r="940" spans="8:8" ht="15" customHeight="1" x14ac:dyDescent="0.3">
      <c r="H940" s="6"/>
    </row>
    <row r="941" spans="8:8" ht="15" customHeight="1" x14ac:dyDescent="0.3">
      <c r="H941" s="6"/>
    </row>
    <row r="942" spans="8:8" ht="15" customHeight="1" x14ac:dyDescent="0.3">
      <c r="H942" s="6"/>
    </row>
    <row r="943" spans="8:8" ht="15" customHeight="1" x14ac:dyDescent="0.3">
      <c r="H943" s="6"/>
    </row>
    <row r="944" spans="8:8" ht="15" customHeight="1" x14ac:dyDescent="0.3">
      <c r="H944" s="6"/>
    </row>
    <row r="945" spans="8:8" ht="15" customHeight="1" x14ac:dyDescent="0.3">
      <c r="H945" s="6"/>
    </row>
    <row r="946" spans="8:8" ht="15" customHeight="1" x14ac:dyDescent="0.3">
      <c r="H946" s="6"/>
    </row>
    <row r="947" spans="8:8" ht="15" customHeight="1" x14ac:dyDescent="0.3">
      <c r="H947" s="6"/>
    </row>
    <row r="948" spans="8:8" ht="15" customHeight="1" x14ac:dyDescent="0.3">
      <c r="H948" s="6"/>
    </row>
    <row r="949" spans="8:8" ht="15" customHeight="1" x14ac:dyDescent="0.3">
      <c r="H949" s="6"/>
    </row>
    <row r="950" spans="8:8" ht="15" customHeight="1" x14ac:dyDescent="0.3">
      <c r="H950" s="6"/>
    </row>
    <row r="951" spans="8:8" ht="15" customHeight="1" x14ac:dyDescent="0.3">
      <c r="H951" s="6"/>
    </row>
    <row r="952" spans="8:8" ht="15" customHeight="1" x14ac:dyDescent="0.3">
      <c r="H952" s="6"/>
    </row>
    <row r="953" spans="8:8" ht="15" customHeight="1" x14ac:dyDescent="0.3">
      <c r="H953" s="6"/>
    </row>
    <row r="954" spans="8:8" ht="15" customHeight="1" x14ac:dyDescent="0.3">
      <c r="H954" s="6"/>
    </row>
    <row r="955" spans="8:8" ht="15" customHeight="1" x14ac:dyDescent="0.3">
      <c r="H955" s="6"/>
    </row>
    <row r="956" spans="8:8" ht="15" customHeight="1" x14ac:dyDescent="0.3">
      <c r="H956" s="6"/>
    </row>
    <row r="957" spans="8:8" ht="15" customHeight="1" x14ac:dyDescent="0.3">
      <c r="H957" s="6"/>
    </row>
    <row r="958" spans="8:8" ht="15" customHeight="1" x14ac:dyDescent="0.3">
      <c r="H958" s="6"/>
    </row>
    <row r="959" spans="8:8" ht="15" customHeight="1" x14ac:dyDescent="0.3">
      <c r="H959" s="6"/>
    </row>
    <row r="960" spans="8:8" ht="15" customHeight="1" x14ac:dyDescent="0.3">
      <c r="H960" s="6"/>
    </row>
    <row r="961" spans="8:8" ht="15" customHeight="1" x14ac:dyDescent="0.3">
      <c r="H961" s="6"/>
    </row>
    <row r="962" spans="8:8" ht="15" customHeight="1" x14ac:dyDescent="0.3">
      <c r="H962" s="6"/>
    </row>
    <row r="963" spans="8:8" ht="15" customHeight="1" x14ac:dyDescent="0.3">
      <c r="H963" s="6"/>
    </row>
    <row r="964" spans="8:8" ht="15" customHeight="1" x14ac:dyDescent="0.3">
      <c r="H964" s="6"/>
    </row>
    <row r="965" spans="8:8" ht="15" customHeight="1" x14ac:dyDescent="0.3">
      <c r="H965" s="6"/>
    </row>
    <row r="966" spans="8:8" ht="15" customHeight="1" x14ac:dyDescent="0.3">
      <c r="H966" s="6"/>
    </row>
    <row r="967" spans="8:8" ht="15" customHeight="1" x14ac:dyDescent="0.3">
      <c r="H967" s="6"/>
    </row>
    <row r="968" spans="8:8" ht="15" customHeight="1" x14ac:dyDescent="0.3">
      <c r="H968" s="6"/>
    </row>
    <row r="969" spans="8:8" ht="15" customHeight="1" x14ac:dyDescent="0.3">
      <c r="H969" s="6"/>
    </row>
    <row r="970" spans="8:8" ht="15" customHeight="1" x14ac:dyDescent="0.3">
      <c r="H970" s="6"/>
    </row>
    <row r="971" spans="8:8" ht="15" customHeight="1" x14ac:dyDescent="0.3">
      <c r="H971" s="6"/>
    </row>
    <row r="972" spans="8:8" ht="15" customHeight="1" x14ac:dyDescent="0.3">
      <c r="H972" s="6"/>
    </row>
    <row r="973" spans="8:8" ht="15" customHeight="1" x14ac:dyDescent="0.3">
      <c r="H973" s="6"/>
    </row>
    <row r="974" spans="8:8" ht="15" customHeight="1" x14ac:dyDescent="0.3">
      <c r="H974" s="6"/>
    </row>
    <row r="975" spans="8:8" ht="15" customHeight="1" x14ac:dyDescent="0.3">
      <c r="H975" s="6"/>
    </row>
    <row r="976" spans="8:8" ht="15" customHeight="1" x14ac:dyDescent="0.3">
      <c r="H976" s="6"/>
    </row>
    <row r="977" spans="8:8" ht="15" customHeight="1" x14ac:dyDescent="0.3">
      <c r="H977" s="6"/>
    </row>
    <row r="978" spans="8:8" ht="15" customHeight="1" x14ac:dyDescent="0.3">
      <c r="H978" s="6"/>
    </row>
    <row r="979" spans="8:8" ht="15" customHeight="1" x14ac:dyDescent="0.3">
      <c r="H979" s="6"/>
    </row>
    <row r="980" spans="8:8" ht="15" customHeight="1" x14ac:dyDescent="0.3">
      <c r="H980" s="6"/>
    </row>
    <row r="981" spans="8:8" ht="15" customHeight="1" x14ac:dyDescent="0.3">
      <c r="H981" s="6"/>
    </row>
    <row r="982" spans="8:8" ht="15" customHeight="1" x14ac:dyDescent="0.3">
      <c r="H982" s="6"/>
    </row>
    <row r="983" spans="8:8" ht="15" customHeight="1" x14ac:dyDescent="0.3">
      <c r="H983" s="6"/>
    </row>
    <row r="984" spans="8:8" ht="15" customHeight="1" x14ac:dyDescent="0.3">
      <c r="H984" s="6"/>
    </row>
    <row r="985" spans="8:8" ht="15" customHeight="1" x14ac:dyDescent="0.3">
      <c r="H985" s="6"/>
    </row>
    <row r="986" spans="8:8" ht="15" customHeight="1" x14ac:dyDescent="0.3">
      <c r="H986" s="6"/>
    </row>
    <row r="987" spans="8:8" ht="15" customHeight="1" x14ac:dyDescent="0.3">
      <c r="H987" s="6"/>
    </row>
    <row r="988" spans="8:8" ht="15" customHeight="1" x14ac:dyDescent="0.3">
      <c r="H988" s="6"/>
    </row>
    <row r="989" spans="8:8" ht="15" customHeight="1" x14ac:dyDescent="0.3">
      <c r="H989" s="6"/>
    </row>
    <row r="990" spans="8:8" ht="15" customHeight="1" x14ac:dyDescent="0.3">
      <c r="H990" s="6"/>
    </row>
    <row r="991" spans="8:8" ht="15" customHeight="1" x14ac:dyDescent="0.3">
      <c r="H991" s="6"/>
    </row>
    <row r="992" spans="8:8" ht="15" customHeight="1" x14ac:dyDescent="0.3">
      <c r="H992" s="6"/>
    </row>
    <row r="993" spans="8:8" ht="15" customHeight="1" x14ac:dyDescent="0.3">
      <c r="H993" s="6"/>
    </row>
    <row r="994" spans="8:8" ht="15" customHeight="1" x14ac:dyDescent="0.3">
      <c r="H994" s="6"/>
    </row>
    <row r="995" spans="8:8" ht="15" customHeight="1" x14ac:dyDescent="0.3">
      <c r="H995" s="6"/>
    </row>
    <row r="996" spans="8:8" ht="15" customHeight="1" x14ac:dyDescent="0.3">
      <c r="H996" s="6"/>
    </row>
    <row r="997" spans="8:8" ht="15" customHeight="1" x14ac:dyDescent="0.3">
      <c r="H997" s="6"/>
    </row>
    <row r="998" spans="8:8" ht="15" customHeight="1" x14ac:dyDescent="0.3">
      <c r="H998" s="6"/>
    </row>
    <row r="999" spans="8:8" ht="15" customHeight="1" x14ac:dyDescent="0.3">
      <c r="H999" s="6"/>
    </row>
    <row r="1000" spans="8:8" ht="15" customHeight="1" x14ac:dyDescent="0.3">
      <c r="H1000" s="6"/>
    </row>
    <row r="1001" spans="8:8" ht="15" customHeight="1" x14ac:dyDescent="0.3">
      <c r="H1001" s="6"/>
    </row>
    <row r="1002" spans="8:8" ht="15" customHeight="1" x14ac:dyDescent="0.3">
      <c r="H1002" s="6"/>
    </row>
    <row r="1003" spans="8:8" ht="15" customHeight="1" x14ac:dyDescent="0.3">
      <c r="H1003" s="6"/>
    </row>
    <row r="1004" spans="8:8" ht="15" customHeight="1" x14ac:dyDescent="0.3">
      <c r="H1004" s="6"/>
    </row>
    <row r="1005" spans="8:8" ht="15" customHeight="1" x14ac:dyDescent="0.3">
      <c r="H1005" s="6"/>
    </row>
    <row r="1006" spans="8:8" ht="15" customHeight="1" x14ac:dyDescent="0.3">
      <c r="H1006" s="6"/>
    </row>
    <row r="1007" spans="8:8" ht="15" customHeight="1" x14ac:dyDescent="0.3">
      <c r="H1007" s="6"/>
    </row>
    <row r="1008" spans="8:8" ht="15" customHeight="1" x14ac:dyDescent="0.3">
      <c r="H1008" s="6"/>
    </row>
    <row r="1009" spans="8:8" ht="15" customHeight="1" x14ac:dyDescent="0.3">
      <c r="H1009" s="6"/>
    </row>
    <row r="1010" spans="8:8" ht="15" customHeight="1" x14ac:dyDescent="0.3">
      <c r="H1010" s="6"/>
    </row>
    <row r="1011" spans="8:8" ht="15" customHeight="1" x14ac:dyDescent="0.3">
      <c r="H1011" s="6"/>
    </row>
    <row r="1012" spans="8:8" ht="15" customHeight="1" x14ac:dyDescent="0.3">
      <c r="H1012" s="6"/>
    </row>
    <row r="1013" spans="8:8" ht="15" customHeight="1" x14ac:dyDescent="0.3">
      <c r="H1013" s="6"/>
    </row>
    <row r="1014" spans="8:8" ht="15" customHeight="1" x14ac:dyDescent="0.3">
      <c r="H1014" s="6"/>
    </row>
    <row r="1015" spans="8:8" ht="15" customHeight="1" x14ac:dyDescent="0.3">
      <c r="H1015" s="6"/>
    </row>
    <row r="1016" spans="8:8" ht="15" customHeight="1" x14ac:dyDescent="0.3">
      <c r="H1016" s="6"/>
    </row>
    <row r="1017" spans="8:8" ht="15" customHeight="1" x14ac:dyDescent="0.3">
      <c r="H1017" s="6"/>
    </row>
    <row r="1018" spans="8:8" ht="15" customHeight="1" x14ac:dyDescent="0.3">
      <c r="H1018" s="6"/>
    </row>
    <row r="1019" spans="8:8" ht="15" customHeight="1" x14ac:dyDescent="0.3">
      <c r="H1019" s="6"/>
    </row>
    <row r="1020" spans="8:8" ht="15" customHeight="1" x14ac:dyDescent="0.3">
      <c r="H1020" s="6"/>
    </row>
    <row r="1021" spans="8:8" ht="15" customHeight="1" x14ac:dyDescent="0.3">
      <c r="H1021" s="6"/>
    </row>
    <row r="1022" spans="8:8" ht="15" customHeight="1" x14ac:dyDescent="0.3">
      <c r="H1022" s="6"/>
    </row>
    <row r="1023" spans="8:8" ht="15" customHeight="1" x14ac:dyDescent="0.3">
      <c r="H1023" s="6"/>
    </row>
    <row r="1024" spans="8:8" ht="15" customHeight="1" x14ac:dyDescent="0.3">
      <c r="H1024" s="6"/>
    </row>
    <row r="1025" spans="8:8" ht="15" customHeight="1" x14ac:dyDescent="0.3">
      <c r="H1025" s="6"/>
    </row>
    <row r="1026" spans="8:8" ht="15" customHeight="1" x14ac:dyDescent="0.3">
      <c r="H1026" s="6"/>
    </row>
    <row r="1027" spans="8:8" ht="15" customHeight="1" x14ac:dyDescent="0.3">
      <c r="H1027" s="6"/>
    </row>
    <row r="1028" spans="8:8" ht="15" customHeight="1" x14ac:dyDescent="0.3">
      <c r="H1028" s="6"/>
    </row>
    <row r="1029" spans="8:8" ht="15" customHeight="1" x14ac:dyDescent="0.3">
      <c r="H1029" s="6"/>
    </row>
    <row r="1030" spans="8:8" ht="15" customHeight="1" x14ac:dyDescent="0.3">
      <c r="H1030" s="6"/>
    </row>
    <row r="1031" spans="8:8" ht="15" customHeight="1" x14ac:dyDescent="0.3">
      <c r="H1031" s="6"/>
    </row>
    <row r="1032" spans="8:8" ht="15" customHeight="1" x14ac:dyDescent="0.3">
      <c r="H1032" s="6"/>
    </row>
    <row r="1033" spans="8:8" ht="15" customHeight="1" x14ac:dyDescent="0.3">
      <c r="H1033" s="6"/>
    </row>
    <row r="1034" spans="8:8" ht="15" customHeight="1" x14ac:dyDescent="0.3">
      <c r="H1034" s="6"/>
    </row>
    <row r="1035" spans="8:8" ht="15" customHeight="1" x14ac:dyDescent="0.3">
      <c r="H1035" s="6"/>
    </row>
    <row r="1036" spans="8:8" ht="15" customHeight="1" x14ac:dyDescent="0.3">
      <c r="H1036" s="6"/>
    </row>
    <row r="1037" spans="8:8" ht="15" customHeight="1" x14ac:dyDescent="0.3">
      <c r="H1037" s="6"/>
    </row>
    <row r="1038" spans="8:8" ht="15" customHeight="1" x14ac:dyDescent="0.3">
      <c r="H1038" s="6"/>
    </row>
    <row r="1039" spans="8:8" ht="15" customHeight="1" x14ac:dyDescent="0.3">
      <c r="H1039" s="6"/>
    </row>
    <row r="1040" spans="8:8" ht="15" customHeight="1" x14ac:dyDescent="0.3">
      <c r="H1040" s="6"/>
    </row>
    <row r="1041" spans="8:8" ht="15" customHeight="1" x14ac:dyDescent="0.3">
      <c r="H1041" s="6"/>
    </row>
    <row r="1042" spans="8:8" ht="15" customHeight="1" x14ac:dyDescent="0.3">
      <c r="H1042" s="6"/>
    </row>
    <row r="1043" spans="8:8" ht="15" customHeight="1" x14ac:dyDescent="0.3">
      <c r="H1043" s="6"/>
    </row>
    <row r="1044" spans="8:8" ht="15" customHeight="1" x14ac:dyDescent="0.3">
      <c r="H1044" s="6"/>
    </row>
    <row r="1045" spans="8:8" ht="15" customHeight="1" x14ac:dyDescent="0.3">
      <c r="H1045" s="6"/>
    </row>
    <row r="1046" spans="8:8" ht="15" customHeight="1" x14ac:dyDescent="0.3">
      <c r="H1046" s="6"/>
    </row>
    <row r="1047" spans="8:8" ht="15" customHeight="1" x14ac:dyDescent="0.3">
      <c r="H1047" s="6"/>
    </row>
    <row r="1048" spans="8:8" ht="15" customHeight="1" x14ac:dyDescent="0.3">
      <c r="H1048" s="6"/>
    </row>
    <row r="1049" spans="8:8" ht="15" customHeight="1" x14ac:dyDescent="0.3">
      <c r="H1049" s="6"/>
    </row>
    <row r="1050" spans="8:8" ht="15" customHeight="1" x14ac:dyDescent="0.3">
      <c r="H1050" s="6"/>
    </row>
    <row r="1051" spans="8:8" ht="15" customHeight="1" x14ac:dyDescent="0.3">
      <c r="H1051" s="6"/>
    </row>
    <row r="1052" spans="8:8" ht="15" customHeight="1" x14ac:dyDescent="0.3">
      <c r="H1052" s="6"/>
    </row>
    <row r="1053" spans="8:8" ht="15" customHeight="1" x14ac:dyDescent="0.3">
      <c r="H1053" s="6"/>
    </row>
    <row r="1054" spans="8:8" ht="15" customHeight="1" x14ac:dyDescent="0.3">
      <c r="H1054" s="6"/>
    </row>
    <row r="1055" spans="8:8" ht="15" customHeight="1" x14ac:dyDescent="0.3">
      <c r="H1055" s="6"/>
    </row>
    <row r="1056" spans="8:8" ht="15" customHeight="1" x14ac:dyDescent="0.3">
      <c r="H1056" s="6"/>
    </row>
    <row r="1057" spans="8:8" ht="15" customHeight="1" x14ac:dyDescent="0.3">
      <c r="H1057" s="6"/>
    </row>
    <row r="1058" spans="8:8" ht="15" customHeight="1" x14ac:dyDescent="0.3">
      <c r="H1058" s="6"/>
    </row>
    <row r="1059" spans="8:8" ht="15" customHeight="1" x14ac:dyDescent="0.3">
      <c r="H1059" s="6"/>
    </row>
    <row r="1060" spans="8:8" ht="15" customHeight="1" x14ac:dyDescent="0.3">
      <c r="H1060" s="6"/>
    </row>
    <row r="1061" spans="8:8" ht="15" customHeight="1" x14ac:dyDescent="0.3">
      <c r="H1061" s="6"/>
    </row>
    <row r="1062" spans="8:8" ht="15" customHeight="1" x14ac:dyDescent="0.3">
      <c r="H1062" s="6"/>
    </row>
    <row r="1063" spans="8:8" ht="15" customHeight="1" x14ac:dyDescent="0.3">
      <c r="H1063" s="6"/>
    </row>
    <row r="1064" spans="8:8" ht="15" customHeight="1" x14ac:dyDescent="0.3">
      <c r="H1064" s="6"/>
    </row>
    <row r="1065" spans="8:8" ht="15" customHeight="1" x14ac:dyDescent="0.3">
      <c r="H1065" s="6"/>
    </row>
    <row r="1066" spans="8:8" ht="15" customHeight="1" x14ac:dyDescent="0.3">
      <c r="H1066" s="6"/>
    </row>
    <row r="1067" spans="8:8" ht="15" customHeight="1" x14ac:dyDescent="0.3">
      <c r="H1067" s="6"/>
    </row>
    <row r="1068" spans="8:8" ht="15" customHeight="1" x14ac:dyDescent="0.3">
      <c r="H1068" s="6"/>
    </row>
    <row r="1069" spans="8:8" ht="15" customHeight="1" x14ac:dyDescent="0.3">
      <c r="H1069" s="6"/>
    </row>
    <row r="1070" spans="8:8" ht="15" customHeight="1" x14ac:dyDescent="0.3">
      <c r="H1070" s="6"/>
    </row>
    <row r="1071" spans="8:8" ht="15" customHeight="1" x14ac:dyDescent="0.3">
      <c r="H1071" s="6"/>
    </row>
    <row r="1072" spans="8:8" ht="15" customHeight="1" x14ac:dyDescent="0.3">
      <c r="H1072" s="6"/>
    </row>
    <row r="1073" spans="8:8" ht="15" customHeight="1" x14ac:dyDescent="0.3">
      <c r="H1073" s="6"/>
    </row>
    <row r="1074" spans="8:8" ht="15" customHeight="1" x14ac:dyDescent="0.3">
      <c r="H1074" s="6"/>
    </row>
    <row r="1075" spans="8:8" ht="15" customHeight="1" x14ac:dyDescent="0.3">
      <c r="H1075" s="6"/>
    </row>
    <row r="1076" spans="8:8" ht="15" customHeight="1" x14ac:dyDescent="0.3">
      <c r="H1076" s="6"/>
    </row>
    <row r="1077" spans="8:8" ht="15" customHeight="1" x14ac:dyDescent="0.3">
      <c r="H1077" s="6"/>
    </row>
    <row r="1078" spans="8:8" ht="15" customHeight="1" x14ac:dyDescent="0.3">
      <c r="H1078" s="6"/>
    </row>
    <row r="1079" spans="8:8" ht="15" customHeight="1" x14ac:dyDescent="0.3">
      <c r="H1079" s="6"/>
    </row>
    <row r="1080" spans="8:8" ht="15" customHeight="1" x14ac:dyDescent="0.3">
      <c r="H1080" s="6"/>
    </row>
    <row r="1081" spans="8:8" ht="15" customHeight="1" x14ac:dyDescent="0.3">
      <c r="H1081" s="6"/>
    </row>
    <row r="1082" spans="8:8" ht="15" customHeight="1" x14ac:dyDescent="0.3">
      <c r="H1082" s="6"/>
    </row>
    <row r="1083" spans="8:8" ht="15" customHeight="1" x14ac:dyDescent="0.3">
      <c r="H1083" s="6"/>
    </row>
    <row r="1084" spans="8:8" ht="15" customHeight="1" x14ac:dyDescent="0.3">
      <c r="H1084" s="6"/>
    </row>
    <row r="1085" spans="8:8" ht="15" customHeight="1" x14ac:dyDescent="0.3">
      <c r="H1085" s="6"/>
    </row>
    <row r="1086" spans="8:8" ht="15" customHeight="1" x14ac:dyDescent="0.3">
      <c r="H1086" s="6"/>
    </row>
    <row r="1087" spans="8:8" ht="15" customHeight="1" x14ac:dyDescent="0.3">
      <c r="H1087" s="6"/>
    </row>
    <row r="1088" spans="8:8" ht="15" customHeight="1" x14ac:dyDescent="0.3">
      <c r="H1088" s="6"/>
    </row>
    <row r="1089" spans="8:8" ht="15" customHeight="1" x14ac:dyDescent="0.3">
      <c r="H1089" s="6"/>
    </row>
    <row r="1090" spans="8:8" ht="15" customHeight="1" x14ac:dyDescent="0.3">
      <c r="H1090" s="6"/>
    </row>
    <row r="1091" spans="8:8" ht="15" customHeight="1" x14ac:dyDescent="0.3">
      <c r="H1091" s="6"/>
    </row>
    <row r="1092" spans="8:8" ht="15" customHeight="1" x14ac:dyDescent="0.3">
      <c r="H1092" s="6"/>
    </row>
    <row r="1093" spans="8:8" ht="15" customHeight="1" x14ac:dyDescent="0.3">
      <c r="H1093" s="6"/>
    </row>
    <row r="1094" spans="8:8" ht="15" customHeight="1" x14ac:dyDescent="0.3">
      <c r="H1094" s="6"/>
    </row>
    <row r="1095" spans="8:8" ht="15" customHeight="1" x14ac:dyDescent="0.3">
      <c r="H1095" s="6"/>
    </row>
    <row r="1096" spans="8:8" ht="15" customHeight="1" x14ac:dyDescent="0.3">
      <c r="H1096" s="6"/>
    </row>
    <row r="1097" spans="8:8" ht="15" customHeight="1" x14ac:dyDescent="0.3">
      <c r="H1097" s="6"/>
    </row>
    <row r="1098" spans="8:8" ht="15" customHeight="1" x14ac:dyDescent="0.3">
      <c r="H1098" s="6"/>
    </row>
    <row r="1099" spans="8:8" ht="15" customHeight="1" x14ac:dyDescent="0.3">
      <c r="H1099" s="6"/>
    </row>
    <row r="1100" spans="8:8" ht="15" customHeight="1" x14ac:dyDescent="0.3">
      <c r="H1100" s="6"/>
    </row>
    <row r="1101" spans="8:8" ht="15" customHeight="1" x14ac:dyDescent="0.3">
      <c r="H1101" s="6"/>
    </row>
    <row r="1102" spans="8:8" ht="15" customHeight="1" x14ac:dyDescent="0.3">
      <c r="H1102" s="6"/>
    </row>
    <row r="1103" spans="8:8" ht="15" customHeight="1" x14ac:dyDescent="0.3">
      <c r="H1103" s="6"/>
    </row>
    <row r="1104" spans="8:8" ht="15" customHeight="1" x14ac:dyDescent="0.3">
      <c r="H1104" s="6"/>
    </row>
    <row r="1105" spans="8:8" ht="15" customHeight="1" x14ac:dyDescent="0.3">
      <c r="H1105" s="6"/>
    </row>
    <row r="1106" spans="8:8" ht="15" customHeight="1" x14ac:dyDescent="0.3">
      <c r="H1106" s="6"/>
    </row>
    <row r="1107" spans="8:8" ht="15" customHeight="1" x14ac:dyDescent="0.3">
      <c r="H1107" s="6"/>
    </row>
    <row r="1108" spans="8:8" ht="15" customHeight="1" x14ac:dyDescent="0.3">
      <c r="H1108" s="6"/>
    </row>
    <row r="1109" spans="8:8" ht="15" customHeight="1" x14ac:dyDescent="0.3">
      <c r="H1109" s="6"/>
    </row>
    <row r="1110" spans="8:8" ht="15" customHeight="1" x14ac:dyDescent="0.3">
      <c r="H1110" s="6"/>
    </row>
    <row r="1111" spans="8:8" ht="15" customHeight="1" x14ac:dyDescent="0.3">
      <c r="H1111" s="6"/>
    </row>
    <row r="1112" spans="8:8" ht="15" customHeight="1" x14ac:dyDescent="0.3">
      <c r="H1112" s="6"/>
    </row>
    <row r="1113" spans="8:8" ht="15" customHeight="1" x14ac:dyDescent="0.3">
      <c r="H1113" s="6"/>
    </row>
    <row r="1114" spans="8:8" ht="15" customHeight="1" x14ac:dyDescent="0.3">
      <c r="H1114" s="6"/>
    </row>
    <row r="1115" spans="8:8" ht="15" customHeight="1" x14ac:dyDescent="0.3">
      <c r="H1115" s="6"/>
    </row>
    <row r="1116" spans="8:8" ht="15" customHeight="1" x14ac:dyDescent="0.3">
      <c r="H1116" s="6"/>
    </row>
    <row r="1117" spans="8:8" ht="15" customHeight="1" x14ac:dyDescent="0.3">
      <c r="H1117" s="6"/>
    </row>
    <row r="1118" spans="8:8" ht="15" customHeight="1" x14ac:dyDescent="0.3">
      <c r="H1118" s="6"/>
    </row>
    <row r="1119" spans="8:8" ht="15" customHeight="1" x14ac:dyDescent="0.3">
      <c r="H1119" s="6"/>
    </row>
    <row r="1120" spans="8:8" ht="15" customHeight="1" x14ac:dyDescent="0.3">
      <c r="H1120" s="6"/>
    </row>
    <row r="1121" spans="8:8" ht="15" customHeight="1" x14ac:dyDescent="0.3">
      <c r="H1121" s="6"/>
    </row>
    <row r="1122" spans="8:8" ht="15" customHeight="1" x14ac:dyDescent="0.3">
      <c r="H1122" s="6"/>
    </row>
    <row r="1123" spans="8:8" ht="15" customHeight="1" x14ac:dyDescent="0.3">
      <c r="H1123" s="6"/>
    </row>
    <row r="1124" spans="8:8" ht="15" customHeight="1" x14ac:dyDescent="0.3">
      <c r="H1124" s="6"/>
    </row>
    <row r="1125" spans="8:8" ht="15" customHeight="1" x14ac:dyDescent="0.3">
      <c r="H1125" s="6"/>
    </row>
    <row r="1126" spans="8:8" ht="15" customHeight="1" x14ac:dyDescent="0.3">
      <c r="H1126" s="6"/>
    </row>
    <row r="1127" spans="8:8" ht="15" customHeight="1" x14ac:dyDescent="0.3">
      <c r="H1127" s="6"/>
    </row>
    <row r="1128" spans="8:8" ht="15" customHeight="1" x14ac:dyDescent="0.3">
      <c r="H1128" s="6"/>
    </row>
    <row r="1129" spans="8:8" ht="15" customHeight="1" x14ac:dyDescent="0.3">
      <c r="H1129" s="6"/>
    </row>
    <row r="1130" spans="8:8" ht="15" customHeight="1" x14ac:dyDescent="0.3">
      <c r="H1130" s="6"/>
    </row>
    <row r="1131" spans="8:8" ht="15" customHeight="1" x14ac:dyDescent="0.3">
      <c r="H1131" s="6"/>
    </row>
    <row r="1132" spans="8:8" ht="15" customHeight="1" x14ac:dyDescent="0.3">
      <c r="H1132" s="6"/>
    </row>
    <row r="1133" spans="8:8" ht="15" customHeight="1" x14ac:dyDescent="0.3">
      <c r="H1133" s="6"/>
    </row>
    <row r="1134" spans="8:8" ht="15" customHeight="1" x14ac:dyDescent="0.3">
      <c r="H1134" s="6"/>
    </row>
    <row r="1135" spans="8:8" ht="15" customHeight="1" x14ac:dyDescent="0.3">
      <c r="H1135" s="6"/>
    </row>
    <row r="1136" spans="8:8" ht="15" customHeight="1" x14ac:dyDescent="0.3">
      <c r="H1136" s="6"/>
    </row>
    <row r="1137" spans="8:8" ht="15" customHeight="1" x14ac:dyDescent="0.3">
      <c r="H1137" s="6"/>
    </row>
    <row r="1138" spans="8:8" ht="15" customHeight="1" x14ac:dyDescent="0.3">
      <c r="H1138" s="6"/>
    </row>
    <row r="1139" spans="8:8" ht="15" customHeight="1" x14ac:dyDescent="0.3">
      <c r="H1139" s="6"/>
    </row>
    <row r="1140" spans="8:8" ht="15" customHeight="1" x14ac:dyDescent="0.3">
      <c r="H1140" s="6"/>
    </row>
    <row r="1141" spans="8:8" ht="15" customHeight="1" x14ac:dyDescent="0.3">
      <c r="H1141" s="6"/>
    </row>
    <row r="1142" spans="8:8" ht="15" customHeight="1" x14ac:dyDescent="0.3">
      <c r="H1142" s="6"/>
    </row>
    <row r="1143" spans="8:8" ht="15" customHeight="1" x14ac:dyDescent="0.3">
      <c r="H1143" s="6"/>
    </row>
    <row r="1144" spans="8:8" ht="15" customHeight="1" x14ac:dyDescent="0.3">
      <c r="H1144" s="6"/>
    </row>
    <row r="1145" spans="8:8" ht="15" customHeight="1" x14ac:dyDescent="0.3">
      <c r="H1145" s="6"/>
    </row>
    <row r="1146" spans="8:8" ht="15" customHeight="1" x14ac:dyDescent="0.3">
      <c r="H1146" s="6"/>
    </row>
    <row r="1147" spans="8:8" ht="15" customHeight="1" x14ac:dyDescent="0.3">
      <c r="H1147" s="6"/>
    </row>
    <row r="1148" spans="8:8" ht="15" customHeight="1" x14ac:dyDescent="0.3">
      <c r="H1148" s="6"/>
    </row>
    <row r="1149" spans="8:8" ht="15" customHeight="1" x14ac:dyDescent="0.3">
      <c r="H1149" s="6"/>
    </row>
    <row r="1150" spans="8:8" ht="15" customHeight="1" x14ac:dyDescent="0.3">
      <c r="H1150" s="6"/>
    </row>
    <row r="1151" spans="8:8" ht="15" customHeight="1" x14ac:dyDescent="0.3">
      <c r="H1151" s="6"/>
    </row>
    <row r="1152" spans="8:8" ht="15" customHeight="1" x14ac:dyDescent="0.3">
      <c r="H1152" s="6"/>
    </row>
    <row r="1153" spans="8:8" ht="15" customHeight="1" x14ac:dyDescent="0.3">
      <c r="H1153" s="6"/>
    </row>
    <row r="1154" spans="8:8" ht="15" customHeight="1" x14ac:dyDescent="0.3">
      <c r="H1154" s="6"/>
    </row>
    <row r="1155" spans="8:8" ht="15" customHeight="1" x14ac:dyDescent="0.3">
      <c r="H1155" s="6"/>
    </row>
    <row r="1156" spans="8:8" ht="15" customHeight="1" x14ac:dyDescent="0.3">
      <c r="H1156" s="6"/>
    </row>
    <row r="1157" spans="8:8" ht="15" customHeight="1" x14ac:dyDescent="0.3">
      <c r="H1157" s="6"/>
    </row>
    <row r="1158" spans="8:8" ht="15" customHeight="1" x14ac:dyDescent="0.3">
      <c r="H1158" s="6"/>
    </row>
    <row r="1159" spans="8:8" ht="15" customHeight="1" x14ac:dyDescent="0.3">
      <c r="H1159" s="6"/>
    </row>
    <row r="1160" spans="8:8" ht="15" customHeight="1" x14ac:dyDescent="0.3">
      <c r="H1160" s="6"/>
    </row>
    <row r="1161" spans="8:8" ht="15" customHeight="1" x14ac:dyDescent="0.3">
      <c r="H1161" s="6"/>
    </row>
    <row r="1162" spans="8:8" ht="15" customHeight="1" x14ac:dyDescent="0.3">
      <c r="H1162" s="6"/>
    </row>
    <row r="1163" spans="8:8" ht="15" customHeight="1" x14ac:dyDescent="0.3">
      <c r="H1163" s="6"/>
    </row>
    <row r="1164" spans="8:8" ht="15" customHeight="1" x14ac:dyDescent="0.3">
      <c r="H1164" s="6"/>
    </row>
    <row r="1165" spans="8:8" ht="15" customHeight="1" x14ac:dyDescent="0.3">
      <c r="H1165" s="6"/>
    </row>
    <row r="1166" spans="8:8" ht="15" customHeight="1" x14ac:dyDescent="0.3">
      <c r="H1166" s="6"/>
    </row>
    <row r="1167" spans="8:8" ht="15" customHeight="1" x14ac:dyDescent="0.3">
      <c r="H1167" s="6"/>
    </row>
    <row r="1168" spans="8:8" ht="15" customHeight="1" x14ac:dyDescent="0.3">
      <c r="H1168" s="6"/>
    </row>
    <row r="1169" spans="8:8" ht="15" customHeight="1" x14ac:dyDescent="0.3">
      <c r="H1169" s="6"/>
    </row>
    <row r="1170" spans="8:8" ht="15" customHeight="1" x14ac:dyDescent="0.3">
      <c r="H1170" s="6"/>
    </row>
    <row r="1171" spans="8:8" ht="15" customHeight="1" x14ac:dyDescent="0.3">
      <c r="H1171" s="6"/>
    </row>
    <row r="1172" spans="8:8" ht="15" customHeight="1" x14ac:dyDescent="0.3">
      <c r="H1172" s="6"/>
    </row>
    <row r="1173" spans="8:8" ht="15" customHeight="1" x14ac:dyDescent="0.3">
      <c r="H1173" s="6"/>
    </row>
    <row r="1174" spans="8:8" ht="15" customHeight="1" x14ac:dyDescent="0.3">
      <c r="H1174" s="6"/>
    </row>
    <row r="1175" spans="8:8" ht="15" customHeight="1" x14ac:dyDescent="0.3">
      <c r="H1175" s="6"/>
    </row>
    <row r="1176" spans="8:8" ht="15" customHeight="1" x14ac:dyDescent="0.3">
      <c r="H1176" s="6"/>
    </row>
    <row r="1177" spans="8:8" ht="15" customHeight="1" x14ac:dyDescent="0.3">
      <c r="H1177" s="6"/>
    </row>
    <row r="1178" spans="8:8" ht="15" customHeight="1" x14ac:dyDescent="0.3">
      <c r="H1178" s="6"/>
    </row>
    <row r="1179" spans="8:8" ht="15" customHeight="1" x14ac:dyDescent="0.3">
      <c r="H1179" s="6"/>
    </row>
    <row r="1180" spans="8:8" ht="15" customHeight="1" x14ac:dyDescent="0.3">
      <c r="H1180" s="6"/>
    </row>
    <row r="1181" spans="8:8" ht="15" customHeight="1" x14ac:dyDescent="0.3">
      <c r="H1181" s="6"/>
    </row>
    <row r="1182" spans="8:8" ht="15" customHeight="1" x14ac:dyDescent="0.3">
      <c r="H1182" s="6"/>
    </row>
    <row r="1183" spans="8:8" ht="15" customHeight="1" x14ac:dyDescent="0.3">
      <c r="H1183" s="6"/>
    </row>
    <row r="1184" spans="8:8" ht="15" customHeight="1" x14ac:dyDescent="0.3">
      <c r="H1184" s="6"/>
    </row>
    <row r="1185" spans="8:8" ht="15" customHeight="1" x14ac:dyDescent="0.3">
      <c r="H1185" s="6"/>
    </row>
    <row r="1186" spans="8:8" ht="15" customHeight="1" x14ac:dyDescent="0.3">
      <c r="H1186" s="6"/>
    </row>
    <row r="1187" spans="8:8" ht="15" customHeight="1" x14ac:dyDescent="0.3">
      <c r="H1187" s="6"/>
    </row>
    <row r="1188" spans="8:8" ht="15" customHeight="1" x14ac:dyDescent="0.3">
      <c r="H1188" s="6"/>
    </row>
    <row r="1189" spans="8:8" ht="15" customHeight="1" x14ac:dyDescent="0.3">
      <c r="H1189" s="6"/>
    </row>
    <row r="1190" spans="8:8" ht="15" customHeight="1" x14ac:dyDescent="0.3">
      <c r="H1190" s="6"/>
    </row>
    <row r="1191" spans="8:8" ht="15" customHeight="1" x14ac:dyDescent="0.3">
      <c r="H1191" s="6"/>
    </row>
    <row r="1192" spans="8:8" ht="15" customHeight="1" x14ac:dyDescent="0.3">
      <c r="H1192" s="6"/>
    </row>
    <row r="1193" spans="8:8" ht="15" customHeight="1" x14ac:dyDescent="0.3">
      <c r="H1193" s="6"/>
    </row>
    <row r="1194" spans="8:8" ht="15" customHeight="1" x14ac:dyDescent="0.3">
      <c r="H1194" s="6"/>
    </row>
    <row r="1195" spans="8:8" ht="15" customHeight="1" x14ac:dyDescent="0.3">
      <c r="H1195" s="6"/>
    </row>
    <row r="1196" spans="8:8" ht="15" customHeight="1" x14ac:dyDescent="0.3">
      <c r="H1196" s="6"/>
    </row>
    <row r="1197" spans="8:8" ht="15" customHeight="1" x14ac:dyDescent="0.3">
      <c r="H1197" s="6"/>
    </row>
    <row r="1198" spans="8:8" ht="15" customHeight="1" x14ac:dyDescent="0.3">
      <c r="H1198" s="6"/>
    </row>
    <row r="1199" spans="8:8" ht="15" customHeight="1" x14ac:dyDescent="0.3">
      <c r="H1199" s="6"/>
    </row>
    <row r="1200" spans="8:8" ht="15" customHeight="1" x14ac:dyDescent="0.3">
      <c r="H1200" s="6"/>
    </row>
    <row r="1201" spans="8:8" ht="15" customHeight="1" x14ac:dyDescent="0.3">
      <c r="H1201" s="6"/>
    </row>
    <row r="1202" spans="8:8" ht="15" customHeight="1" x14ac:dyDescent="0.3">
      <c r="H1202" s="6"/>
    </row>
    <row r="1203" spans="8:8" ht="15" customHeight="1" x14ac:dyDescent="0.3">
      <c r="H1203" s="6"/>
    </row>
    <row r="1204" spans="8:8" ht="15" customHeight="1" x14ac:dyDescent="0.3">
      <c r="H1204" s="6"/>
    </row>
    <row r="1205" spans="8:8" ht="15" customHeight="1" x14ac:dyDescent="0.3">
      <c r="H1205" s="6"/>
    </row>
    <row r="1206" spans="8:8" ht="15" customHeight="1" x14ac:dyDescent="0.3">
      <c r="H1206" s="6"/>
    </row>
    <row r="1207" spans="8:8" ht="15" customHeight="1" x14ac:dyDescent="0.3">
      <c r="H1207" s="6"/>
    </row>
    <row r="1208" spans="8:8" ht="15" customHeight="1" x14ac:dyDescent="0.3">
      <c r="H1208" s="6"/>
    </row>
    <row r="1209" spans="8:8" ht="15" customHeight="1" x14ac:dyDescent="0.3">
      <c r="H1209" s="6"/>
    </row>
    <row r="1210" spans="8:8" ht="15" customHeight="1" x14ac:dyDescent="0.3">
      <c r="H1210" s="6"/>
    </row>
    <row r="1211" spans="8:8" ht="15" customHeight="1" x14ac:dyDescent="0.3">
      <c r="H1211" s="6"/>
    </row>
    <row r="1212" spans="8:8" ht="15" customHeight="1" x14ac:dyDescent="0.3">
      <c r="H1212" s="6"/>
    </row>
    <row r="1213" spans="8:8" ht="15" customHeight="1" x14ac:dyDescent="0.3">
      <c r="H1213" s="6"/>
    </row>
    <row r="1214" spans="8:8" ht="15" customHeight="1" x14ac:dyDescent="0.3">
      <c r="H1214" s="6"/>
    </row>
    <row r="1215" spans="8:8" ht="15" customHeight="1" x14ac:dyDescent="0.3">
      <c r="H1215" s="6"/>
    </row>
    <row r="1216" spans="8:8" ht="15" customHeight="1" x14ac:dyDescent="0.3">
      <c r="H1216" s="6"/>
    </row>
    <row r="1217" spans="8:8" ht="15" customHeight="1" x14ac:dyDescent="0.3">
      <c r="H1217" s="6"/>
    </row>
    <row r="1218" spans="8:8" ht="15" customHeight="1" x14ac:dyDescent="0.3">
      <c r="H1218" s="6"/>
    </row>
    <row r="1219" spans="8:8" ht="15" customHeight="1" x14ac:dyDescent="0.3">
      <c r="H1219" s="6"/>
    </row>
    <row r="1220" spans="8:8" ht="15" customHeight="1" x14ac:dyDescent="0.3">
      <c r="H1220" s="6"/>
    </row>
    <row r="1221" spans="8:8" ht="15" customHeight="1" x14ac:dyDescent="0.3">
      <c r="H1221" s="6"/>
    </row>
    <row r="1222" spans="8:8" ht="15" customHeight="1" x14ac:dyDescent="0.3">
      <c r="H1222" s="6"/>
    </row>
    <row r="1223" spans="8:8" ht="15" customHeight="1" x14ac:dyDescent="0.3">
      <c r="H1223" s="6"/>
    </row>
    <row r="1224" spans="8:8" ht="15" customHeight="1" x14ac:dyDescent="0.3">
      <c r="H1224" s="6"/>
    </row>
    <row r="1225" spans="8:8" ht="15" customHeight="1" x14ac:dyDescent="0.3">
      <c r="H1225" s="6"/>
    </row>
    <row r="1226" spans="8:8" ht="15" customHeight="1" x14ac:dyDescent="0.3">
      <c r="H1226" s="6"/>
    </row>
    <row r="1227" spans="8:8" ht="15" customHeight="1" x14ac:dyDescent="0.3">
      <c r="H1227" s="6"/>
    </row>
    <row r="1228" spans="8:8" ht="15" customHeight="1" x14ac:dyDescent="0.3">
      <c r="H1228" s="6"/>
    </row>
    <row r="1229" spans="8:8" ht="15" customHeight="1" x14ac:dyDescent="0.3">
      <c r="H1229" s="6"/>
    </row>
    <row r="1230" spans="8:8" ht="15" customHeight="1" x14ac:dyDescent="0.3">
      <c r="H1230" s="6"/>
    </row>
    <row r="1231" spans="8:8" ht="15" customHeight="1" x14ac:dyDescent="0.3">
      <c r="H1231" s="6"/>
    </row>
    <row r="1232" spans="8:8" ht="15" customHeight="1" x14ac:dyDescent="0.3">
      <c r="H1232" s="6"/>
    </row>
    <row r="1233" spans="8:8" ht="15" customHeight="1" x14ac:dyDescent="0.3">
      <c r="H1233" s="6"/>
    </row>
    <row r="1234" spans="8:8" ht="15" customHeight="1" x14ac:dyDescent="0.3">
      <c r="H1234" s="6"/>
    </row>
    <row r="1235" spans="8:8" ht="15" customHeight="1" x14ac:dyDescent="0.3">
      <c r="H1235" s="6"/>
    </row>
    <row r="1236" spans="8:8" ht="15" customHeight="1" x14ac:dyDescent="0.3">
      <c r="H1236" s="6"/>
    </row>
    <row r="1237" spans="8:8" ht="15" customHeight="1" x14ac:dyDescent="0.3">
      <c r="H1237" s="6"/>
    </row>
    <row r="1238" spans="8:8" ht="15" customHeight="1" x14ac:dyDescent="0.3">
      <c r="H1238" s="6"/>
    </row>
    <row r="1239" spans="8:8" ht="15" customHeight="1" x14ac:dyDescent="0.3">
      <c r="H1239" s="6"/>
    </row>
    <row r="1240" spans="8:8" ht="15" customHeight="1" x14ac:dyDescent="0.3">
      <c r="H1240" s="6"/>
    </row>
    <row r="1241" spans="8:8" ht="15" customHeight="1" x14ac:dyDescent="0.3">
      <c r="H1241" s="6"/>
    </row>
    <row r="1242" spans="8:8" ht="15" customHeight="1" x14ac:dyDescent="0.3">
      <c r="H1242" s="6"/>
    </row>
    <row r="1243" spans="8:8" ht="15" customHeight="1" x14ac:dyDescent="0.3">
      <c r="H1243" s="6"/>
    </row>
    <row r="1244" spans="8:8" ht="15" customHeight="1" x14ac:dyDescent="0.3">
      <c r="H1244" s="6"/>
    </row>
    <row r="1245" spans="8:8" ht="15" customHeight="1" x14ac:dyDescent="0.3">
      <c r="H1245" s="6"/>
    </row>
    <row r="1246" spans="8:8" ht="15" customHeight="1" x14ac:dyDescent="0.3">
      <c r="H1246" s="6"/>
    </row>
    <row r="1247" spans="8:8" ht="15" customHeight="1" x14ac:dyDescent="0.3">
      <c r="H1247" s="6"/>
    </row>
    <row r="1248" spans="8:8" ht="15" customHeight="1" x14ac:dyDescent="0.3">
      <c r="H1248" s="6"/>
    </row>
    <row r="1249" spans="8:8" ht="15" customHeight="1" x14ac:dyDescent="0.3">
      <c r="H1249" s="6"/>
    </row>
    <row r="1250" spans="8:8" ht="15" customHeight="1" x14ac:dyDescent="0.3">
      <c r="H1250" s="6"/>
    </row>
    <row r="1251" spans="8:8" ht="15" customHeight="1" x14ac:dyDescent="0.3">
      <c r="H1251" s="6"/>
    </row>
    <row r="1252" spans="8:8" ht="15" customHeight="1" x14ac:dyDescent="0.3">
      <c r="H1252" s="6"/>
    </row>
    <row r="1253" spans="8:8" ht="15" customHeight="1" x14ac:dyDescent="0.3">
      <c r="H1253" s="6"/>
    </row>
    <row r="1254" spans="8:8" ht="15" customHeight="1" x14ac:dyDescent="0.3">
      <c r="H1254" s="6"/>
    </row>
    <row r="1255" spans="8:8" ht="15" customHeight="1" x14ac:dyDescent="0.3">
      <c r="H1255" s="6"/>
    </row>
    <row r="1256" spans="8:8" ht="15" customHeight="1" x14ac:dyDescent="0.3">
      <c r="H1256" s="6"/>
    </row>
    <row r="1257" spans="8:8" ht="15" customHeight="1" x14ac:dyDescent="0.3">
      <c r="H1257" s="6"/>
    </row>
    <row r="1258" spans="8:8" ht="15" customHeight="1" x14ac:dyDescent="0.3">
      <c r="H1258" s="6"/>
    </row>
    <row r="1259" spans="8:8" ht="15" customHeight="1" x14ac:dyDescent="0.3">
      <c r="H1259" s="6"/>
    </row>
    <row r="1260" spans="8:8" ht="15" customHeight="1" x14ac:dyDescent="0.3">
      <c r="H1260" s="6"/>
    </row>
    <row r="1261" spans="8:8" ht="15" customHeight="1" x14ac:dyDescent="0.3">
      <c r="H1261" s="6"/>
    </row>
    <row r="1262" spans="8:8" ht="15" customHeight="1" x14ac:dyDescent="0.3">
      <c r="H1262" s="6"/>
    </row>
    <row r="1263" spans="8:8" ht="15" customHeight="1" x14ac:dyDescent="0.3">
      <c r="H1263" s="6"/>
    </row>
    <row r="1264" spans="8:8" ht="15" customHeight="1" x14ac:dyDescent="0.3">
      <c r="H1264" s="6"/>
    </row>
    <row r="1265" spans="8:8" ht="15" customHeight="1" x14ac:dyDescent="0.3">
      <c r="H1265" s="6"/>
    </row>
    <row r="1266" spans="8:8" ht="15" customHeight="1" x14ac:dyDescent="0.3">
      <c r="H1266" s="6"/>
    </row>
    <row r="1267" spans="8:8" ht="15" customHeight="1" x14ac:dyDescent="0.3">
      <c r="H1267" s="6"/>
    </row>
    <row r="1268" spans="8:8" ht="15" customHeight="1" x14ac:dyDescent="0.3">
      <c r="H1268" s="6"/>
    </row>
    <row r="1269" spans="8:8" ht="15" customHeight="1" x14ac:dyDescent="0.3">
      <c r="H1269" s="6"/>
    </row>
    <row r="1270" spans="8:8" ht="15" customHeight="1" x14ac:dyDescent="0.3">
      <c r="H1270" s="6"/>
    </row>
    <row r="1271" spans="8:8" ht="15" customHeight="1" x14ac:dyDescent="0.3">
      <c r="H1271" s="6"/>
    </row>
    <row r="1272" spans="8:8" ht="15" customHeight="1" x14ac:dyDescent="0.3">
      <c r="H1272" s="6"/>
    </row>
    <row r="1273" spans="8:8" ht="15" customHeight="1" x14ac:dyDescent="0.3">
      <c r="H1273" s="6"/>
    </row>
    <row r="1274" spans="8:8" ht="15" customHeight="1" x14ac:dyDescent="0.3">
      <c r="H1274" s="6"/>
    </row>
    <row r="1275" spans="8:8" ht="15" customHeight="1" x14ac:dyDescent="0.3">
      <c r="H1275" s="6"/>
    </row>
    <row r="1276" spans="8:8" ht="15" customHeight="1" x14ac:dyDescent="0.3">
      <c r="H1276" s="6"/>
    </row>
    <row r="1277" spans="8:8" ht="15" customHeight="1" x14ac:dyDescent="0.3">
      <c r="H1277" s="6"/>
    </row>
    <row r="1278" spans="8:8" ht="15" customHeight="1" x14ac:dyDescent="0.3">
      <c r="H1278" s="6"/>
    </row>
    <row r="1279" spans="8:8" ht="15" customHeight="1" x14ac:dyDescent="0.3">
      <c r="H1279" s="6"/>
    </row>
    <row r="1280" spans="8:8" ht="15" customHeight="1" x14ac:dyDescent="0.3">
      <c r="H1280" s="6"/>
    </row>
    <row r="1281" spans="8:8" ht="15" customHeight="1" x14ac:dyDescent="0.3">
      <c r="H1281" s="6"/>
    </row>
    <row r="1282" spans="8:8" ht="15" customHeight="1" x14ac:dyDescent="0.3">
      <c r="H1282" s="6"/>
    </row>
    <row r="1283" spans="8:8" ht="15" customHeight="1" x14ac:dyDescent="0.3">
      <c r="H1283" s="6"/>
    </row>
    <row r="1284" spans="8:8" ht="15" customHeight="1" x14ac:dyDescent="0.3">
      <c r="H1284" s="6"/>
    </row>
    <row r="1285" spans="8:8" ht="15" customHeight="1" x14ac:dyDescent="0.3">
      <c r="H1285" s="6"/>
    </row>
    <row r="1286" spans="8:8" ht="15" customHeight="1" x14ac:dyDescent="0.3">
      <c r="H1286" s="6"/>
    </row>
    <row r="1287" spans="8:8" ht="15" customHeight="1" x14ac:dyDescent="0.3">
      <c r="H1287" s="6"/>
    </row>
    <row r="1288" spans="8:8" ht="15" customHeight="1" x14ac:dyDescent="0.3">
      <c r="H1288" s="6"/>
    </row>
    <row r="1289" spans="8:8" ht="15" customHeight="1" x14ac:dyDescent="0.3">
      <c r="H1289" s="6"/>
    </row>
    <row r="1290" spans="8:8" ht="15" customHeight="1" x14ac:dyDescent="0.3">
      <c r="H1290" s="6"/>
    </row>
    <row r="1291" spans="8:8" ht="15" customHeight="1" x14ac:dyDescent="0.3">
      <c r="H1291" s="6"/>
    </row>
    <row r="1292" spans="8:8" ht="15" customHeight="1" x14ac:dyDescent="0.3">
      <c r="H1292" s="6"/>
    </row>
    <row r="1293" spans="8:8" ht="15" customHeight="1" x14ac:dyDescent="0.3">
      <c r="H1293" s="6"/>
    </row>
    <row r="1294" spans="8:8" ht="15" customHeight="1" x14ac:dyDescent="0.3">
      <c r="H1294" s="6"/>
    </row>
    <row r="1295" spans="8:8" ht="15" customHeight="1" x14ac:dyDescent="0.3">
      <c r="H1295" s="6"/>
    </row>
    <row r="1296" spans="8:8" ht="15" customHeight="1" x14ac:dyDescent="0.3">
      <c r="H1296" s="6"/>
    </row>
    <row r="1297" spans="8:8" ht="15" customHeight="1" x14ac:dyDescent="0.3">
      <c r="H1297" s="6"/>
    </row>
    <row r="1298" spans="8:8" ht="15" customHeight="1" x14ac:dyDescent="0.3">
      <c r="H1298" s="6"/>
    </row>
    <row r="1299" spans="8:8" ht="15" customHeight="1" x14ac:dyDescent="0.3">
      <c r="H1299" s="6"/>
    </row>
    <row r="1300" spans="8:8" ht="15" customHeight="1" x14ac:dyDescent="0.3">
      <c r="H1300" s="6"/>
    </row>
    <row r="1301" spans="8:8" ht="15" customHeight="1" x14ac:dyDescent="0.3">
      <c r="H1301" s="6"/>
    </row>
    <row r="1302" spans="8:8" ht="15" customHeight="1" x14ac:dyDescent="0.3">
      <c r="H1302" s="6"/>
    </row>
    <row r="1303" spans="8:8" ht="15" customHeight="1" x14ac:dyDescent="0.3">
      <c r="H1303" s="6"/>
    </row>
    <row r="1304" spans="8:8" ht="15" customHeight="1" x14ac:dyDescent="0.3">
      <c r="H1304" s="6"/>
    </row>
    <row r="1305" spans="8:8" ht="15" customHeight="1" x14ac:dyDescent="0.3">
      <c r="H1305" s="6"/>
    </row>
    <row r="1306" spans="8:8" ht="15" customHeight="1" x14ac:dyDescent="0.3">
      <c r="H1306" s="6"/>
    </row>
    <row r="1307" spans="8:8" ht="15" customHeight="1" x14ac:dyDescent="0.3">
      <c r="H1307" s="6"/>
    </row>
    <row r="1308" spans="8:8" ht="15" customHeight="1" x14ac:dyDescent="0.3">
      <c r="H1308" s="6"/>
    </row>
    <row r="1309" spans="8:8" ht="15" customHeight="1" x14ac:dyDescent="0.3">
      <c r="H1309" s="6"/>
    </row>
    <row r="1310" spans="8:8" ht="15" customHeight="1" x14ac:dyDescent="0.3">
      <c r="H1310" s="6"/>
    </row>
    <row r="1311" spans="8:8" ht="15" customHeight="1" x14ac:dyDescent="0.3">
      <c r="H1311" s="6"/>
    </row>
    <row r="1312" spans="8:8" ht="15" customHeight="1" x14ac:dyDescent="0.3">
      <c r="H1312" s="6"/>
    </row>
    <row r="1313" spans="8:8" ht="15" customHeight="1" x14ac:dyDescent="0.3">
      <c r="H1313" s="6"/>
    </row>
    <row r="1314" spans="8:8" ht="15" customHeight="1" x14ac:dyDescent="0.3">
      <c r="H1314" s="6"/>
    </row>
    <row r="1315" spans="8:8" ht="15" customHeight="1" x14ac:dyDescent="0.3">
      <c r="H1315" s="6"/>
    </row>
    <row r="1316" spans="8:8" ht="15" customHeight="1" x14ac:dyDescent="0.3">
      <c r="H1316" s="6"/>
    </row>
    <row r="1317" spans="8:8" ht="15" customHeight="1" x14ac:dyDescent="0.3">
      <c r="H1317" s="6"/>
    </row>
    <row r="1318" spans="8:8" ht="15" customHeight="1" x14ac:dyDescent="0.3">
      <c r="H1318" s="6"/>
    </row>
    <row r="1319" spans="8:8" ht="15" customHeight="1" x14ac:dyDescent="0.3">
      <c r="H1319" s="6"/>
    </row>
    <row r="1320" spans="8:8" ht="15" customHeight="1" x14ac:dyDescent="0.3">
      <c r="H1320" s="6"/>
    </row>
    <row r="1321" spans="8:8" ht="15" customHeight="1" x14ac:dyDescent="0.3">
      <c r="H1321" s="6"/>
    </row>
    <row r="1322" spans="8:8" ht="15" customHeight="1" x14ac:dyDescent="0.3">
      <c r="H1322" s="6"/>
    </row>
    <row r="1323" spans="8:8" ht="15" customHeight="1" x14ac:dyDescent="0.3">
      <c r="H1323" s="6"/>
    </row>
    <row r="1324" spans="8:8" ht="15" customHeight="1" x14ac:dyDescent="0.3">
      <c r="H1324" s="6"/>
    </row>
    <row r="1325" spans="8:8" ht="15" customHeight="1" x14ac:dyDescent="0.3">
      <c r="H1325" s="6"/>
    </row>
    <row r="1326" spans="8:8" ht="15" customHeight="1" x14ac:dyDescent="0.3">
      <c r="H1326" s="6"/>
    </row>
    <row r="1327" spans="8:8" ht="15" customHeight="1" x14ac:dyDescent="0.3">
      <c r="H1327" s="6"/>
    </row>
    <row r="1328" spans="8:8" ht="15" customHeight="1" x14ac:dyDescent="0.3">
      <c r="H1328" s="6"/>
    </row>
    <row r="1329" spans="8:8" ht="15" customHeight="1" x14ac:dyDescent="0.3">
      <c r="H1329" s="6"/>
    </row>
    <row r="1330" spans="8:8" ht="15" customHeight="1" x14ac:dyDescent="0.3">
      <c r="H1330" s="6"/>
    </row>
    <row r="1331" spans="8:8" ht="15" customHeight="1" x14ac:dyDescent="0.3">
      <c r="H1331" s="6"/>
    </row>
    <row r="1332" spans="8:8" ht="15" customHeight="1" x14ac:dyDescent="0.3">
      <c r="H1332" s="6"/>
    </row>
    <row r="1333" spans="8:8" ht="15" customHeight="1" x14ac:dyDescent="0.3">
      <c r="H1333" s="6"/>
    </row>
    <row r="1334" spans="8:8" ht="15" customHeight="1" x14ac:dyDescent="0.3">
      <c r="H1334" s="6"/>
    </row>
    <row r="1335" spans="8:8" ht="15" customHeight="1" x14ac:dyDescent="0.3">
      <c r="H1335" s="6"/>
    </row>
    <row r="1336" spans="8:8" ht="15" customHeight="1" x14ac:dyDescent="0.3">
      <c r="H1336" s="6"/>
    </row>
    <row r="1337" spans="8:8" ht="15" customHeight="1" x14ac:dyDescent="0.3">
      <c r="H1337" s="6"/>
    </row>
    <row r="1338" spans="8:8" ht="15" customHeight="1" x14ac:dyDescent="0.3">
      <c r="H1338" s="6"/>
    </row>
    <row r="1339" spans="8:8" ht="15" customHeight="1" x14ac:dyDescent="0.3">
      <c r="H1339" s="6"/>
    </row>
    <row r="1340" spans="8:8" ht="15" customHeight="1" x14ac:dyDescent="0.3">
      <c r="H1340" s="6"/>
    </row>
    <row r="1341" spans="8:8" ht="15" customHeight="1" x14ac:dyDescent="0.3">
      <c r="H1341" s="6"/>
    </row>
    <row r="1342" spans="8:8" ht="15" customHeight="1" x14ac:dyDescent="0.3">
      <c r="H1342" s="6"/>
    </row>
    <row r="1343" spans="8:8" ht="15" customHeight="1" x14ac:dyDescent="0.3">
      <c r="H1343" s="6"/>
    </row>
    <row r="1344" spans="8:8" ht="15" customHeight="1" x14ac:dyDescent="0.3">
      <c r="H1344" s="6"/>
    </row>
    <row r="1345" spans="8:8" ht="15" customHeight="1" x14ac:dyDescent="0.3">
      <c r="H1345" s="6"/>
    </row>
    <row r="1346" spans="8:8" ht="15" customHeight="1" x14ac:dyDescent="0.3">
      <c r="H1346" s="6"/>
    </row>
    <row r="1347" spans="8:8" ht="15" customHeight="1" x14ac:dyDescent="0.3">
      <c r="H1347" s="6"/>
    </row>
    <row r="1348" spans="8:8" ht="15" customHeight="1" x14ac:dyDescent="0.3">
      <c r="H1348" s="6"/>
    </row>
    <row r="1349" spans="8:8" ht="15" customHeight="1" x14ac:dyDescent="0.3">
      <c r="H1349" s="6"/>
    </row>
    <row r="1350" spans="8:8" ht="15" customHeight="1" x14ac:dyDescent="0.3">
      <c r="H1350" s="6"/>
    </row>
    <row r="1351" spans="8:8" ht="15" customHeight="1" x14ac:dyDescent="0.3">
      <c r="H1351" s="6"/>
    </row>
    <row r="1352" spans="8:8" ht="15" customHeight="1" x14ac:dyDescent="0.3">
      <c r="H1352" s="6"/>
    </row>
    <row r="1353" spans="8:8" ht="15" customHeight="1" x14ac:dyDescent="0.3">
      <c r="H1353" s="6"/>
    </row>
    <row r="1354" spans="8:8" ht="15" customHeight="1" x14ac:dyDescent="0.3">
      <c r="H1354" s="6"/>
    </row>
    <row r="1355" spans="8:8" ht="15" customHeight="1" x14ac:dyDescent="0.3">
      <c r="H1355" s="6"/>
    </row>
    <row r="1356" spans="8:8" ht="15" customHeight="1" x14ac:dyDescent="0.3">
      <c r="H1356" s="6"/>
    </row>
    <row r="1357" spans="8:8" ht="15" customHeight="1" x14ac:dyDescent="0.3">
      <c r="H1357" s="6"/>
    </row>
    <row r="1358" spans="8:8" ht="15" customHeight="1" x14ac:dyDescent="0.3">
      <c r="H1358" s="6"/>
    </row>
    <row r="1359" spans="8:8" ht="15" customHeight="1" x14ac:dyDescent="0.3">
      <c r="H1359" s="6"/>
    </row>
    <row r="1360" spans="8:8" ht="15" customHeight="1" x14ac:dyDescent="0.3">
      <c r="H1360" s="6"/>
    </row>
    <row r="1361" spans="8:8" ht="15" customHeight="1" x14ac:dyDescent="0.3">
      <c r="H1361" s="6"/>
    </row>
    <row r="1362" spans="8:8" ht="15" customHeight="1" x14ac:dyDescent="0.3">
      <c r="H1362" s="6"/>
    </row>
    <row r="1363" spans="8:8" ht="15" customHeight="1" x14ac:dyDescent="0.3">
      <c r="H1363" s="6"/>
    </row>
    <row r="1364" spans="8:8" ht="15" customHeight="1" x14ac:dyDescent="0.3">
      <c r="H1364" s="6"/>
    </row>
    <row r="1365" spans="8:8" ht="15" customHeight="1" x14ac:dyDescent="0.3">
      <c r="H1365" s="6"/>
    </row>
    <row r="1366" spans="8:8" ht="15" customHeight="1" x14ac:dyDescent="0.3">
      <c r="H1366" s="6"/>
    </row>
    <row r="1367" spans="8:8" ht="15" customHeight="1" x14ac:dyDescent="0.3">
      <c r="H1367" s="6"/>
    </row>
    <row r="1368" spans="8:8" ht="15" customHeight="1" x14ac:dyDescent="0.3">
      <c r="H1368" s="6"/>
    </row>
    <row r="1369" spans="8:8" ht="15" customHeight="1" x14ac:dyDescent="0.3">
      <c r="H1369" s="6"/>
    </row>
    <row r="1370" spans="8:8" ht="15" customHeight="1" x14ac:dyDescent="0.3">
      <c r="H1370" s="6"/>
    </row>
    <row r="1371" spans="8:8" ht="15" customHeight="1" x14ac:dyDescent="0.3">
      <c r="H1371" s="6"/>
    </row>
    <row r="1372" spans="8:8" ht="15" customHeight="1" x14ac:dyDescent="0.3">
      <c r="H1372" s="6"/>
    </row>
    <row r="1373" spans="8:8" ht="15" customHeight="1" x14ac:dyDescent="0.3">
      <c r="H1373" s="6"/>
    </row>
    <row r="1374" spans="8:8" ht="15" customHeight="1" x14ac:dyDescent="0.3">
      <c r="H1374" s="6"/>
    </row>
    <row r="1375" spans="8:8" ht="15" customHeight="1" x14ac:dyDescent="0.3">
      <c r="H1375" s="6"/>
    </row>
    <row r="1376" spans="8:8" ht="15" customHeight="1" x14ac:dyDescent="0.3">
      <c r="H1376" s="6"/>
    </row>
    <row r="1377" spans="8:8" ht="15" customHeight="1" x14ac:dyDescent="0.3">
      <c r="H1377" s="6"/>
    </row>
    <row r="1378" spans="8:8" ht="15" customHeight="1" x14ac:dyDescent="0.3">
      <c r="H1378" s="6"/>
    </row>
    <row r="1379" spans="8:8" ht="15" customHeight="1" x14ac:dyDescent="0.3">
      <c r="H1379" s="6"/>
    </row>
    <row r="1380" spans="8:8" ht="15" customHeight="1" x14ac:dyDescent="0.3">
      <c r="H1380" s="6"/>
    </row>
    <row r="1381" spans="8:8" ht="15" customHeight="1" x14ac:dyDescent="0.3">
      <c r="H1381" s="6"/>
    </row>
    <row r="1382" spans="8:8" ht="15" customHeight="1" x14ac:dyDescent="0.3">
      <c r="H1382" s="6"/>
    </row>
    <row r="1383" spans="8:8" ht="15" customHeight="1" x14ac:dyDescent="0.3">
      <c r="H1383" s="6"/>
    </row>
    <row r="1384" spans="8:8" ht="15" customHeight="1" x14ac:dyDescent="0.3">
      <c r="H1384" s="6"/>
    </row>
    <row r="1385" spans="8:8" ht="15" customHeight="1" x14ac:dyDescent="0.3">
      <c r="H1385" s="6"/>
    </row>
    <row r="1386" spans="8:8" ht="15" customHeight="1" x14ac:dyDescent="0.3">
      <c r="H1386" s="6"/>
    </row>
    <row r="1387" spans="8:8" ht="15" customHeight="1" x14ac:dyDescent="0.3">
      <c r="H1387" s="6"/>
    </row>
    <row r="1388" spans="8:8" ht="15" customHeight="1" x14ac:dyDescent="0.3">
      <c r="H1388" s="6"/>
    </row>
    <row r="1389" spans="8:8" ht="15" customHeight="1" x14ac:dyDescent="0.3">
      <c r="H1389" s="6"/>
    </row>
    <row r="1390" spans="8:8" ht="15" customHeight="1" x14ac:dyDescent="0.3">
      <c r="H1390" s="6"/>
    </row>
    <row r="1391" spans="8:8" ht="15" customHeight="1" x14ac:dyDescent="0.3">
      <c r="H1391" s="6"/>
    </row>
    <row r="1392" spans="8:8" ht="15" customHeight="1" x14ac:dyDescent="0.3">
      <c r="H1392" s="6"/>
    </row>
    <row r="1393" spans="8:8" ht="15" customHeight="1" x14ac:dyDescent="0.3">
      <c r="H1393" s="6"/>
    </row>
    <row r="1394" spans="8:8" ht="15" customHeight="1" x14ac:dyDescent="0.3">
      <c r="H1394" s="6"/>
    </row>
    <row r="1395" spans="8:8" ht="15" customHeight="1" x14ac:dyDescent="0.3">
      <c r="H1395" s="6"/>
    </row>
    <row r="1396" spans="8:8" ht="15" customHeight="1" x14ac:dyDescent="0.3">
      <c r="H1396" s="6"/>
    </row>
    <row r="1397" spans="8:8" ht="15" customHeight="1" x14ac:dyDescent="0.3">
      <c r="H1397" s="6"/>
    </row>
    <row r="1398" spans="8:8" ht="15" customHeight="1" x14ac:dyDescent="0.3">
      <c r="H1398" s="6"/>
    </row>
    <row r="1399" spans="8:8" ht="15" customHeight="1" x14ac:dyDescent="0.3">
      <c r="H1399" s="6"/>
    </row>
    <row r="1400" spans="8:8" ht="15" customHeight="1" x14ac:dyDescent="0.3">
      <c r="H1400" s="6"/>
    </row>
    <row r="1401" spans="8:8" ht="15" customHeight="1" x14ac:dyDescent="0.3">
      <c r="H1401" s="6"/>
    </row>
    <row r="1402" spans="8:8" ht="15" customHeight="1" x14ac:dyDescent="0.3">
      <c r="H1402" s="6"/>
    </row>
    <row r="1403" spans="8:8" ht="15" customHeight="1" x14ac:dyDescent="0.3">
      <c r="H1403" s="6"/>
    </row>
    <row r="1404" spans="8:8" ht="15" customHeight="1" x14ac:dyDescent="0.3">
      <c r="H1404" s="6"/>
    </row>
    <row r="1405" spans="8:8" ht="15" customHeight="1" x14ac:dyDescent="0.3">
      <c r="H1405" s="6"/>
    </row>
    <row r="1406" spans="8:8" ht="15" customHeight="1" x14ac:dyDescent="0.3">
      <c r="H1406" s="6"/>
    </row>
    <row r="1407" spans="8:8" ht="15" customHeight="1" x14ac:dyDescent="0.3">
      <c r="H1407" s="6"/>
    </row>
    <row r="1408" spans="8:8" ht="15" customHeight="1" x14ac:dyDescent="0.3">
      <c r="H1408" s="6"/>
    </row>
    <row r="1409" spans="8:8" ht="15" customHeight="1" x14ac:dyDescent="0.3">
      <c r="H1409" s="6"/>
    </row>
    <row r="1410" spans="8:8" ht="15" customHeight="1" x14ac:dyDescent="0.3">
      <c r="H1410" s="6"/>
    </row>
    <row r="1411" spans="8:8" ht="15" customHeight="1" x14ac:dyDescent="0.3">
      <c r="H1411" s="6"/>
    </row>
    <row r="1412" spans="8:8" ht="15" customHeight="1" x14ac:dyDescent="0.3">
      <c r="H1412" s="6"/>
    </row>
    <row r="1413" spans="8:8" ht="15" customHeight="1" x14ac:dyDescent="0.3">
      <c r="H1413" s="6"/>
    </row>
    <row r="1414" spans="8:8" ht="15" customHeight="1" x14ac:dyDescent="0.3">
      <c r="H1414" s="6"/>
    </row>
    <row r="1415" spans="8:8" ht="15" customHeight="1" x14ac:dyDescent="0.3">
      <c r="H1415" s="6"/>
    </row>
    <row r="1416" spans="8:8" ht="15" customHeight="1" x14ac:dyDescent="0.3">
      <c r="H1416" s="6"/>
    </row>
    <row r="1417" spans="8:8" ht="15" customHeight="1" x14ac:dyDescent="0.3">
      <c r="H1417" s="6"/>
    </row>
    <row r="1418" spans="8:8" ht="15" customHeight="1" x14ac:dyDescent="0.3">
      <c r="H1418" s="6"/>
    </row>
    <row r="1419" spans="8:8" ht="15" customHeight="1" x14ac:dyDescent="0.3">
      <c r="H1419" s="6"/>
    </row>
    <row r="1420" spans="8:8" ht="15" customHeight="1" x14ac:dyDescent="0.3">
      <c r="H1420" s="6"/>
    </row>
    <row r="1421" spans="8:8" ht="15" customHeight="1" x14ac:dyDescent="0.3">
      <c r="H1421" s="6"/>
    </row>
    <row r="1422" spans="8:8" ht="15" customHeight="1" x14ac:dyDescent="0.3">
      <c r="H1422" s="6"/>
    </row>
    <row r="1423" spans="8:8" ht="15" customHeight="1" x14ac:dyDescent="0.3">
      <c r="H1423" s="6"/>
    </row>
    <row r="1424" spans="8:8" ht="15" customHeight="1" x14ac:dyDescent="0.3">
      <c r="H1424" s="6"/>
    </row>
    <row r="1425" spans="8:8" ht="15" customHeight="1" x14ac:dyDescent="0.3">
      <c r="H1425" s="6"/>
    </row>
    <row r="1426" spans="8:8" ht="15" customHeight="1" x14ac:dyDescent="0.3">
      <c r="H1426" s="6"/>
    </row>
    <row r="1427" spans="8:8" ht="15" customHeight="1" x14ac:dyDescent="0.3">
      <c r="H1427" s="6"/>
    </row>
    <row r="1428" spans="8:8" ht="15" customHeight="1" x14ac:dyDescent="0.3">
      <c r="H1428" s="6"/>
    </row>
    <row r="1429" spans="8:8" ht="15" customHeight="1" x14ac:dyDescent="0.3">
      <c r="H1429" s="6"/>
    </row>
    <row r="1430" spans="8:8" ht="15" customHeight="1" x14ac:dyDescent="0.3">
      <c r="H1430" s="6"/>
    </row>
    <row r="1431" spans="8:8" ht="15" customHeight="1" x14ac:dyDescent="0.3">
      <c r="H1431" s="6"/>
    </row>
    <row r="1432" spans="8:8" ht="15" customHeight="1" x14ac:dyDescent="0.3">
      <c r="H1432" s="6"/>
    </row>
    <row r="1433" spans="8:8" ht="15" customHeight="1" x14ac:dyDescent="0.3">
      <c r="H1433" s="6"/>
    </row>
    <row r="1434" spans="8:8" ht="15" customHeight="1" x14ac:dyDescent="0.3">
      <c r="H1434" s="6"/>
    </row>
    <row r="1435" spans="8:8" ht="15" customHeight="1" x14ac:dyDescent="0.3">
      <c r="H1435" s="6"/>
    </row>
    <row r="1436" spans="8:8" ht="15" customHeight="1" x14ac:dyDescent="0.3">
      <c r="H1436" s="6"/>
    </row>
    <row r="1437" spans="8:8" ht="15" customHeight="1" x14ac:dyDescent="0.3">
      <c r="H1437" s="6"/>
    </row>
    <row r="1438" spans="8:8" ht="15" customHeight="1" x14ac:dyDescent="0.3">
      <c r="H1438" s="6"/>
    </row>
    <row r="1439" spans="8:8" ht="15" customHeight="1" x14ac:dyDescent="0.3">
      <c r="H1439" s="6"/>
    </row>
    <row r="1440" spans="8:8" ht="15" customHeight="1" x14ac:dyDescent="0.3">
      <c r="H1440" s="6"/>
    </row>
    <row r="1441" spans="8:8" ht="15" customHeight="1" x14ac:dyDescent="0.3">
      <c r="H1441" s="6"/>
    </row>
    <row r="1442" spans="8:8" ht="15" customHeight="1" x14ac:dyDescent="0.3">
      <c r="H1442" s="6"/>
    </row>
    <row r="1443" spans="8:8" ht="15" customHeight="1" x14ac:dyDescent="0.3">
      <c r="H1443" s="6"/>
    </row>
    <row r="1444" spans="8:8" ht="15" customHeight="1" x14ac:dyDescent="0.3">
      <c r="H1444" s="6"/>
    </row>
    <row r="1445" spans="8:8" ht="15" customHeight="1" x14ac:dyDescent="0.3">
      <c r="H1445" s="6"/>
    </row>
    <row r="1446" spans="8:8" ht="15" customHeight="1" x14ac:dyDescent="0.3">
      <c r="H1446" s="6"/>
    </row>
    <row r="1447" spans="8:8" ht="15" customHeight="1" x14ac:dyDescent="0.3">
      <c r="H1447" s="6"/>
    </row>
    <row r="1448" spans="8:8" ht="15" customHeight="1" x14ac:dyDescent="0.3">
      <c r="H1448" s="6"/>
    </row>
    <row r="1449" spans="8:8" ht="15" customHeight="1" x14ac:dyDescent="0.3">
      <c r="H1449" s="6"/>
    </row>
    <row r="1450" spans="8:8" ht="15" customHeight="1" x14ac:dyDescent="0.3">
      <c r="H1450" s="6"/>
    </row>
    <row r="1451" spans="8:8" ht="15" customHeight="1" x14ac:dyDescent="0.3">
      <c r="H1451" s="6"/>
    </row>
    <row r="1452" spans="8:8" ht="15" customHeight="1" x14ac:dyDescent="0.3">
      <c r="H1452" s="6"/>
    </row>
    <row r="1453" spans="8:8" ht="15" customHeight="1" x14ac:dyDescent="0.3">
      <c r="H1453" s="6"/>
    </row>
    <row r="1454" spans="8:8" ht="15" customHeight="1" x14ac:dyDescent="0.3">
      <c r="H1454" s="6"/>
    </row>
    <row r="1455" spans="8:8" ht="15" customHeight="1" x14ac:dyDescent="0.3">
      <c r="H1455" s="6"/>
    </row>
    <row r="1456" spans="8:8" ht="15" customHeight="1" x14ac:dyDescent="0.3">
      <c r="H1456" s="6"/>
    </row>
    <row r="1457" spans="8:8" ht="15" customHeight="1" x14ac:dyDescent="0.3">
      <c r="H1457" s="6"/>
    </row>
    <row r="1458" spans="8:8" ht="15" customHeight="1" x14ac:dyDescent="0.3">
      <c r="H1458" s="6"/>
    </row>
    <row r="1459" spans="8:8" ht="15" customHeight="1" x14ac:dyDescent="0.3">
      <c r="H1459" s="6"/>
    </row>
    <row r="1460" spans="8:8" ht="15" customHeight="1" x14ac:dyDescent="0.3">
      <c r="H1460" s="6"/>
    </row>
    <row r="1461" spans="8:8" ht="15" customHeight="1" x14ac:dyDescent="0.3">
      <c r="H1461" s="6"/>
    </row>
    <row r="1462" spans="8:8" ht="15" customHeight="1" x14ac:dyDescent="0.3">
      <c r="H1462" s="6"/>
    </row>
    <row r="1463" spans="8:8" ht="15" customHeight="1" x14ac:dyDescent="0.3">
      <c r="H1463" s="6"/>
    </row>
    <row r="1464" spans="8:8" ht="15" customHeight="1" x14ac:dyDescent="0.3">
      <c r="H1464" s="6"/>
    </row>
    <row r="1465" spans="8:8" ht="15" customHeight="1" x14ac:dyDescent="0.3">
      <c r="H1465" s="6"/>
    </row>
    <row r="1466" spans="8:8" ht="15" customHeight="1" x14ac:dyDescent="0.3">
      <c r="H1466" s="6"/>
    </row>
    <row r="1467" spans="8:8" ht="15" customHeight="1" x14ac:dyDescent="0.3">
      <c r="H1467" s="6"/>
    </row>
    <row r="1468" spans="8:8" ht="15" customHeight="1" x14ac:dyDescent="0.3">
      <c r="H1468" s="6"/>
    </row>
    <row r="1469" spans="8:8" ht="15" customHeight="1" x14ac:dyDescent="0.3">
      <c r="H1469" s="6"/>
    </row>
    <row r="1470" spans="8:8" ht="15" customHeight="1" x14ac:dyDescent="0.3">
      <c r="H1470" s="6"/>
    </row>
    <row r="1471" spans="8:8" ht="15" customHeight="1" x14ac:dyDescent="0.3">
      <c r="H1471" s="6"/>
    </row>
    <row r="1472" spans="8:8" ht="15" customHeight="1" x14ac:dyDescent="0.3">
      <c r="H1472" s="6"/>
    </row>
    <row r="1473" spans="8:8" ht="15" customHeight="1" x14ac:dyDescent="0.3">
      <c r="H1473" s="6"/>
    </row>
    <row r="1474" spans="8:8" ht="15" customHeight="1" x14ac:dyDescent="0.3">
      <c r="H1474" s="6"/>
    </row>
    <row r="1475" spans="8:8" ht="15" customHeight="1" x14ac:dyDescent="0.3">
      <c r="H1475" s="6"/>
    </row>
    <row r="1476" spans="8:8" ht="15" customHeight="1" x14ac:dyDescent="0.3">
      <c r="H1476" s="6"/>
    </row>
    <row r="1477" spans="8:8" ht="15" customHeight="1" x14ac:dyDescent="0.3">
      <c r="H1477" s="6"/>
    </row>
    <row r="1478" spans="8:8" ht="15" customHeight="1" x14ac:dyDescent="0.3">
      <c r="H1478" s="6"/>
    </row>
    <row r="1479" spans="8:8" ht="15" customHeight="1" x14ac:dyDescent="0.3">
      <c r="H1479" s="6"/>
    </row>
    <row r="1480" spans="8:8" ht="15" customHeight="1" x14ac:dyDescent="0.3">
      <c r="H1480" s="6"/>
    </row>
    <row r="1481" spans="8:8" ht="15" customHeight="1" x14ac:dyDescent="0.3">
      <c r="H1481" s="6"/>
    </row>
    <row r="1482" spans="8:8" ht="15" customHeight="1" x14ac:dyDescent="0.3">
      <c r="H1482" s="6"/>
    </row>
    <row r="1483" spans="8:8" ht="15" customHeight="1" x14ac:dyDescent="0.3">
      <c r="H1483" s="6"/>
    </row>
    <row r="1484" spans="8:8" ht="15" customHeight="1" x14ac:dyDescent="0.3">
      <c r="H1484" s="6"/>
    </row>
    <row r="1485" spans="8:8" ht="15" customHeight="1" x14ac:dyDescent="0.3">
      <c r="H1485" s="6"/>
    </row>
    <row r="1486" spans="8:8" ht="15" customHeight="1" x14ac:dyDescent="0.3">
      <c r="H1486" s="6"/>
    </row>
    <row r="1487" spans="8:8" ht="15" customHeight="1" x14ac:dyDescent="0.3">
      <c r="H1487" s="6"/>
    </row>
    <row r="1488" spans="8:8" ht="15" customHeight="1" x14ac:dyDescent="0.3">
      <c r="H1488" s="6"/>
    </row>
    <row r="1489" spans="8:8" ht="15" customHeight="1" x14ac:dyDescent="0.3">
      <c r="H1489" s="6"/>
    </row>
    <row r="1490" spans="8:8" ht="15" customHeight="1" x14ac:dyDescent="0.3">
      <c r="H1490" s="6"/>
    </row>
    <row r="1491" spans="8:8" ht="15" customHeight="1" x14ac:dyDescent="0.3">
      <c r="H1491" s="6"/>
    </row>
    <row r="1492" spans="8:8" ht="15" customHeight="1" x14ac:dyDescent="0.3">
      <c r="H1492" s="6"/>
    </row>
    <row r="1493" spans="8:8" ht="15" customHeight="1" x14ac:dyDescent="0.3">
      <c r="H1493" s="6"/>
    </row>
    <row r="1494" spans="8:8" ht="15" customHeight="1" x14ac:dyDescent="0.3">
      <c r="H1494" s="6"/>
    </row>
    <row r="1495" spans="8:8" ht="15" customHeight="1" x14ac:dyDescent="0.3">
      <c r="H1495" s="6"/>
    </row>
    <row r="1496" spans="8:8" ht="15" customHeight="1" x14ac:dyDescent="0.3">
      <c r="H1496" s="6"/>
    </row>
    <row r="1497" spans="8:8" ht="15" customHeight="1" x14ac:dyDescent="0.3">
      <c r="H1497" s="6"/>
    </row>
    <row r="1498" spans="8:8" ht="15" customHeight="1" x14ac:dyDescent="0.3">
      <c r="H1498" s="6"/>
    </row>
    <row r="1499" spans="8:8" ht="15" customHeight="1" x14ac:dyDescent="0.3">
      <c r="H1499" s="6"/>
    </row>
    <row r="1500" spans="8:8" ht="15" customHeight="1" x14ac:dyDescent="0.3">
      <c r="H1500" s="6"/>
    </row>
    <row r="1501" spans="8:8" ht="15" customHeight="1" x14ac:dyDescent="0.3">
      <c r="H1501" s="6"/>
    </row>
    <row r="1502" spans="8:8" ht="15" customHeight="1" x14ac:dyDescent="0.3">
      <c r="H1502" s="6"/>
    </row>
    <row r="1503" spans="8:8" ht="15" customHeight="1" x14ac:dyDescent="0.3">
      <c r="H1503" s="6"/>
    </row>
    <row r="1504" spans="8:8" ht="15" customHeight="1" x14ac:dyDescent="0.3">
      <c r="H1504" s="6"/>
    </row>
    <row r="1505" spans="8:8" ht="15" customHeight="1" x14ac:dyDescent="0.3">
      <c r="H1505" s="6"/>
    </row>
    <row r="1506" spans="8:8" ht="15" customHeight="1" x14ac:dyDescent="0.3">
      <c r="H1506" s="6"/>
    </row>
    <row r="1507" spans="8:8" ht="15" customHeight="1" x14ac:dyDescent="0.3">
      <c r="H1507" s="6"/>
    </row>
    <row r="1508" spans="8:8" ht="15" customHeight="1" x14ac:dyDescent="0.3">
      <c r="H1508" s="6"/>
    </row>
    <row r="1509" spans="8:8" ht="15" customHeight="1" x14ac:dyDescent="0.3">
      <c r="H1509" s="6"/>
    </row>
    <row r="1510" spans="8:8" ht="15" customHeight="1" x14ac:dyDescent="0.3">
      <c r="H1510" s="6"/>
    </row>
    <row r="1511" spans="8:8" ht="15" customHeight="1" x14ac:dyDescent="0.3">
      <c r="H1511" s="6"/>
    </row>
    <row r="1512" spans="8:8" ht="15" customHeight="1" x14ac:dyDescent="0.3">
      <c r="H1512" s="6"/>
    </row>
    <row r="1513" spans="8:8" ht="15" customHeight="1" x14ac:dyDescent="0.3">
      <c r="H1513" s="6"/>
    </row>
    <row r="1514" spans="8:8" ht="15" customHeight="1" x14ac:dyDescent="0.3">
      <c r="H1514" s="6"/>
    </row>
    <row r="1515" spans="8:8" ht="15" customHeight="1" x14ac:dyDescent="0.3">
      <c r="H1515" s="6"/>
    </row>
    <row r="1516" spans="8:8" ht="15" customHeight="1" x14ac:dyDescent="0.3">
      <c r="H1516" s="6"/>
    </row>
    <row r="1517" spans="8:8" ht="15" customHeight="1" x14ac:dyDescent="0.3">
      <c r="H1517" s="6"/>
    </row>
    <row r="1518" spans="8:8" ht="15" customHeight="1" x14ac:dyDescent="0.3">
      <c r="H1518" s="6"/>
    </row>
    <row r="1519" spans="8:8" ht="15" customHeight="1" x14ac:dyDescent="0.3">
      <c r="H1519" s="6"/>
    </row>
    <row r="1520" spans="8:8" ht="15" customHeight="1" x14ac:dyDescent="0.3">
      <c r="H1520" s="6"/>
    </row>
    <row r="1521" spans="8:8" ht="15" customHeight="1" x14ac:dyDescent="0.3">
      <c r="H1521" s="6"/>
    </row>
    <row r="1522" spans="8:8" ht="15" customHeight="1" x14ac:dyDescent="0.3">
      <c r="H1522" s="6"/>
    </row>
    <row r="1523" spans="8:8" ht="15" customHeight="1" x14ac:dyDescent="0.3">
      <c r="H1523" s="6"/>
    </row>
    <row r="1524" spans="8:8" ht="15" customHeight="1" x14ac:dyDescent="0.3">
      <c r="H1524" s="6"/>
    </row>
    <row r="1525" spans="8:8" ht="15" customHeight="1" x14ac:dyDescent="0.3">
      <c r="H1525" s="6"/>
    </row>
    <row r="1526" spans="8:8" ht="15" customHeight="1" x14ac:dyDescent="0.3">
      <c r="H1526" s="6"/>
    </row>
    <row r="1527" spans="8:8" ht="15" customHeight="1" x14ac:dyDescent="0.3">
      <c r="H1527" s="6"/>
    </row>
    <row r="1528" spans="8:8" ht="15" customHeight="1" x14ac:dyDescent="0.3">
      <c r="H1528" s="6"/>
    </row>
    <row r="1529" spans="8:8" ht="15" customHeight="1" x14ac:dyDescent="0.3">
      <c r="H1529" s="6"/>
    </row>
    <row r="1530" spans="8:8" ht="15" customHeight="1" x14ac:dyDescent="0.3">
      <c r="H1530" s="6"/>
    </row>
    <row r="1531" spans="8:8" ht="15" customHeight="1" x14ac:dyDescent="0.3">
      <c r="H1531" s="6"/>
    </row>
    <row r="1532" spans="8:8" ht="15" customHeight="1" x14ac:dyDescent="0.3">
      <c r="H1532" s="6"/>
    </row>
    <row r="1533" spans="8:8" ht="15" customHeight="1" x14ac:dyDescent="0.3">
      <c r="H1533" s="6"/>
    </row>
    <row r="1534" spans="8:8" ht="15" customHeight="1" x14ac:dyDescent="0.3">
      <c r="H1534" s="6"/>
    </row>
    <row r="1535" spans="8:8" ht="15" customHeight="1" x14ac:dyDescent="0.3">
      <c r="H1535" s="6"/>
    </row>
    <row r="1536" spans="8:8" ht="15" customHeight="1" x14ac:dyDescent="0.3">
      <c r="H1536" s="6"/>
    </row>
    <row r="1537" spans="8:8" ht="15" customHeight="1" x14ac:dyDescent="0.3">
      <c r="H1537" s="6"/>
    </row>
    <row r="1538" spans="8:8" ht="15" customHeight="1" x14ac:dyDescent="0.3">
      <c r="H1538" s="6"/>
    </row>
    <row r="1539" spans="8:8" ht="15" customHeight="1" x14ac:dyDescent="0.3">
      <c r="H1539" s="6"/>
    </row>
    <row r="1540" spans="8:8" ht="15" customHeight="1" x14ac:dyDescent="0.3">
      <c r="H1540" s="6"/>
    </row>
    <row r="1541" spans="8:8" ht="15" customHeight="1" x14ac:dyDescent="0.3">
      <c r="H1541" s="6"/>
    </row>
    <row r="1542" spans="8:8" ht="15" customHeight="1" x14ac:dyDescent="0.3">
      <c r="H1542" s="6"/>
    </row>
    <row r="1543" spans="8:8" ht="15" customHeight="1" x14ac:dyDescent="0.3">
      <c r="H1543" s="6"/>
    </row>
    <row r="1544" spans="8:8" ht="15" customHeight="1" x14ac:dyDescent="0.3">
      <c r="H1544" s="6"/>
    </row>
    <row r="1545" spans="8:8" ht="15" customHeight="1" x14ac:dyDescent="0.3">
      <c r="H1545" s="6"/>
    </row>
    <row r="1546" spans="8:8" ht="15" customHeight="1" x14ac:dyDescent="0.3">
      <c r="H1546" s="6"/>
    </row>
    <row r="1547" spans="8:8" ht="15" customHeight="1" x14ac:dyDescent="0.3">
      <c r="H1547" s="6"/>
    </row>
    <row r="1548" spans="8:8" ht="15" customHeight="1" x14ac:dyDescent="0.3">
      <c r="H1548" s="6"/>
    </row>
    <row r="1549" spans="8:8" ht="15" customHeight="1" x14ac:dyDescent="0.3">
      <c r="H1549" s="6"/>
    </row>
    <row r="1550" spans="8:8" ht="15" customHeight="1" x14ac:dyDescent="0.3">
      <c r="H1550" s="6"/>
    </row>
    <row r="1551" spans="8:8" ht="15" customHeight="1" x14ac:dyDescent="0.3">
      <c r="H1551" s="6"/>
    </row>
    <row r="1552" spans="8:8" ht="15" customHeight="1" x14ac:dyDescent="0.3">
      <c r="H1552" s="6"/>
    </row>
    <row r="1553" spans="8:8" ht="15" customHeight="1" x14ac:dyDescent="0.3">
      <c r="H1553" s="6"/>
    </row>
    <row r="1554" spans="8:8" ht="15" customHeight="1" x14ac:dyDescent="0.3">
      <c r="H1554" s="6"/>
    </row>
    <row r="1555" spans="8:8" ht="15" customHeight="1" x14ac:dyDescent="0.3">
      <c r="H1555" s="6"/>
    </row>
    <row r="1556" spans="8:8" ht="15" customHeight="1" x14ac:dyDescent="0.3">
      <c r="H1556" s="6"/>
    </row>
    <row r="1557" spans="8:8" ht="15" customHeight="1" x14ac:dyDescent="0.3">
      <c r="H1557" s="6"/>
    </row>
    <row r="1558" spans="8:8" ht="15" customHeight="1" x14ac:dyDescent="0.3">
      <c r="H1558" s="6"/>
    </row>
    <row r="1559" spans="8:8" ht="15" customHeight="1" x14ac:dyDescent="0.3">
      <c r="H1559" s="6"/>
    </row>
    <row r="1560" spans="8:8" ht="15" customHeight="1" x14ac:dyDescent="0.3">
      <c r="H1560" s="6"/>
    </row>
    <row r="1561" spans="8:8" ht="15" customHeight="1" x14ac:dyDescent="0.3">
      <c r="H1561" s="6"/>
    </row>
    <row r="1562" spans="8:8" ht="15" customHeight="1" x14ac:dyDescent="0.3">
      <c r="H1562" s="6"/>
    </row>
    <row r="1563" spans="8:8" ht="15" customHeight="1" x14ac:dyDescent="0.3">
      <c r="H1563" s="6"/>
    </row>
    <row r="1564" spans="8:8" ht="15" customHeight="1" x14ac:dyDescent="0.3">
      <c r="H1564" s="6"/>
    </row>
    <row r="1565" spans="8:8" ht="15" customHeight="1" x14ac:dyDescent="0.3">
      <c r="H1565" s="6"/>
    </row>
    <row r="1566" spans="8:8" ht="15" customHeight="1" x14ac:dyDescent="0.3">
      <c r="H1566" s="6"/>
    </row>
    <row r="1567" spans="8:8" ht="15" customHeight="1" x14ac:dyDescent="0.3">
      <c r="H1567" s="6"/>
    </row>
    <row r="1568" spans="8:8" ht="15" customHeight="1" x14ac:dyDescent="0.3">
      <c r="H1568" s="6"/>
    </row>
    <row r="1569" spans="8:8" ht="15" customHeight="1" x14ac:dyDescent="0.3">
      <c r="H1569" s="6"/>
    </row>
    <row r="1570" spans="8:8" ht="15" customHeight="1" x14ac:dyDescent="0.3">
      <c r="H1570" s="6"/>
    </row>
    <row r="1571" spans="8:8" ht="15" customHeight="1" x14ac:dyDescent="0.3">
      <c r="H1571" s="6"/>
    </row>
    <row r="1572" spans="8:8" ht="15" customHeight="1" x14ac:dyDescent="0.3">
      <c r="H1572" s="6"/>
    </row>
    <row r="1573" spans="8:8" ht="15" customHeight="1" x14ac:dyDescent="0.3">
      <c r="H1573" s="6"/>
    </row>
    <row r="1574" spans="8:8" ht="15" customHeight="1" x14ac:dyDescent="0.3">
      <c r="H1574" s="6"/>
    </row>
    <row r="1575" spans="8:8" ht="15" customHeight="1" x14ac:dyDescent="0.3">
      <c r="H1575" s="6"/>
    </row>
    <row r="1576" spans="8:8" ht="15" customHeight="1" x14ac:dyDescent="0.3">
      <c r="H1576" s="6"/>
    </row>
    <row r="1577" spans="8:8" ht="15" customHeight="1" x14ac:dyDescent="0.3">
      <c r="H1577" s="6"/>
    </row>
    <row r="1578" spans="8:8" ht="15" customHeight="1" x14ac:dyDescent="0.3">
      <c r="H1578" s="6"/>
    </row>
    <row r="1579" spans="8:8" ht="15" customHeight="1" x14ac:dyDescent="0.3">
      <c r="H1579" s="6"/>
    </row>
    <row r="1580" spans="8:8" ht="15" customHeight="1" x14ac:dyDescent="0.3">
      <c r="H1580" s="6"/>
    </row>
    <row r="1581" spans="8:8" ht="15" customHeight="1" x14ac:dyDescent="0.3">
      <c r="H1581" s="6"/>
    </row>
    <row r="1582" spans="8:8" ht="15" customHeight="1" x14ac:dyDescent="0.3">
      <c r="H1582" s="6"/>
    </row>
    <row r="1583" spans="8:8" ht="15" customHeight="1" x14ac:dyDescent="0.3">
      <c r="H1583" s="6"/>
    </row>
    <row r="1584" spans="8:8" ht="15" customHeight="1" x14ac:dyDescent="0.3">
      <c r="H1584" s="6"/>
    </row>
    <row r="1585" spans="8:8" ht="15" customHeight="1" x14ac:dyDescent="0.3">
      <c r="H1585" s="6"/>
    </row>
    <row r="1586" spans="8:8" ht="15" customHeight="1" x14ac:dyDescent="0.3">
      <c r="H1586" s="6"/>
    </row>
    <row r="1587" spans="8:8" ht="15" customHeight="1" x14ac:dyDescent="0.3">
      <c r="H1587" s="6"/>
    </row>
    <row r="1588" spans="8:8" ht="15" customHeight="1" x14ac:dyDescent="0.3">
      <c r="H1588" s="6"/>
    </row>
    <row r="1589" spans="8:8" ht="15" customHeight="1" x14ac:dyDescent="0.3">
      <c r="H1589" s="6"/>
    </row>
    <row r="1590" spans="8:8" ht="15" customHeight="1" x14ac:dyDescent="0.3">
      <c r="H1590" s="6"/>
    </row>
    <row r="1591" spans="8:8" ht="15" customHeight="1" x14ac:dyDescent="0.3">
      <c r="H1591" s="6"/>
    </row>
    <row r="1592" spans="8:8" ht="15" customHeight="1" x14ac:dyDescent="0.3">
      <c r="H1592" s="6"/>
    </row>
    <row r="1593" spans="8:8" ht="15" customHeight="1" x14ac:dyDescent="0.3">
      <c r="H1593" s="6"/>
    </row>
    <row r="1594" spans="8:8" ht="15" customHeight="1" x14ac:dyDescent="0.3">
      <c r="H1594" s="6"/>
    </row>
    <row r="1595" spans="8:8" ht="15" customHeight="1" x14ac:dyDescent="0.3">
      <c r="H1595" s="6"/>
    </row>
    <row r="1596" spans="8:8" ht="15" customHeight="1" x14ac:dyDescent="0.3">
      <c r="H1596" s="6"/>
    </row>
    <row r="1597" spans="8:8" ht="15" customHeight="1" x14ac:dyDescent="0.3">
      <c r="H1597" s="6"/>
    </row>
    <row r="1598" spans="8:8" ht="15" customHeight="1" x14ac:dyDescent="0.3">
      <c r="H1598" s="6"/>
    </row>
    <row r="1599" spans="8:8" ht="15" customHeight="1" x14ac:dyDescent="0.3">
      <c r="H1599" s="6"/>
    </row>
    <row r="1600" spans="8:8" ht="15" customHeight="1" x14ac:dyDescent="0.3">
      <c r="H1600" s="6"/>
    </row>
    <row r="1601" spans="8:8" ht="15" customHeight="1" x14ac:dyDescent="0.3">
      <c r="H1601" s="6"/>
    </row>
    <row r="1602" spans="8:8" ht="15" customHeight="1" x14ac:dyDescent="0.3">
      <c r="H1602" s="6"/>
    </row>
    <row r="1603" spans="8:8" ht="15" customHeight="1" x14ac:dyDescent="0.3">
      <c r="H1603" s="6"/>
    </row>
    <row r="1604" spans="8:8" ht="15" customHeight="1" x14ac:dyDescent="0.3">
      <c r="H1604" s="6"/>
    </row>
    <row r="1605" spans="8:8" ht="15" customHeight="1" x14ac:dyDescent="0.3">
      <c r="H1605" s="6"/>
    </row>
    <row r="1606" spans="8:8" ht="15" customHeight="1" x14ac:dyDescent="0.3">
      <c r="H1606" s="6"/>
    </row>
    <row r="1607" spans="8:8" ht="15" customHeight="1" x14ac:dyDescent="0.3">
      <c r="H1607" s="6"/>
    </row>
    <row r="1608" spans="8:8" ht="15" customHeight="1" x14ac:dyDescent="0.3">
      <c r="H1608" s="6"/>
    </row>
    <row r="1609" spans="8:8" ht="15" customHeight="1" x14ac:dyDescent="0.3">
      <c r="H1609" s="6"/>
    </row>
    <row r="1610" spans="8:8" ht="15" customHeight="1" x14ac:dyDescent="0.3">
      <c r="H1610" s="6"/>
    </row>
    <row r="1611" spans="8:8" ht="15" customHeight="1" x14ac:dyDescent="0.3">
      <c r="H1611" s="6"/>
    </row>
    <row r="1612" spans="8:8" ht="15" customHeight="1" x14ac:dyDescent="0.3">
      <c r="H1612" s="6"/>
    </row>
    <row r="1613" spans="8:8" ht="15" customHeight="1" x14ac:dyDescent="0.3">
      <c r="H1613" s="6"/>
    </row>
    <row r="1614" spans="8:8" ht="15" customHeight="1" x14ac:dyDescent="0.3">
      <c r="H1614" s="6"/>
    </row>
    <row r="1615" spans="8:8" ht="15" customHeight="1" x14ac:dyDescent="0.3">
      <c r="H1615" s="6"/>
    </row>
    <row r="1616" spans="8:8" ht="15" customHeight="1" x14ac:dyDescent="0.3">
      <c r="H1616" s="6"/>
    </row>
    <row r="1617" spans="8:8" ht="15" customHeight="1" x14ac:dyDescent="0.3">
      <c r="H1617" s="6"/>
    </row>
    <row r="1618" spans="8:8" ht="15" customHeight="1" x14ac:dyDescent="0.3">
      <c r="H1618" s="6"/>
    </row>
    <row r="1619" spans="8:8" ht="15" customHeight="1" x14ac:dyDescent="0.3">
      <c r="H1619" s="6"/>
    </row>
    <row r="1620" spans="8:8" ht="15" customHeight="1" x14ac:dyDescent="0.3">
      <c r="H1620" s="6"/>
    </row>
    <row r="1621" spans="8:8" ht="15" customHeight="1" x14ac:dyDescent="0.3">
      <c r="H1621" s="6"/>
    </row>
    <row r="1622" spans="8:8" ht="15" customHeight="1" x14ac:dyDescent="0.3">
      <c r="H1622" s="6"/>
    </row>
    <row r="1623" spans="8:8" ht="15" customHeight="1" x14ac:dyDescent="0.3">
      <c r="H1623" s="6"/>
    </row>
    <row r="1624" spans="8:8" ht="15" customHeight="1" x14ac:dyDescent="0.3">
      <c r="H1624" s="6"/>
    </row>
    <row r="1625" spans="8:8" ht="15" customHeight="1" x14ac:dyDescent="0.3">
      <c r="H1625" s="6"/>
    </row>
    <row r="1626" spans="8:8" ht="15" customHeight="1" x14ac:dyDescent="0.3">
      <c r="H1626" s="6"/>
    </row>
    <row r="1627" spans="8:8" ht="15" customHeight="1" x14ac:dyDescent="0.3">
      <c r="H1627" s="6"/>
    </row>
    <row r="1628" spans="8:8" ht="15" customHeight="1" x14ac:dyDescent="0.3">
      <c r="H1628" s="6"/>
    </row>
    <row r="1629" spans="8:8" ht="15" customHeight="1" x14ac:dyDescent="0.3">
      <c r="H1629" s="6"/>
    </row>
    <row r="1630" spans="8:8" ht="15" customHeight="1" x14ac:dyDescent="0.3">
      <c r="H1630" s="6"/>
    </row>
    <row r="1631" spans="8:8" ht="15" customHeight="1" x14ac:dyDescent="0.3">
      <c r="H1631" s="6"/>
    </row>
    <row r="1632" spans="8:8" ht="15" customHeight="1" x14ac:dyDescent="0.3">
      <c r="H1632" s="6"/>
    </row>
    <row r="1633" spans="8:8" ht="15" customHeight="1" x14ac:dyDescent="0.3">
      <c r="H1633" s="6"/>
    </row>
    <row r="1634" spans="8:8" ht="15" customHeight="1" x14ac:dyDescent="0.3">
      <c r="H1634" s="6"/>
    </row>
    <row r="1635" spans="8:8" ht="15" customHeight="1" x14ac:dyDescent="0.3">
      <c r="H1635" s="6"/>
    </row>
    <row r="1636" spans="8:8" ht="15" customHeight="1" x14ac:dyDescent="0.3">
      <c r="H1636" s="6"/>
    </row>
    <row r="1637" spans="8:8" ht="15" customHeight="1" x14ac:dyDescent="0.3">
      <c r="H1637" s="6"/>
    </row>
    <row r="1638" spans="8:8" ht="15" customHeight="1" x14ac:dyDescent="0.3">
      <c r="H1638" s="6"/>
    </row>
    <row r="1639" spans="8:8" ht="15" customHeight="1" x14ac:dyDescent="0.3">
      <c r="H1639" s="6"/>
    </row>
    <row r="1640" spans="8:8" ht="15" customHeight="1" x14ac:dyDescent="0.3">
      <c r="H1640" s="6"/>
    </row>
    <row r="1641" spans="8:8" ht="15" customHeight="1" x14ac:dyDescent="0.3">
      <c r="H1641" s="6"/>
    </row>
    <row r="1642" spans="8:8" ht="15" customHeight="1" x14ac:dyDescent="0.3">
      <c r="H1642" s="6"/>
    </row>
    <row r="1643" spans="8:8" ht="15" customHeight="1" x14ac:dyDescent="0.3">
      <c r="H1643" s="6"/>
    </row>
    <row r="1644" spans="8:8" ht="15" customHeight="1" x14ac:dyDescent="0.3">
      <c r="H1644" s="6"/>
    </row>
    <row r="1645" spans="8:8" ht="15" customHeight="1" x14ac:dyDescent="0.3">
      <c r="H1645" s="6"/>
    </row>
    <row r="1646" spans="8:8" ht="15" customHeight="1" x14ac:dyDescent="0.3">
      <c r="H1646" s="6"/>
    </row>
    <row r="1647" spans="8:8" ht="15" customHeight="1" x14ac:dyDescent="0.3">
      <c r="H1647" s="6"/>
    </row>
    <row r="1648" spans="8:8" ht="15" customHeight="1" x14ac:dyDescent="0.3">
      <c r="H1648" s="6"/>
    </row>
    <row r="1649" spans="8:8" ht="15" customHeight="1" x14ac:dyDescent="0.3">
      <c r="H1649" s="6"/>
    </row>
    <row r="1650" spans="8:8" ht="15" customHeight="1" x14ac:dyDescent="0.3">
      <c r="H1650" s="6"/>
    </row>
    <row r="1651" spans="8:8" ht="15" customHeight="1" x14ac:dyDescent="0.3">
      <c r="H1651" s="6"/>
    </row>
    <row r="1652" spans="8:8" ht="15" customHeight="1" x14ac:dyDescent="0.3">
      <c r="H1652" s="6"/>
    </row>
    <row r="1653" spans="8:8" ht="15" customHeight="1" x14ac:dyDescent="0.3">
      <c r="H1653" s="6"/>
    </row>
    <row r="1654" spans="8:8" ht="15" customHeight="1" x14ac:dyDescent="0.3">
      <c r="H1654" s="6"/>
    </row>
    <row r="1655" spans="8:8" ht="15" customHeight="1" x14ac:dyDescent="0.3">
      <c r="H1655" s="6"/>
    </row>
    <row r="1656" spans="8:8" ht="15" customHeight="1" x14ac:dyDescent="0.3">
      <c r="H1656" s="6"/>
    </row>
    <row r="1657" spans="8:8" ht="15" customHeight="1" x14ac:dyDescent="0.3">
      <c r="H1657" s="6"/>
    </row>
    <row r="1658" spans="8:8" ht="15" customHeight="1" x14ac:dyDescent="0.3">
      <c r="H1658" s="6"/>
    </row>
    <row r="1659" spans="8:8" ht="15" customHeight="1" x14ac:dyDescent="0.3">
      <c r="H1659" s="6"/>
    </row>
    <row r="1660" spans="8:8" ht="15" customHeight="1" x14ac:dyDescent="0.3">
      <c r="H1660" s="6"/>
    </row>
    <row r="1661" spans="8:8" ht="15" customHeight="1" x14ac:dyDescent="0.3">
      <c r="H1661" s="6"/>
    </row>
    <row r="1662" spans="8:8" ht="15" customHeight="1" x14ac:dyDescent="0.3">
      <c r="H1662" s="6"/>
    </row>
    <row r="1663" spans="8:8" ht="15" customHeight="1" x14ac:dyDescent="0.3">
      <c r="H1663" s="6"/>
    </row>
    <row r="1664" spans="8:8" ht="15" customHeight="1" x14ac:dyDescent="0.3">
      <c r="H1664" s="6"/>
    </row>
    <row r="1665" spans="8:8" ht="15" customHeight="1" x14ac:dyDescent="0.3">
      <c r="H1665" s="6"/>
    </row>
    <row r="1666" spans="8:8" ht="15" customHeight="1" x14ac:dyDescent="0.3">
      <c r="H1666" s="6"/>
    </row>
    <row r="1667" spans="8:8" ht="15" customHeight="1" x14ac:dyDescent="0.3">
      <c r="H1667" s="6"/>
    </row>
    <row r="1668" spans="8:8" ht="15" customHeight="1" x14ac:dyDescent="0.3">
      <c r="H1668" s="6"/>
    </row>
    <row r="1669" spans="8:8" ht="15" customHeight="1" x14ac:dyDescent="0.3">
      <c r="H1669" s="6"/>
    </row>
    <row r="1670" spans="8:8" ht="15" customHeight="1" x14ac:dyDescent="0.3">
      <c r="H1670" s="6"/>
    </row>
    <row r="1671" spans="8:8" ht="15" customHeight="1" x14ac:dyDescent="0.3">
      <c r="H1671" s="6"/>
    </row>
    <row r="1672" spans="8:8" ht="15" customHeight="1" x14ac:dyDescent="0.3">
      <c r="H1672" s="6"/>
    </row>
    <row r="1673" spans="8:8" ht="15" customHeight="1" x14ac:dyDescent="0.3">
      <c r="H1673" s="6"/>
    </row>
    <row r="1674" spans="8:8" ht="15" customHeight="1" x14ac:dyDescent="0.3">
      <c r="H1674" s="6"/>
    </row>
    <row r="1675" spans="8:8" ht="15" customHeight="1" x14ac:dyDescent="0.3">
      <c r="H1675" s="6"/>
    </row>
    <row r="1676" spans="8:8" ht="15" customHeight="1" x14ac:dyDescent="0.3">
      <c r="H1676" s="6"/>
    </row>
    <row r="1677" spans="8:8" ht="15" customHeight="1" x14ac:dyDescent="0.3">
      <c r="H1677" s="6"/>
    </row>
    <row r="1678" spans="8:8" ht="15" customHeight="1" x14ac:dyDescent="0.3">
      <c r="H1678" s="6"/>
    </row>
    <row r="1679" spans="8:8" ht="15" customHeight="1" x14ac:dyDescent="0.3">
      <c r="H1679" s="6"/>
    </row>
    <row r="1680" spans="8:8" ht="15" customHeight="1" x14ac:dyDescent="0.3">
      <c r="H1680" s="6"/>
    </row>
    <row r="1681" spans="8:8" ht="15" customHeight="1" x14ac:dyDescent="0.3">
      <c r="H1681" s="6"/>
    </row>
    <row r="1682" spans="8:8" ht="15" customHeight="1" x14ac:dyDescent="0.3">
      <c r="H1682" s="6"/>
    </row>
    <row r="1683" spans="8:8" ht="15" customHeight="1" x14ac:dyDescent="0.3">
      <c r="H1683" s="6"/>
    </row>
    <row r="1684" spans="8:8" ht="15" customHeight="1" x14ac:dyDescent="0.3">
      <c r="H1684" s="6"/>
    </row>
    <row r="1685" spans="8:8" ht="15" customHeight="1" x14ac:dyDescent="0.3">
      <c r="H1685" s="6"/>
    </row>
    <row r="1686" spans="8:8" ht="15" customHeight="1" x14ac:dyDescent="0.3">
      <c r="H1686" s="6"/>
    </row>
    <row r="1687" spans="8:8" ht="15" customHeight="1" x14ac:dyDescent="0.3">
      <c r="H1687" s="6"/>
    </row>
    <row r="1688" spans="8:8" ht="15" customHeight="1" x14ac:dyDescent="0.3">
      <c r="H1688" s="6"/>
    </row>
    <row r="1689" spans="8:8" ht="15" customHeight="1" x14ac:dyDescent="0.3">
      <c r="H1689" s="6"/>
    </row>
    <row r="1690" spans="8:8" ht="15" customHeight="1" x14ac:dyDescent="0.3">
      <c r="H1690" s="6"/>
    </row>
    <row r="1691" spans="8:8" ht="15" customHeight="1" x14ac:dyDescent="0.3">
      <c r="H1691" s="6"/>
    </row>
    <row r="1692" spans="8:8" ht="15" customHeight="1" x14ac:dyDescent="0.3">
      <c r="H1692" s="6"/>
    </row>
    <row r="1693" spans="8:8" ht="15" customHeight="1" x14ac:dyDescent="0.3">
      <c r="H1693" s="6"/>
    </row>
    <row r="1694" spans="8:8" ht="15" customHeight="1" x14ac:dyDescent="0.3">
      <c r="H1694" s="6"/>
    </row>
    <row r="1695" spans="8:8" ht="15" customHeight="1" x14ac:dyDescent="0.3">
      <c r="H1695" s="6"/>
    </row>
    <row r="1696" spans="8:8" ht="15" customHeight="1" x14ac:dyDescent="0.3">
      <c r="H1696" s="6"/>
    </row>
    <row r="1697" spans="8:8" ht="15" customHeight="1" x14ac:dyDescent="0.3">
      <c r="H1697" s="6"/>
    </row>
    <row r="1698" spans="8:8" ht="15" customHeight="1" x14ac:dyDescent="0.3">
      <c r="H1698" s="6"/>
    </row>
    <row r="1699" spans="8:8" ht="15" customHeight="1" x14ac:dyDescent="0.3">
      <c r="H1699" s="6"/>
    </row>
    <row r="1700" spans="8:8" ht="15" customHeight="1" x14ac:dyDescent="0.3">
      <c r="H1700" s="6"/>
    </row>
    <row r="1701" spans="8:8" ht="15" customHeight="1" x14ac:dyDescent="0.3">
      <c r="H1701" s="6"/>
    </row>
    <row r="1702" spans="8:8" ht="15" customHeight="1" x14ac:dyDescent="0.3">
      <c r="H1702" s="6"/>
    </row>
    <row r="1703" spans="8:8" ht="15" customHeight="1" x14ac:dyDescent="0.3">
      <c r="H1703" s="6"/>
    </row>
    <row r="1704" spans="8:8" ht="15" customHeight="1" x14ac:dyDescent="0.3">
      <c r="H1704" s="6"/>
    </row>
    <row r="1705" spans="8:8" ht="15" customHeight="1" x14ac:dyDescent="0.3">
      <c r="H1705" s="6"/>
    </row>
    <row r="1706" spans="8:8" ht="15" customHeight="1" x14ac:dyDescent="0.3">
      <c r="H1706" s="6"/>
    </row>
    <row r="1707" spans="8:8" ht="15" customHeight="1" x14ac:dyDescent="0.3">
      <c r="H1707" s="6"/>
    </row>
    <row r="1708" spans="8:8" ht="15" customHeight="1" x14ac:dyDescent="0.3">
      <c r="H1708" s="6"/>
    </row>
    <row r="1709" spans="8:8" ht="15" customHeight="1" x14ac:dyDescent="0.3">
      <c r="H1709" s="6"/>
    </row>
    <row r="1710" spans="8:8" ht="15" customHeight="1" x14ac:dyDescent="0.3">
      <c r="H1710" s="6"/>
    </row>
    <row r="1711" spans="8:8" ht="15" customHeight="1" x14ac:dyDescent="0.3">
      <c r="H1711" s="6"/>
    </row>
    <row r="1712" spans="8:8" ht="15" customHeight="1" x14ac:dyDescent="0.3">
      <c r="H1712" s="6"/>
    </row>
    <row r="1713" spans="8:8" ht="15" customHeight="1" x14ac:dyDescent="0.3">
      <c r="H1713" s="6"/>
    </row>
    <row r="1714" spans="8:8" ht="15" customHeight="1" x14ac:dyDescent="0.3">
      <c r="H1714" s="6"/>
    </row>
    <row r="1715" spans="8:8" ht="15" customHeight="1" x14ac:dyDescent="0.3">
      <c r="H1715" s="6"/>
    </row>
    <row r="1716" spans="8:8" ht="15" customHeight="1" x14ac:dyDescent="0.3">
      <c r="H1716" s="6"/>
    </row>
    <row r="1717" spans="8:8" ht="15" customHeight="1" x14ac:dyDescent="0.3">
      <c r="H1717" s="6"/>
    </row>
    <row r="1718" spans="8:8" ht="15" customHeight="1" x14ac:dyDescent="0.3">
      <c r="H1718" s="6"/>
    </row>
    <row r="1719" spans="8:8" ht="15" customHeight="1" x14ac:dyDescent="0.3">
      <c r="H1719" s="6"/>
    </row>
    <row r="1720" spans="8:8" ht="15" customHeight="1" x14ac:dyDescent="0.3">
      <c r="H1720" s="6"/>
    </row>
    <row r="1721" spans="8:8" ht="15" customHeight="1" x14ac:dyDescent="0.3">
      <c r="H1721" s="6"/>
    </row>
    <row r="1722" spans="8:8" ht="15" customHeight="1" x14ac:dyDescent="0.3">
      <c r="H1722" s="6"/>
    </row>
    <row r="1723" spans="8:8" ht="15" customHeight="1" x14ac:dyDescent="0.3">
      <c r="H1723" s="6"/>
    </row>
    <row r="1724" spans="8:8" ht="15" customHeight="1" x14ac:dyDescent="0.3">
      <c r="H1724" s="6"/>
    </row>
    <row r="1725" spans="8:8" ht="15" customHeight="1" x14ac:dyDescent="0.3">
      <c r="H1725" s="6"/>
    </row>
    <row r="1726" spans="8:8" ht="15" customHeight="1" x14ac:dyDescent="0.3">
      <c r="H1726" s="6"/>
    </row>
    <row r="1727" spans="8:8" ht="15" customHeight="1" x14ac:dyDescent="0.3">
      <c r="H1727" s="6"/>
    </row>
    <row r="1728" spans="8:8" ht="15" customHeight="1" x14ac:dyDescent="0.3">
      <c r="H1728" s="6"/>
    </row>
    <row r="1729" spans="8:8" ht="15" customHeight="1" x14ac:dyDescent="0.3">
      <c r="H1729" s="6"/>
    </row>
    <row r="1730" spans="8:8" ht="15" customHeight="1" x14ac:dyDescent="0.3">
      <c r="H1730" s="6"/>
    </row>
    <row r="1731" spans="8:8" ht="15" customHeight="1" x14ac:dyDescent="0.3">
      <c r="H1731" s="6"/>
    </row>
    <row r="1732" spans="8:8" ht="15" customHeight="1" x14ac:dyDescent="0.3">
      <c r="H1732" s="6"/>
    </row>
    <row r="1733" spans="8:8" ht="15" customHeight="1" x14ac:dyDescent="0.3">
      <c r="H1733" s="6"/>
    </row>
    <row r="1734" spans="8:8" ht="15" customHeight="1" x14ac:dyDescent="0.3">
      <c r="H1734" s="6"/>
    </row>
    <row r="1735" spans="8:8" ht="15" customHeight="1" x14ac:dyDescent="0.3">
      <c r="H1735" s="6"/>
    </row>
    <row r="1736" spans="8:8" ht="15" customHeight="1" x14ac:dyDescent="0.3">
      <c r="H1736" s="6"/>
    </row>
    <row r="1737" spans="8:8" ht="15" customHeight="1" x14ac:dyDescent="0.3">
      <c r="H1737" s="6"/>
    </row>
    <row r="1738" spans="8:8" ht="15" customHeight="1" x14ac:dyDescent="0.3">
      <c r="H1738" s="6"/>
    </row>
    <row r="1739" spans="8:8" ht="15" customHeight="1" x14ac:dyDescent="0.3">
      <c r="H1739" s="6"/>
    </row>
    <row r="1740" spans="8:8" ht="15" customHeight="1" x14ac:dyDescent="0.3">
      <c r="H1740" s="6"/>
    </row>
    <row r="1741" spans="8:8" ht="15" customHeight="1" x14ac:dyDescent="0.3">
      <c r="H1741" s="6"/>
    </row>
    <row r="1742" spans="8:8" ht="15" customHeight="1" x14ac:dyDescent="0.3">
      <c r="H1742" s="6"/>
    </row>
    <row r="1743" spans="8:8" ht="15" customHeight="1" x14ac:dyDescent="0.3">
      <c r="H1743" s="6"/>
    </row>
    <row r="1744" spans="8:8" ht="15" customHeight="1" x14ac:dyDescent="0.3">
      <c r="H1744" s="6"/>
    </row>
    <row r="1745" spans="8:8" ht="15" customHeight="1" x14ac:dyDescent="0.3">
      <c r="H1745" s="6"/>
    </row>
    <row r="1746" spans="8:8" ht="15" customHeight="1" x14ac:dyDescent="0.3">
      <c r="H1746" s="6"/>
    </row>
    <row r="1747" spans="8:8" ht="15" customHeight="1" x14ac:dyDescent="0.3">
      <c r="H1747" s="6"/>
    </row>
    <row r="1748" spans="8:8" ht="15" customHeight="1" x14ac:dyDescent="0.3">
      <c r="H1748" s="6"/>
    </row>
    <row r="1749" spans="8:8" ht="15" customHeight="1" x14ac:dyDescent="0.3">
      <c r="H1749" s="6"/>
    </row>
    <row r="1750" spans="8:8" ht="15" customHeight="1" x14ac:dyDescent="0.3">
      <c r="H1750" s="6"/>
    </row>
    <row r="1751" spans="8:8" ht="15" customHeight="1" x14ac:dyDescent="0.3">
      <c r="H1751" s="6"/>
    </row>
    <row r="1752" spans="8:8" ht="15" customHeight="1" x14ac:dyDescent="0.3">
      <c r="H1752" s="6"/>
    </row>
    <row r="1753" spans="8:8" ht="15" customHeight="1" x14ac:dyDescent="0.3">
      <c r="H1753" s="6"/>
    </row>
    <row r="1754" spans="8:8" ht="15" customHeight="1" x14ac:dyDescent="0.3">
      <c r="H1754" s="6"/>
    </row>
    <row r="1755" spans="8:8" ht="15" customHeight="1" x14ac:dyDescent="0.3">
      <c r="H1755" s="6"/>
    </row>
    <row r="1756" spans="8:8" ht="15" customHeight="1" x14ac:dyDescent="0.3">
      <c r="H1756" s="6"/>
    </row>
    <row r="1757" spans="8:8" ht="15" customHeight="1" x14ac:dyDescent="0.3">
      <c r="H1757" s="6"/>
    </row>
    <row r="1758" spans="8:8" ht="15" customHeight="1" x14ac:dyDescent="0.3">
      <c r="H1758" s="6"/>
    </row>
    <row r="1759" spans="8:8" ht="15" customHeight="1" x14ac:dyDescent="0.3">
      <c r="H1759" s="6"/>
    </row>
    <row r="1760" spans="8:8" ht="15" customHeight="1" x14ac:dyDescent="0.3">
      <c r="H1760" s="6"/>
    </row>
    <row r="1761" spans="8:8" ht="15" customHeight="1" x14ac:dyDescent="0.3">
      <c r="H1761" s="6"/>
    </row>
    <row r="1762" spans="8:8" ht="15" customHeight="1" x14ac:dyDescent="0.3">
      <c r="H1762" s="6"/>
    </row>
    <row r="1763" spans="8:8" ht="15" customHeight="1" x14ac:dyDescent="0.3">
      <c r="H1763" s="6"/>
    </row>
    <row r="1764" spans="8:8" ht="15" customHeight="1" x14ac:dyDescent="0.3">
      <c r="H1764" s="6"/>
    </row>
    <row r="1765" spans="8:8" ht="15" customHeight="1" x14ac:dyDescent="0.3">
      <c r="H1765" s="6"/>
    </row>
    <row r="1766" spans="8:8" ht="15" customHeight="1" x14ac:dyDescent="0.3">
      <c r="H1766" s="6"/>
    </row>
    <row r="1767" spans="8:8" ht="15" customHeight="1" x14ac:dyDescent="0.3">
      <c r="H1767" s="6"/>
    </row>
    <row r="1768" spans="8:8" ht="15" customHeight="1" x14ac:dyDescent="0.3">
      <c r="H1768" s="6"/>
    </row>
    <row r="1769" spans="8:8" ht="15" customHeight="1" x14ac:dyDescent="0.3">
      <c r="H1769" s="6"/>
    </row>
    <row r="1770" spans="8:8" ht="15" customHeight="1" x14ac:dyDescent="0.3">
      <c r="H1770" s="6"/>
    </row>
    <row r="1771" spans="8:8" ht="15" customHeight="1" x14ac:dyDescent="0.3">
      <c r="H1771" s="6"/>
    </row>
    <row r="1772" spans="8:8" ht="15" customHeight="1" x14ac:dyDescent="0.3">
      <c r="H1772" s="6"/>
    </row>
    <row r="1773" spans="8:8" ht="15" customHeight="1" x14ac:dyDescent="0.3">
      <c r="H1773" s="6"/>
    </row>
    <row r="1774" spans="8:8" ht="15" customHeight="1" x14ac:dyDescent="0.3">
      <c r="H1774" s="6"/>
    </row>
    <row r="1775" spans="8:8" ht="15" customHeight="1" x14ac:dyDescent="0.3">
      <c r="H1775" s="6"/>
    </row>
    <row r="1776" spans="8:8" ht="15" customHeight="1" x14ac:dyDescent="0.3">
      <c r="H1776" s="6"/>
    </row>
    <row r="1777" spans="8:8" ht="15" customHeight="1" x14ac:dyDescent="0.3">
      <c r="H1777" s="6"/>
    </row>
    <row r="1778" spans="8:8" ht="15" customHeight="1" x14ac:dyDescent="0.3">
      <c r="H1778" s="6"/>
    </row>
    <row r="1779" spans="8:8" ht="15" customHeight="1" x14ac:dyDescent="0.3">
      <c r="H1779" s="6"/>
    </row>
    <row r="1780" spans="8:8" ht="15" customHeight="1" x14ac:dyDescent="0.3">
      <c r="H1780" s="6"/>
    </row>
    <row r="1781" spans="8:8" ht="15" customHeight="1" x14ac:dyDescent="0.3">
      <c r="H1781" s="6"/>
    </row>
    <row r="1782" spans="8:8" ht="15" customHeight="1" x14ac:dyDescent="0.3">
      <c r="H1782" s="6"/>
    </row>
    <row r="1783" spans="8:8" ht="15" customHeight="1" x14ac:dyDescent="0.3">
      <c r="H1783" s="6"/>
    </row>
    <row r="1784" spans="8:8" ht="15" customHeight="1" x14ac:dyDescent="0.3">
      <c r="H1784" s="6"/>
    </row>
    <row r="1785" spans="8:8" ht="15" customHeight="1" x14ac:dyDescent="0.3">
      <c r="H1785" s="6"/>
    </row>
    <row r="1786" spans="8:8" ht="15" customHeight="1" x14ac:dyDescent="0.3">
      <c r="H1786" s="6"/>
    </row>
    <row r="1787" spans="8:8" ht="15" customHeight="1" x14ac:dyDescent="0.3">
      <c r="H1787" s="6"/>
    </row>
    <row r="1788" spans="8:8" ht="15" customHeight="1" x14ac:dyDescent="0.3">
      <c r="H1788" s="6"/>
    </row>
    <row r="1789" spans="8:8" ht="15" customHeight="1" x14ac:dyDescent="0.3">
      <c r="H1789" s="6"/>
    </row>
    <row r="1790" spans="8:8" ht="15" customHeight="1" x14ac:dyDescent="0.3">
      <c r="H1790" s="6"/>
    </row>
    <row r="1791" spans="8:8" ht="15" customHeight="1" x14ac:dyDescent="0.3">
      <c r="H1791" s="6"/>
    </row>
    <row r="1792" spans="8:8" ht="15" customHeight="1" x14ac:dyDescent="0.3">
      <c r="H1792" s="6"/>
    </row>
    <row r="1793" spans="8:8" ht="15" customHeight="1" x14ac:dyDescent="0.3">
      <c r="H1793" s="6"/>
    </row>
    <row r="1794" spans="8:8" ht="15" customHeight="1" x14ac:dyDescent="0.3">
      <c r="H1794" s="6"/>
    </row>
    <row r="1795" spans="8:8" ht="15" customHeight="1" x14ac:dyDescent="0.3">
      <c r="H1795" s="6"/>
    </row>
    <row r="1796" spans="8:8" ht="15" customHeight="1" x14ac:dyDescent="0.3">
      <c r="H1796" s="6"/>
    </row>
    <row r="1797" spans="8:8" ht="15" customHeight="1" x14ac:dyDescent="0.3">
      <c r="H1797" s="6"/>
    </row>
    <row r="1798" spans="8:8" ht="15" customHeight="1" x14ac:dyDescent="0.3">
      <c r="H1798" s="6"/>
    </row>
    <row r="1799" spans="8:8" ht="15" customHeight="1" x14ac:dyDescent="0.3">
      <c r="H1799" s="6"/>
    </row>
    <row r="1800" spans="8:8" ht="15" customHeight="1" x14ac:dyDescent="0.3">
      <c r="H1800" s="6"/>
    </row>
    <row r="1801" spans="8:8" ht="15" customHeight="1" x14ac:dyDescent="0.3">
      <c r="H1801" s="6"/>
    </row>
    <row r="1802" spans="8:8" ht="15" customHeight="1" x14ac:dyDescent="0.3">
      <c r="H1802" s="6"/>
    </row>
    <row r="1803" spans="8:8" ht="15" customHeight="1" x14ac:dyDescent="0.3">
      <c r="H1803" s="6"/>
    </row>
    <row r="1804" spans="8:8" ht="15" customHeight="1" x14ac:dyDescent="0.3">
      <c r="H1804" s="6"/>
    </row>
    <row r="1805" spans="8:8" ht="15" customHeight="1" x14ac:dyDescent="0.3">
      <c r="H1805" s="6"/>
    </row>
    <row r="1806" spans="8:8" ht="15" customHeight="1" x14ac:dyDescent="0.3">
      <c r="H1806" s="6"/>
    </row>
    <row r="1807" spans="8:8" ht="15" customHeight="1" x14ac:dyDescent="0.3">
      <c r="H1807" s="6"/>
    </row>
    <row r="1808" spans="8:8" ht="15" customHeight="1" x14ac:dyDescent="0.3">
      <c r="H1808" s="6"/>
    </row>
    <row r="1809" spans="8:8" ht="15" customHeight="1" x14ac:dyDescent="0.3">
      <c r="H1809" s="6"/>
    </row>
    <row r="1810" spans="8:8" ht="15" customHeight="1" x14ac:dyDescent="0.3">
      <c r="H1810" s="6"/>
    </row>
    <row r="1811" spans="8:8" ht="15" customHeight="1" x14ac:dyDescent="0.3">
      <c r="H1811" s="6"/>
    </row>
    <row r="1812" spans="8:8" ht="15" customHeight="1" x14ac:dyDescent="0.3">
      <c r="H1812" s="6"/>
    </row>
    <row r="1813" spans="8:8" ht="15" customHeight="1" x14ac:dyDescent="0.3">
      <c r="H1813" s="6"/>
    </row>
    <row r="1814" spans="8:8" ht="15" customHeight="1" x14ac:dyDescent="0.3">
      <c r="H1814" s="6"/>
    </row>
    <row r="1815" spans="8:8" ht="15" customHeight="1" x14ac:dyDescent="0.3">
      <c r="H1815" s="6"/>
    </row>
    <row r="1816" spans="8:8" ht="15" customHeight="1" x14ac:dyDescent="0.3">
      <c r="H1816" s="6"/>
    </row>
    <row r="1817" spans="8:8" ht="15" customHeight="1" x14ac:dyDescent="0.3">
      <c r="H1817" s="6"/>
    </row>
    <row r="1818" spans="8:8" ht="15" customHeight="1" x14ac:dyDescent="0.3">
      <c r="H1818" s="6"/>
    </row>
    <row r="1819" spans="8:8" ht="15" customHeight="1" x14ac:dyDescent="0.3">
      <c r="H1819" s="6"/>
    </row>
    <row r="1820" spans="8:8" ht="15" customHeight="1" x14ac:dyDescent="0.3">
      <c r="H1820" s="6"/>
    </row>
    <row r="1821" spans="8:8" ht="15" customHeight="1" x14ac:dyDescent="0.3">
      <c r="H1821" s="6"/>
    </row>
    <row r="1822" spans="8:8" ht="15" customHeight="1" x14ac:dyDescent="0.3">
      <c r="H1822" s="6"/>
    </row>
    <row r="1823" spans="8:8" ht="15" customHeight="1" x14ac:dyDescent="0.3">
      <c r="H1823" s="6"/>
    </row>
    <row r="1824" spans="8:8" ht="15" customHeight="1" x14ac:dyDescent="0.3">
      <c r="H1824" s="6"/>
    </row>
    <row r="1825" spans="8:8" ht="15" customHeight="1" x14ac:dyDescent="0.3">
      <c r="H1825" s="6"/>
    </row>
    <row r="1826" spans="8:8" ht="15" customHeight="1" x14ac:dyDescent="0.3">
      <c r="H1826" s="6"/>
    </row>
    <row r="1827" spans="8:8" ht="15" customHeight="1" x14ac:dyDescent="0.3">
      <c r="H1827" s="6"/>
    </row>
    <row r="1828" spans="8:8" ht="15" customHeight="1" x14ac:dyDescent="0.3">
      <c r="H1828" s="6"/>
    </row>
    <row r="1829" spans="8:8" ht="15" customHeight="1" x14ac:dyDescent="0.3">
      <c r="H1829" s="6"/>
    </row>
    <row r="1830" spans="8:8" ht="15" customHeight="1" x14ac:dyDescent="0.3">
      <c r="H1830" s="6"/>
    </row>
    <row r="1831" spans="8:8" ht="15" customHeight="1" x14ac:dyDescent="0.3">
      <c r="H1831" s="6"/>
    </row>
    <row r="1832" spans="8:8" ht="15" customHeight="1" x14ac:dyDescent="0.3">
      <c r="H1832" s="6"/>
    </row>
    <row r="1833" spans="8:8" ht="15" customHeight="1" x14ac:dyDescent="0.3">
      <c r="H1833" s="6"/>
    </row>
    <row r="1834" spans="8:8" ht="15" customHeight="1" x14ac:dyDescent="0.3">
      <c r="H1834" s="6"/>
    </row>
    <row r="1835" spans="8:8" ht="15" customHeight="1" x14ac:dyDescent="0.3">
      <c r="H1835" s="6"/>
    </row>
    <row r="1836" spans="8:8" ht="15" customHeight="1" x14ac:dyDescent="0.3">
      <c r="H1836" s="6"/>
    </row>
    <row r="1837" spans="8:8" ht="15" customHeight="1" x14ac:dyDescent="0.3">
      <c r="H1837" s="6"/>
    </row>
    <row r="1838" spans="8:8" ht="15" customHeight="1" x14ac:dyDescent="0.3">
      <c r="H1838" s="6"/>
    </row>
    <row r="1839" spans="8:8" ht="15" customHeight="1" x14ac:dyDescent="0.3">
      <c r="H1839" s="6"/>
    </row>
    <row r="1840" spans="8:8" ht="15" customHeight="1" x14ac:dyDescent="0.3">
      <c r="H1840" s="6"/>
    </row>
    <row r="1841" spans="8:8" ht="15" customHeight="1" x14ac:dyDescent="0.3">
      <c r="H1841" s="6"/>
    </row>
    <row r="1842" spans="8:8" ht="15" customHeight="1" x14ac:dyDescent="0.3">
      <c r="H1842" s="6"/>
    </row>
    <row r="1843" spans="8:8" ht="15" customHeight="1" x14ac:dyDescent="0.3">
      <c r="H1843" s="6"/>
    </row>
    <row r="1844" spans="8:8" ht="15" customHeight="1" x14ac:dyDescent="0.3">
      <c r="H1844" s="6"/>
    </row>
    <row r="1845" spans="8:8" ht="15" customHeight="1" x14ac:dyDescent="0.3">
      <c r="H1845" s="6"/>
    </row>
    <row r="1846" spans="8:8" ht="15" customHeight="1" x14ac:dyDescent="0.3">
      <c r="H1846" s="6"/>
    </row>
    <row r="1847" spans="8:8" ht="15" customHeight="1" x14ac:dyDescent="0.3">
      <c r="H1847" s="6"/>
    </row>
    <row r="1848" spans="8:8" ht="15" customHeight="1" x14ac:dyDescent="0.3">
      <c r="H1848" s="6"/>
    </row>
    <row r="1849" spans="8:8" ht="15" customHeight="1" x14ac:dyDescent="0.3">
      <c r="H1849" s="6"/>
    </row>
    <row r="1850" spans="8:8" ht="15" customHeight="1" x14ac:dyDescent="0.3">
      <c r="H1850" s="6"/>
    </row>
    <row r="1851" spans="8:8" ht="15" customHeight="1" x14ac:dyDescent="0.3">
      <c r="H1851" s="6"/>
    </row>
    <row r="1852" spans="8:8" ht="15" customHeight="1" x14ac:dyDescent="0.3">
      <c r="H1852" s="6"/>
    </row>
    <row r="1853" spans="8:8" ht="15" customHeight="1" x14ac:dyDescent="0.3">
      <c r="H1853" s="6"/>
    </row>
    <row r="1854" spans="8:8" ht="15" customHeight="1" x14ac:dyDescent="0.3">
      <c r="H1854" s="6"/>
    </row>
    <row r="1855" spans="8:8" ht="15" customHeight="1" x14ac:dyDescent="0.3">
      <c r="H1855" s="6"/>
    </row>
    <row r="1856" spans="8:8" ht="15" customHeight="1" x14ac:dyDescent="0.3">
      <c r="H1856" s="6"/>
    </row>
    <row r="1857" spans="8:8" ht="15" customHeight="1" x14ac:dyDescent="0.3">
      <c r="H1857" s="6"/>
    </row>
    <row r="1858" spans="8:8" ht="15" customHeight="1" x14ac:dyDescent="0.3">
      <c r="H1858" s="6"/>
    </row>
    <row r="1859" spans="8:8" ht="15" customHeight="1" x14ac:dyDescent="0.3">
      <c r="H1859" s="6"/>
    </row>
    <row r="1860" spans="8:8" ht="15" customHeight="1" x14ac:dyDescent="0.3">
      <c r="H1860" s="6"/>
    </row>
    <row r="1861" spans="8:8" ht="15" customHeight="1" x14ac:dyDescent="0.3">
      <c r="H1861" s="6"/>
    </row>
    <row r="1862" spans="8:8" ht="15" customHeight="1" x14ac:dyDescent="0.3">
      <c r="H1862" s="6"/>
    </row>
    <row r="1863" spans="8:8" ht="15" customHeight="1" x14ac:dyDescent="0.3">
      <c r="H1863" s="6"/>
    </row>
    <row r="1864" spans="8:8" ht="15" customHeight="1" x14ac:dyDescent="0.3">
      <c r="H1864" s="6"/>
    </row>
    <row r="1865" spans="8:8" ht="15" customHeight="1" x14ac:dyDescent="0.3">
      <c r="H1865" s="6"/>
    </row>
    <row r="1866" spans="8:8" ht="15" customHeight="1" x14ac:dyDescent="0.3">
      <c r="H1866" s="6"/>
    </row>
    <row r="1867" spans="8:8" ht="15" customHeight="1" x14ac:dyDescent="0.3">
      <c r="H1867" s="6"/>
    </row>
    <row r="1868" spans="8:8" ht="15" customHeight="1" x14ac:dyDescent="0.3">
      <c r="H1868" s="6"/>
    </row>
    <row r="1869" spans="8:8" ht="15" customHeight="1" x14ac:dyDescent="0.3">
      <c r="H1869" s="6"/>
    </row>
    <row r="1870" spans="8:8" ht="15" customHeight="1" x14ac:dyDescent="0.3">
      <c r="H1870" s="6"/>
    </row>
    <row r="1871" spans="8:8" ht="15" customHeight="1" x14ac:dyDescent="0.3">
      <c r="H1871" s="6"/>
    </row>
    <row r="1872" spans="8:8" ht="15" customHeight="1" x14ac:dyDescent="0.3">
      <c r="H1872" s="6"/>
    </row>
    <row r="1873" spans="8:8" ht="15" customHeight="1" x14ac:dyDescent="0.3">
      <c r="H1873" s="6"/>
    </row>
    <row r="1874" spans="8:8" ht="15" customHeight="1" x14ac:dyDescent="0.3">
      <c r="H1874" s="6"/>
    </row>
    <row r="1875" spans="8:8" ht="15" customHeight="1" x14ac:dyDescent="0.3">
      <c r="H1875" s="6"/>
    </row>
    <row r="1876" spans="8:8" ht="15" customHeight="1" x14ac:dyDescent="0.3">
      <c r="H1876" s="6"/>
    </row>
    <row r="1877" spans="8:8" ht="15" customHeight="1" x14ac:dyDescent="0.3">
      <c r="H1877" s="6"/>
    </row>
    <row r="1878" spans="8:8" ht="15" customHeight="1" x14ac:dyDescent="0.3">
      <c r="H1878" s="6"/>
    </row>
    <row r="1879" spans="8:8" ht="15" customHeight="1" x14ac:dyDescent="0.3">
      <c r="H1879" s="6"/>
    </row>
    <row r="1880" spans="8:8" ht="15" customHeight="1" x14ac:dyDescent="0.3">
      <c r="H1880" s="6"/>
    </row>
    <row r="1881" spans="8:8" ht="15" customHeight="1" x14ac:dyDescent="0.3">
      <c r="H1881" s="6"/>
    </row>
    <row r="1882" spans="8:8" ht="15" customHeight="1" x14ac:dyDescent="0.3">
      <c r="H1882" s="6"/>
    </row>
    <row r="1883" spans="8:8" ht="15" customHeight="1" x14ac:dyDescent="0.3">
      <c r="H1883" s="6"/>
    </row>
    <row r="1884" spans="8:8" ht="15" customHeight="1" x14ac:dyDescent="0.3">
      <c r="H1884" s="6"/>
    </row>
    <row r="1885" spans="8:8" ht="15" customHeight="1" x14ac:dyDescent="0.3">
      <c r="H1885" s="6"/>
    </row>
    <row r="1886" spans="8:8" ht="15" customHeight="1" x14ac:dyDescent="0.3">
      <c r="H1886" s="6"/>
    </row>
    <row r="1887" spans="8:8" ht="15" customHeight="1" x14ac:dyDescent="0.3">
      <c r="H1887" s="6"/>
    </row>
    <row r="1888" spans="8:8" ht="15" customHeight="1" x14ac:dyDescent="0.3">
      <c r="H1888" s="6"/>
    </row>
    <row r="1889" spans="8:8" ht="15" customHeight="1" x14ac:dyDescent="0.3">
      <c r="H1889" s="6"/>
    </row>
    <row r="1890" spans="8:8" ht="15" customHeight="1" x14ac:dyDescent="0.3">
      <c r="H1890" s="6"/>
    </row>
    <row r="1891" spans="8:8" ht="15" customHeight="1" x14ac:dyDescent="0.3">
      <c r="H1891" s="6"/>
    </row>
    <row r="1892" spans="8:8" ht="15" customHeight="1" x14ac:dyDescent="0.3">
      <c r="H1892" s="6"/>
    </row>
    <row r="1893" spans="8:8" ht="15" customHeight="1" x14ac:dyDescent="0.3">
      <c r="H1893" s="6"/>
    </row>
    <row r="1894" spans="8:8" ht="15" customHeight="1" x14ac:dyDescent="0.3">
      <c r="H1894" s="6"/>
    </row>
    <row r="1895" spans="8:8" ht="15" customHeight="1" x14ac:dyDescent="0.3">
      <c r="H1895" s="6"/>
    </row>
    <row r="1896" spans="8:8" ht="15" customHeight="1" x14ac:dyDescent="0.3">
      <c r="H1896" s="6"/>
    </row>
    <row r="1897" spans="8:8" ht="15" customHeight="1" x14ac:dyDescent="0.3">
      <c r="H1897" s="6"/>
    </row>
    <row r="1898" spans="8:8" ht="15" customHeight="1" x14ac:dyDescent="0.3">
      <c r="H1898" s="6"/>
    </row>
    <row r="1899" spans="8:8" ht="15" customHeight="1" x14ac:dyDescent="0.3">
      <c r="H1899" s="6"/>
    </row>
    <row r="1900" spans="8:8" ht="15" customHeight="1" x14ac:dyDescent="0.3">
      <c r="H1900" s="6"/>
    </row>
    <row r="1901" spans="8:8" ht="15" customHeight="1" x14ac:dyDescent="0.3">
      <c r="H1901" s="6"/>
    </row>
    <row r="1902" spans="8:8" ht="15" customHeight="1" x14ac:dyDescent="0.3">
      <c r="H1902" s="6"/>
    </row>
    <row r="1903" spans="8:8" ht="15" customHeight="1" x14ac:dyDescent="0.3">
      <c r="H1903" s="6"/>
    </row>
    <row r="1904" spans="8:8" ht="15" customHeight="1" x14ac:dyDescent="0.3">
      <c r="H1904" s="6"/>
    </row>
    <row r="1905" spans="8:8" ht="15" customHeight="1" x14ac:dyDescent="0.3">
      <c r="H1905" s="6"/>
    </row>
    <row r="1906" spans="8:8" ht="15" customHeight="1" x14ac:dyDescent="0.3">
      <c r="H1906" s="6"/>
    </row>
    <row r="1907" spans="8:8" ht="15" customHeight="1" x14ac:dyDescent="0.3">
      <c r="H1907" s="6"/>
    </row>
    <row r="1908" spans="8:8" ht="15" customHeight="1" x14ac:dyDescent="0.3">
      <c r="H1908" s="6"/>
    </row>
    <row r="1909" spans="8:8" ht="15" customHeight="1" x14ac:dyDescent="0.3">
      <c r="H1909" s="6"/>
    </row>
    <row r="1910" spans="8:8" ht="15" customHeight="1" x14ac:dyDescent="0.3">
      <c r="H1910" s="6"/>
    </row>
    <row r="1911" spans="8:8" ht="15" customHeight="1" x14ac:dyDescent="0.3">
      <c r="H1911" s="6"/>
    </row>
    <row r="1912" spans="8:8" ht="15" customHeight="1" x14ac:dyDescent="0.3">
      <c r="H1912" s="6"/>
    </row>
    <row r="1913" spans="8:8" ht="15" customHeight="1" x14ac:dyDescent="0.3">
      <c r="H1913" s="6"/>
    </row>
    <row r="1914" spans="8:8" ht="15" customHeight="1" x14ac:dyDescent="0.3">
      <c r="H1914" s="6"/>
    </row>
    <row r="1915" spans="8:8" ht="15" customHeight="1" x14ac:dyDescent="0.3">
      <c r="H1915" s="6"/>
    </row>
    <row r="1916" spans="8:8" ht="15" customHeight="1" x14ac:dyDescent="0.3">
      <c r="H1916" s="6"/>
    </row>
    <row r="1917" spans="8:8" ht="15" customHeight="1" x14ac:dyDescent="0.3">
      <c r="H1917" s="6"/>
    </row>
    <row r="1918" spans="8:8" ht="15" customHeight="1" x14ac:dyDescent="0.3">
      <c r="H1918" s="6"/>
    </row>
    <row r="1919" spans="8:8" ht="15" customHeight="1" x14ac:dyDescent="0.3">
      <c r="H1919" s="6"/>
    </row>
    <row r="1920" spans="8:8" ht="15" customHeight="1" x14ac:dyDescent="0.3">
      <c r="H1920" s="6"/>
    </row>
    <row r="1921" spans="8:8" ht="15" customHeight="1" x14ac:dyDescent="0.3">
      <c r="H1921" s="6"/>
    </row>
    <row r="1922" spans="8:8" ht="15" customHeight="1" x14ac:dyDescent="0.3">
      <c r="H1922" s="6"/>
    </row>
    <row r="1923" spans="8:8" ht="15" customHeight="1" x14ac:dyDescent="0.3">
      <c r="H1923" s="6"/>
    </row>
    <row r="1924" spans="8:8" ht="15" customHeight="1" x14ac:dyDescent="0.3">
      <c r="H1924" s="6"/>
    </row>
    <row r="1925" spans="8:8" ht="15" customHeight="1" x14ac:dyDescent="0.3">
      <c r="H1925" s="6"/>
    </row>
    <row r="1926" spans="8:8" ht="15" customHeight="1" x14ac:dyDescent="0.3">
      <c r="H1926" s="6"/>
    </row>
    <row r="1927" spans="8:8" ht="15" customHeight="1" x14ac:dyDescent="0.3">
      <c r="H1927" s="6"/>
    </row>
    <row r="1928" spans="8:8" ht="15" customHeight="1" x14ac:dyDescent="0.3">
      <c r="H1928" s="6"/>
    </row>
    <row r="1929" spans="8:8" ht="15" customHeight="1" x14ac:dyDescent="0.3">
      <c r="H1929" s="6"/>
    </row>
    <row r="1930" spans="8:8" ht="15" customHeight="1" x14ac:dyDescent="0.3">
      <c r="H1930" s="6"/>
    </row>
    <row r="1931" spans="8:8" ht="15" customHeight="1" x14ac:dyDescent="0.3">
      <c r="H1931" s="6"/>
    </row>
    <row r="1932" spans="8:8" ht="15" customHeight="1" x14ac:dyDescent="0.3">
      <c r="H1932" s="6"/>
    </row>
    <row r="1933" spans="8:8" ht="15" customHeight="1" x14ac:dyDescent="0.3">
      <c r="H1933" s="6"/>
    </row>
    <row r="1934" spans="8:8" ht="15" customHeight="1" x14ac:dyDescent="0.3">
      <c r="H1934" s="6"/>
    </row>
    <row r="1935" spans="8:8" ht="15" customHeight="1" x14ac:dyDescent="0.3">
      <c r="H1935" s="6"/>
    </row>
    <row r="1936" spans="8:8" ht="15" customHeight="1" x14ac:dyDescent="0.3">
      <c r="H1936" s="6"/>
    </row>
    <row r="1937" spans="8:8" ht="15" customHeight="1" x14ac:dyDescent="0.3">
      <c r="H1937" s="6"/>
    </row>
    <row r="1938" spans="8:8" ht="15" customHeight="1" x14ac:dyDescent="0.3">
      <c r="H1938" s="6"/>
    </row>
    <row r="1939" spans="8:8" ht="15" customHeight="1" x14ac:dyDescent="0.3">
      <c r="H1939" s="6"/>
    </row>
    <row r="1940" spans="8:8" ht="15" customHeight="1" x14ac:dyDescent="0.3">
      <c r="H1940" s="6"/>
    </row>
    <row r="1941" spans="8:8" ht="15" customHeight="1" x14ac:dyDescent="0.3">
      <c r="H1941" s="6"/>
    </row>
    <row r="1942" spans="8:8" ht="15" customHeight="1" x14ac:dyDescent="0.3">
      <c r="H1942" s="6"/>
    </row>
    <row r="1943" spans="8:8" ht="15" customHeight="1" x14ac:dyDescent="0.3">
      <c r="H1943" s="6"/>
    </row>
    <row r="1944" spans="8:8" ht="15" customHeight="1" x14ac:dyDescent="0.3">
      <c r="H1944" s="6"/>
    </row>
    <row r="1945" spans="8:8" ht="15" customHeight="1" x14ac:dyDescent="0.3">
      <c r="H1945" s="6"/>
    </row>
    <row r="1946" spans="8:8" ht="15" customHeight="1" x14ac:dyDescent="0.3">
      <c r="H1946" s="6"/>
    </row>
    <row r="1947" spans="8:8" ht="15" customHeight="1" x14ac:dyDescent="0.3">
      <c r="H1947" s="6"/>
    </row>
    <row r="1948" spans="8:8" ht="15" customHeight="1" x14ac:dyDescent="0.3">
      <c r="H1948" s="6"/>
    </row>
    <row r="1949" spans="8:8" ht="15" customHeight="1" x14ac:dyDescent="0.3">
      <c r="H1949" s="6"/>
    </row>
    <row r="1950" spans="8:8" ht="15" customHeight="1" x14ac:dyDescent="0.3">
      <c r="H1950" s="6"/>
    </row>
    <row r="1951" spans="8:8" ht="15" customHeight="1" x14ac:dyDescent="0.3">
      <c r="H1951" s="6"/>
    </row>
    <row r="1952" spans="8:8" ht="15" customHeight="1" x14ac:dyDescent="0.3">
      <c r="H1952" s="6"/>
    </row>
    <row r="1953" spans="8:8" ht="15" customHeight="1" x14ac:dyDescent="0.3">
      <c r="H1953" s="6"/>
    </row>
    <row r="1954" spans="8:8" ht="15" customHeight="1" x14ac:dyDescent="0.3">
      <c r="H1954" s="6"/>
    </row>
    <row r="1955" spans="8:8" ht="15" customHeight="1" x14ac:dyDescent="0.3">
      <c r="H1955" s="6"/>
    </row>
    <row r="1956" spans="8:8" ht="15" customHeight="1" x14ac:dyDescent="0.3">
      <c r="H1956" s="6"/>
    </row>
    <row r="1957" spans="8:8" ht="15" customHeight="1" x14ac:dyDescent="0.3">
      <c r="H1957" s="6"/>
    </row>
    <row r="1958" spans="8:8" ht="15" customHeight="1" x14ac:dyDescent="0.3">
      <c r="H1958" s="6"/>
    </row>
    <row r="1959" spans="8:8" ht="15" customHeight="1" x14ac:dyDescent="0.3">
      <c r="H1959" s="6"/>
    </row>
    <row r="1960" spans="8:8" ht="15" customHeight="1" x14ac:dyDescent="0.3">
      <c r="H1960" s="6"/>
    </row>
    <row r="1961" spans="8:8" ht="15" customHeight="1" x14ac:dyDescent="0.3">
      <c r="H1961" s="6"/>
    </row>
    <row r="1962" spans="8:8" ht="15" customHeight="1" x14ac:dyDescent="0.3">
      <c r="H1962" s="6"/>
    </row>
    <row r="1963" spans="8:8" ht="15" customHeight="1" x14ac:dyDescent="0.3">
      <c r="H1963" s="6"/>
    </row>
    <row r="1964" spans="8:8" ht="15" customHeight="1" x14ac:dyDescent="0.3">
      <c r="H1964" s="6"/>
    </row>
    <row r="1965" spans="8:8" ht="15" customHeight="1" x14ac:dyDescent="0.3">
      <c r="H1965" s="6"/>
    </row>
    <row r="1966" spans="8:8" ht="15" customHeight="1" x14ac:dyDescent="0.3">
      <c r="H1966" s="6"/>
    </row>
    <row r="1967" spans="8:8" ht="15" customHeight="1" x14ac:dyDescent="0.3">
      <c r="H1967" s="6"/>
    </row>
    <row r="1968" spans="8:8" ht="15" customHeight="1" x14ac:dyDescent="0.3">
      <c r="H1968" s="6"/>
    </row>
    <row r="1969" spans="8:8" ht="15" customHeight="1" x14ac:dyDescent="0.3">
      <c r="H1969" s="6"/>
    </row>
    <row r="1970" spans="8:8" ht="15" customHeight="1" x14ac:dyDescent="0.3">
      <c r="H1970" s="6"/>
    </row>
    <row r="1971" spans="8:8" ht="15" customHeight="1" x14ac:dyDescent="0.3">
      <c r="H1971" s="6"/>
    </row>
    <row r="1972" spans="8:8" ht="15" customHeight="1" x14ac:dyDescent="0.3">
      <c r="H1972" s="6"/>
    </row>
    <row r="1973" spans="8:8" ht="15" customHeight="1" x14ac:dyDescent="0.3">
      <c r="H1973" s="6"/>
    </row>
    <row r="1974" spans="8:8" ht="15" customHeight="1" x14ac:dyDescent="0.3">
      <c r="H1974" s="6"/>
    </row>
    <row r="1975" spans="8:8" ht="15" customHeight="1" x14ac:dyDescent="0.3">
      <c r="H1975" s="6"/>
    </row>
    <row r="1976" spans="8:8" ht="15" customHeight="1" x14ac:dyDescent="0.3">
      <c r="H1976" s="6"/>
    </row>
    <row r="1977" spans="8:8" ht="15" customHeight="1" x14ac:dyDescent="0.3">
      <c r="H1977" s="6"/>
    </row>
    <row r="1978" spans="8:8" ht="15" customHeight="1" x14ac:dyDescent="0.3">
      <c r="H1978" s="6"/>
    </row>
    <row r="1979" spans="8:8" ht="15" customHeight="1" x14ac:dyDescent="0.3">
      <c r="H1979" s="6"/>
    </row>
    <row r="1980" spans="8:8" ht="15" customHeight="1" x14ac:dyDescent="0.3">
      <c r="H1980" s="6"/>
    </row>
    <row r="1981" spans="8:8" ht="15" customHeight="1" x14ac:dyDescent="0.3">
      <c r="H1981" s="6"/>
    </row>
    <row r="1982" spans="8:8" ht="15" customHeight="1" x14ac:dyDescent="0.3">
      <c r="H1982" s="6"/>
    </row>
    <row r="1983" spans="8:8" ht="15" customHeight="1" x14ac:dyDescent="0.3">
      <c r="H1983" s="6"/>
    </row>
    <row r="1984" spans="8:8" ht="15" customHeight="1" x14ac:dyDescent="0.3">
      <c r="H1984" s="6"/>
    </row>
    <row r="1985" spans="8:8" ht="15" customHeight="1" x14ac:dyDescent="0.3">
      <c r="H1985" s="6"/>
    </row>
    <row r="1986" spans="8:8" ht="15" customHeight="1" x14ac:dyDescent="0.3">
      <c r="H1986" s="6"/>
    </row>
    <row r="1987" spans="8:8" ht="15" customHeight="1" x14ac:dyDescent="0.3">
      <c r="H1987" s="6"/>
    </row>
    <row r="1988" spans="8:8" ht="15" customHeight="1" x14ac:dyDescent="0.3">
      <c r="H1988" s="6"/>
    </row>
    <row r="1989" spans="8:8" ht="15" customHeight="1" x14ac:dyDescent="0.3">
      <c r="H1989" s="6"/>
    </row>
    <row r="1990" spans="8:8" ht="15" customHeight="1" x14ac:dyDescent="0.3">
      <c r="H1990" s="6"/>
    </row>
    <row r="1991" spans="8:8" ht="15" customHeight="1" x14ac:dyDescent="0.3">
      <c r="H1991" s="6"/>
    </row>
    <row r="1992" spans="8:8" ht="15" customHeight="1" x14ac:dyDescent="0.3">
      <c r="H1992" s="6"/>
    </row>
    <row r="1993" spans="8:8" ht="15" customHeight="1" x14ac:dyDescent="0.3">
      <c r="H1993" s="6"/>
    </row>
    <row r="1994" spans="8:8" ht="15" customHeight="1" x14ac:dyDescent="0.3">
      <c r="H1994" s="6"/>
    </row>
    <row r="1995" spans="8:8" ht="15" customHeight="1" x14ac:dyDescent="0.3">
      <c r="H1995" s="6"/>
    </row>
    <row r="1996" spans="8:8" ht="15" customHeight="1" x14ac:dyDescent="0.3">
      <c r="H1996" s="6"/>
    </row>
    <row r="1997" spans="8:8" ht="15" customHeight="1" x14ac:dyDescent="0.3">
      <c r="H1997" s="6"/>
    </row>
    <row r="1998" spans="8:8" ht="15" customHeight="1" x14ac:dyDescent="0.3">
      <c r="H1998" s="6"/>
    </row>
    <row r="1999" spans="8:8" ht="15" customHeight="1" x14ac:dyDescent="0.3">
      <c r="H1999" s="6"/>
    </row>
    <row r="2000" spans="8:8" ht="15" customHeight="1" x14ac:dyDescent="0.3">
      <c r="H2000" s="6"/>
    </row>
    <row r="2001" spans="8:8" ht="15" customHeight="1" x14ac:dyDescent="0.3">
      <c r="H2001" s="6"/>
    </row>
    <row r="2002" spans="8:8" ht="15" customHeight="1" x14ac:dyDescent="0.3">
      <c r="H2002" s="6"/>
    </row>
    <row r="2003" spans="8:8" ht="15" customHeight="1" x14ac:dyDescent="0.3">
      <c r="H2003" s="6"/>
    </row>
    <row r="2004" spans="8:8" ht="15" customHeight="1" x14ac:dyDescent="0.3">
      <c r="H2004" s="6"/>
    </row>
    <row r="2005" spans="8:8" ht="15" customHeight="1" x14ac:dyDescent="0.3">
      <c r="H2005" s="6"/>
    </row>
    <row r="2006" spans="8:8" ht="15" customHeight="1" x14ac:dyDescent="0.3">
      <c r="H2006" s="6"/>
    </row>
    <row r="2007" spans="8:8" ht="15" customHeight="1" x14ac:dyDescent="0.3">
      <c r="H2007" s="6"/>
    </row>
    <row r="2008" spans="8:8" ht="15" customHeight="1" x14ac:dyDescent="0.3">
      <c r="H2008" s="6"/>
    </row>
    <row r="2009" spans="8:8" ht="15" customHeight="1" x14ac:dyDescent="0.3">
      <c r="H2009" s="6"/>
    </row>
    <row r="2010" spans="8:8" ht="15" customHeight="1" x14ac:dyDescent="0.3">
      <c r="H2010" s="6"/>
    </row>
    <row r="2011" spans="8:8" ht="15" customHeight="1" x14ac:dyDescent="0.3">
      <c r="H2011" s="6"/>
    </row>
    <row r="2012" spans="8:8" ht="15" customHeight="1" x14ac:dyDescent="0.3">
      <c r="H2012" s="6"/>
    </row>
    <row r="2013" spans="8:8" ht="15" customHeight="1" x14ac:dyDescent="0.3">
      <c r="H2013" s="6"/>
    </row>
    <row r="2014" spans="8:8" ht="15" customHeight="1" x14ac:dyDescent="0.3">
      <c r="H2014" s="6"/>
    </row>
    <row r="2015" spans="8:8" ht="15" customHeight="1" x14ac:dyDescent="0.3">
      <c r="H2015" s="6"/>
    </row>
    <row r="2016" spans="8:8" ht="15" customHeight="1" x14ac:dyDescent="0.3">
      <c r="H2016" s="6"/>
    </row>
    <row r="2017" spans="8:8" ht="15" customHeight="1" x14ac:dyDescent="0.3">
      <c r="H2017" s="6"/>
    </row>
    <row r="2018" spans="8:8" ht="15" customHeight="1" x14ac:dyDescent="0.3">
      <c r="H2018" s="6"/>
    </row>
    <row r="2019" spans="8:8" ht="15" customHeight="1" x14ac:dyDescent="0.3">
      <c r="H2019" s="6"/>
    </row>
    <row r="2020" spans="8:8" ht="15" customHeight="1" x14ac:dyDescent="0.3">
      <c r="H2020" s="6"/>
    </row>
    <row r="2021" spans="8:8" ht="15" customHeight="1" x14ac:dyDescent="0.3">
      <c r="H2021" s="6"/>
    </row>
    <row r="2022" spans="8:8" ht="15" customHeight="1" x14ac:dyDescent="0.3">
      <c r="H2022" s="6"/>
    </row>
    <row r="2023" spans="8:8" ht="15" customHeight="1" x14ac:dyDescent="0.3">
      <c r="H2023" s="6"/>
    </row>
    <row r="2024" spans="8:8" ht="15" customHeight="1" x14ac:dyDescent="0.3">
      <c r="H2024" s="6"/>
    </row>
    <row r="2025" spans="8:8" ht="15" customHeight="1" x14ac:dyDescent="0.3">
      <c r="H2025" s="6"/>
    </row>
    <row r="2026" spans="8:8" ht="15" customHeight="1" x14ac:dyDescent="0.3">
      <c r="H2026" s="6"/>
    </row>
    <row r="2027" spans="8:8" ht="15" customHeight="1" x14ac:dyDescent="0.3">
      <c r="H2027" s="6"/>
    </row>
    <row r="2028" spans="8:8" ht="15" customHeight="1" x14ac:dyDescent="0.3">
      <c r="H2028" s="6"/>
    </row>
    <row r="2029" spans="8:8" ht="15" customHeight="1" x14ac:dyDescent="0.3">
      <c r="H2029" s="6"/>
    </row>
    <row r="2030" spans="8:8" ht="15" customHeight="1" x14ac:dyDescent="0.3">
      <c r="H2030" s="6"/>
    </row>
    <row r="2031" spans="8:8" ht="15" customHeight="1" x14ac:dyDescent="0.3">
      <c r="H2031" s="6"/>
    </row>
    <row r="2032" spans="8:8" ht="15" customHeight="1" x14ac:dyDescent="0.3">
      <c r="H2032" s="6"/>
    </row>
    <row r="2033" spans="8:8" ht="15" customHeight="1" x14ac:dyDescent="0.3">
      <c r="H2033" s="6"/>
    </row>
    <row r="2034" spans="8:8" ht="15" customHeight="1" x14ac:dyDescent="0.3">
      <c r="H2034" s="6"/>
    </row>
    <row r="2035" spans="8:8" ht="15" customHeight="1" x14ac:dyDescent="0.3">
      <c r="H2035" s="6"/>
    </row>
    <row r="2036" spans="8:8" ht="15" customHeight="1" x14ac:dyDescent="0.3">
      <c r="H2036" s="6"/>
    </row>
    <row r="2037" spans="8:8" ht="15" customHeight="1" x14ac:dyDescent="0.3">
      <c r="H2037" s="6"/>
    </row>
    <row r="2038" spans="8:8" ht="15" customHeight="1" x14ac:dyDescent="0.3">
      <c r="H2038" s="6"/>
    </row>
    <row r="2039" spans="8:8" ht="15" customHeight="1" x14ac:dyDescent="0.3">
      <c r="H2039" s="6"/>
    </row>
    <row r="2040" spans="8:8" ht="15" customHeight="1" x14ac:dyDescent="0.3">
      <c r="H2040" s="6"/>
    </row>
    <row r="2041" spans="8:8" ht="15" customHeight="1" x14ac:dyDescent="0.3">
      <c r="H2041" s="6"/>
    </row>
    <row r="2042" spans="8:8" ht="15" customHeight="1" x14ac:dyDescent="0.3">
      <c r="H2042" s="6"/>
    </row>
    <row r="2043" spans="8:8" ht="15" customHeight="1" x14ac:dyDescent="0.3">
      <c r="H2043" s="6"/>
    </row>
    <row r="2044" spans="8:8" ht="15" customHeight="1" x14ac:dyDescent="0.3">
      <c r="H2044" s="6"/>
    </row>
    <row r="2045" spans="8:8" ht="15" customHeight="1" x14ac:dyDescent="0.3">
      <c r="H2045" s="6"/>
    </row>
    <row r="2046" spans="8:8" ht="15" customHeight="1" x14ac:dyDescent="0.3">
      <c r="H2046" s="6"/>
    </row>
    <row r="2047" spans="8:8" ht="15" customHeight="1" x14ac:dyDescent="0.3">
      <c r="H2047" s="6"/>
    </row>
    <row r="2048" spans="8:8" ht="15" customHeight="1" x14ac:dyDescent="0.3">
      <c r="H2048" s="6"/>
    </row>
    <row r="2049" spans="8:8" ht="15" customHeight="1" x14ac:dyDescent="0.3">
      <c r="H2049" s="6"/>
    </row>
    <row r="2050" spans="8:8" ht="15" customHeight="1" x14ac:dyDescent="0.3">
      <c r="H2050" s="6"/>
    </row>
    <row r="2051" spans="8:8" ht="15" customHeight="1" x14ac:dyDescent="0.3">
      <c r="H2051" s="6"/>
    </row>
    <row r="2052" spans="8:8" ht="15" customHeight="1" x14ac:dyDescent="0.3">
      <c r="H2052" s="6"/>
    </row>
    <row r="2053" spans="8:8" ht="15" customHeight="1" x14ac:dyDescent="0.3">
      <c r="H2053" s="6"/>
    </row>
    <row r="2054" spans="8:8" ht="15" customHeight="1" x14ac:dyDescent="0.3">
      <c r="H2054" s="6"/>
    </row>
    <row r="2055" spans="8:8" ht="15" customHeight="1" x14ac:dyDescent="0.3">
      <c r="H2055" s="6"/>
    </row>
    <row r="2056" spans="8:8" ht="15" customHeight="1" x14ac:dyDescent="0.3">
      <c r="H2056" s="6"/>
    </row>
    <row r="2057" spans="8:8" ht="15" customHeight="1" x14ac:dyDescent="0.3">
      <c r="H2057" s="6"/>
    </row>
    <row r="2058" spans="8:8" ht="15" customHeight="1" x14ac:dyDescent="0.3">
      <c r="H2058" s="6"/>
    </row>
    <row r="2059" spans="8:8" ht="15" customHeight="1" x14ac:dyDescent="0.3">
      <c r="H2059" s="6"/>
    </row>
    <row r="2060" spans="8:8" ht="15" customHeight="1" x14ac:dyDescent="0.3">
      <c r="H2060" s="6"/>
    </row>
    <row r="2061" spans="8:8" ht="15" customHeight="1" x14ac:dyDescent="0.3">
      <c r="H2061" s="6"/>
    </row>
    <row r="2062" spans="8:8" ht="15" customHeight="1" x14ac:dyDescent="0.3">
      <c r="H2062" s="6"/>
    </row>
    <row r="2063" spans="8:8" ht="15" customHeight="1" x14ac:dyDescent="0.3">
      <c r="H2063" s="6"/>
    </row>
    <row r="2064" spans="8:8" ht="15" customHeight="1" x14ac:dyDescent="0.3">
      <c r="H2064" s="6"/>
    </row>
    <row r="2065" spans="8:8" ht="15" customHeight="1" x14ac:dyDescent="0.3">
      <c r="H2065" s="6"/>
    </row>
    <row r="2066" spans="8:8" ht="15" customHeight="1" x14ac:dyDescent="0.3">
      <c r="H2066" s="6"/>
    </row>
    <row r="2067" spans="8:8" ht="15" customHeight="1" x14ac:dyDescent="0.3">
      <c r="H2067" s="6"/>
    </row>
    <row r="2068" spans="8:8" ht="15" customHeight="1" x14ac:dyDescent="0.3">
      <c r="H2068" s="6"/>
    </row>
    <row r="2069" spans="8:8" ht="15" customHeight="1" x14ac:dyDescent="0.3">
      <c r="H2069" s="6"/>
    </row>
    <row r="2070" spans="8:8" ht="15" customHeight="1" x14ac:dyDescent="0.3">
      <c r="H2070" s="6"/>
    </row>
    <row r="2071" spans="8:8" ht="15" customHeight="1" x14ac:dyDescent="0.3">
      <c r="H2071" s="6"/>
    </row>
    <row r="2072" spans="8:8" ht="15" customHeight="1" x14ac:dyDescent="0.3">
      <c r="H2072" s="6"/>
    </row>
    <row r="2073" spans="8:8" ht="15" customHeight="1" x14ac:dyDescent="0.3">
      <c r="H2073" s="6"/>
    </row>
    <row r="2074" spans="8:8" ht="15" customHeight="1" x14ac:dyDescent="0.3">
      <c r="H2074" s="6"/>
    </row>
    <row r="2075" spans="8:8" ht="15" customHeight="1" x14ac:dyDescent="0.3">
      <c r="H2075" s="6"/>
    </row>
    <row r="2076" spans="8:8" ht="15" customHeight="1" x14ac:dyDescent="0.3">
      <c r="H2076" s="6"/>
    </row>
    <row r="2077" spans="8:8" ht="15" customHeight="1" x14ac:dyDescent="0.3">
      <c r="H2077" s="6"/>
    </row>
    <row r="2078" spans="8:8" ht="15" customHeight="1" x14ac:dyDescent="0.3">
      <c r="H2078" s="6"/>
    </row>
    <row r="2079" spans="8:8" ht="15" customHeight="1" x14ac:dyDescent="0.3">
      <c r="H2079" s="6"/>
    </row>
    <row r="2080" spans="8:8" ht="15" customHeight="1" x14ac:dyDescent="0.3">
      <c r="H2080" s="6"/>
    </row>
    <row r="2081" spans="8:8" ht="15" customHeight="1" x14ac:dyDescent="0.3">
      <c r="H2081" s="6"/>
    </row>
    <row r="2082" spans="8:8" ht="15" customHeight="1" x14ac:dyDescent="0.3">
      <c r="H2082" s="6"/>
    </row>
    <row r="2083" spans="8:8" ht="15" customHeight="1" x14ac:dyDescent="0.3">
      <c r="H2083" s="6"/>
    </row>
    <row r="2084" spans="8:8" ht="15" customHeight="1" x14ac:dyDescent="0.3">
      <c r="H2084" s="6"/>
    </row>
    <row r="2085" spans="8:8" ht="15" customHeight="1" x14ac:dyDescent="0.3">
      <c r="H2085" s="6"/>
    </row>
    <row r="2086" spans="8:8" ht="15" customHeight="1" x14ac:dyDescent="0.3">
      <c r="H2086" s="6"/>
    </row>
    <row r="2087" spans="8:8" ht="15" customHeight="1" x14ac:dyDescent="0.3">
      <c r="H2087" s="6"/>
    </row>
    <row r="2088" spans="8:8" ht="15" customHeight="1" x14ac:dyDescent="0.3">
      <c r="H2088" s="6"/>
    </row>
    <row r="2089" spans="8:8" ht="15" customHeight="1" x14ac:dyDescent="0.3">
      <c r="H2089" s="6"/>
    </row>
    <row r="2090" spans="8:8" ht="15" customHeight="1" x14ac:dyDescent="0.3">
      <c r="H2090" s="6"/>
    </row>
    <row r="2091" spans="8:8" ht="15" customHeight="1" x14ac:dyDescent="0.3">
      <c r="H2091" s="6"/>
    </row>
    <row r="2092" spans="8:8" ht="15" customHeight="1" x14ac:dyDescent="0.3">
      <c r="H2092" s="6"/>
    </row>
    <row r="2093" spans="8:8" ht="15" customHeight="1" x14ac:dyDescent="0.3">
      <c r="H2093" s="6"/>
    </row>
    <row r="2094" spans="8:8" ht="15" customHeight="1" x14ac:dyDescent="0.3">
      <c r="H2094" s="6"/>
    </row>
    <row r="2095" spans="8:8" ht="15" customHeight="1" x14ac:dyDescent="0.3">
      <c r="H2095" s="6"/>
    </row>
    <row r="2096" spans="8:8" ht="15" customHeight="1" x14ac:dyDescent="0.3">
      <c r="H2096" s="6"/>
    </row>
    <row r="2097" spans="8:8" ht="15" customHeight="1" x14ac:dyDescent="0.3">
      <c r="H2097" s="6"/>
    </row>
    <row r="2098" spans="8:8" ht="15" customHeight="1" x14ac:dyDescent="0.3">
      <c r="H2098" s="6"/>
    </row>
    <row r="2099" spans="8:8" ht="15" customHeight="1" x14ac:dyDescent="0.3">
      <c r="H2099" s="6"/>
    </row>
    <row r="2100" spans="8:8" ht="15" customHeight="1" x14ac:dyDescent="0.3">
      <c r="H2100" s="6"/>
    </row>
    <row r="2101" spans="8:8" ht="15" customHeight="1" x14ac:dyDescent="0.3">
      <c r="H2101" s="6"/>
    </row>
    <row r="2102" spans="8:8" ht="15" customHeight="1" x14ac:dyDescent="0.3">
      <c r="H2102" s="6"/>
    </row>
    <row r="2103" spans="8:8" ht="15" customHeight="1" x14ac:dyDescent="0.3">
      <c r="H2103" s="6"/>
    </row>
    <row r="2104" spans="8:8" ht="15" customHeight="1" x14ac:dyDescent="0.3">
      <c r="H2104" s="6"/>
    </row>
    <row r="2105" spans="8:8" ht="15" customHeight="1" x14ac:dyDescent="0.3">
      <c r="H2105" s="6"/>
    </row>
    <row r="2106" spans="8:8" ht="15" customHeight="1" x14ac:dyDescent="0.3">
      <c r="H2106" s="6"/>
    </row>
    <row r="2107" spans="8:8" ht="15" customHeight="1" x14ac:dyDescent="0.3">
      <c r="H2107" s="6"/>
    </row>
    <row r="2108" spans="8:8" ht="15" customHeight="1" x14ac:dyDescent="0.3">
      <c r="H2108" s="6"/>
    </row>
    <row r="2109" spans="8:8" ht="15" customHeight="1" x14ac:dyDescent="0.3">
      <c r="H2109" s="6"/>
    </row>
    <row r="2110" spans="8:8" ht="15" customHeight="1" x14ac:dyDescent="0.3">
      <c r="H2110" s="6"/>
    </row>
    <row r="2111" spans="8:8" ht="15" customHeight="1" x14ac:dyDescent="0.3">
      <c r="H2111" s="6"/>
    </row>
    <row r="2112" spans="8:8" ht="15" customHeight="1" x14ac:dyDescent="0.3">
      <c r="H2112" s="6"/>
    </row>
    <row r="2113" spans="8:8" ht="15" customHeight="1" x14ac:dyDescent="0.3">
      <c r="H2113" s="6"/>
    </row>
    <row r="2114" spans="8:8" ht="15" customHeight="1" x14ac:dyDescent="0.3">
      <c r="H2114" s="6"/>
    </row>
    <row r="2115" spans="8:8" ht="15" customHeight="1" x14ac:dyDescent="0.3">
      <c r="H2115" s="6"/>
    </row>
    <row r="2116" spans="8:8" ht="15" customHeight="1" x14ac:dyDescent="0.3">
      <c r="H2116" s="6"/>
    </row>
    <row r="2117" spans="8:8" ht="15" customHeight="1" x14ac:dyDescent="0.3">
      <c r="H2117" s="6"/>
    </row>
    <row r="2118" spans="8:8" ht="15" customHeight="1" x14ac:dyDescent="0.3">
      <c r="H2118" s="6"/>
    </row>
    <row r="2119" spans="8:8" ht="15" customHeight="1" x14ac:dyDescent="0.3">
      <c r="H2119" s="6"/>
    </row>
    <row r="2120" spans="8:8" ht="15" customHeight="1" x14ac:dyDescent="0.3">
      <c r="H2120" s="6"/>
    </row>
    <row r="2121" spans="8:8" ht="15" customHeight="1" x14ac:dyDescent="0.3">
      <c r="H2121" s="6"/>
    </row>
    <row r="2122" spans="8:8" ht="15" customHeight="1" x14ac:dyDescent="0.3">
      <c r="H2122" s="6"/>
    </row>
    <row r="2123" spans="8:8" ht="15" customHeight="1" x14ac:dyDescent="0.3">
      <c r="H2123" s="6"/>
    </row>
    <row r="2124" spans="8:8" ht="15" customHeight="1" x14ac:dyDescent="0.3">
      <c r="H2124" s="6"/>
    </row>
    <row r="2125" spans="8:8" ht="15" customHeight="1" x14ac:dyDescent="0.3">
      <c r="H2125" s="6"/>
    </row>
    <row r="2126" spans="8:8" ht="15" customHeight="1" x14ac:dyDescent="0.3">
      <c r="H2126" s="6"/>
    </row>
    <row r="2127" spans="8:8" ht="15" customHeight="1" x14ac:dyDescent="0.3">
      <c r="H2127" s="6"/>
    </row>
    <row r="2128" spans="8:8" ht="15" customHeight="1" x14ac:dyDescent="0.3">
      <c r="H2128" s="6"/>
    </row>
    <row r="2129" spans="8:8" ht="15" customHeight="1" x14ac:dyDescent="0.3">
      <c r="H2129" s="6"/>
    </row>
    <row r="2130" spans="8:8" ht="15" customHeight="1" x14ac:dyDescent="0.3">
      <c r="H2130" s="6"/>
    </row>
    <row r="2131" spans="8:8" ht="15" customHeight="1" x14ac:dyDescent="0.3">
      <c r="H2131" s="6"/>
    </row>
    <row r="2132" spans="8:8" ht="15" customHeight="1" x14ac:dyDescent="0.3">
      <c r="H2132" s="6"/>
    </row>
    <row r="2133" spans="8:8" ht="15" customHeight="1" x14ac:dyDescent="0.3">
      <c r="H2133" s="6"/>
    </row>
    <row r="2134" spans="8:8" ht="15" customHeight="1" x14ac:dyDescent="0.3">
      <c r="H2134" s="6"/>
    </row>
    <row r="2135" spans="8:8" ht="15" customHeight="1" x14ac:dyDescent="0.3">
      <c r="H2135" s="6"/>
    </row>
    <row r="2136" spans="8:8" ht="15" customHeight="1" x14ac:dyDescent="0.3">
      <c r="H2136" s="6"/>
    </row>
    <row r="2137" spans="8:8" ht="15" customHeight="1" x14ac:dyDescent="0.3">
      <c r="H2137" s="6"/>
    </row>
    <row r="2138" spans="8:8" ht="15" customHeight="1" x14ac:dyDescent="0.3">
      <c r="H2138" s="6"/>
    </row>
    <row r="2139" spans="8:8" ht="15" customHeight="1" x14ac:dyDescent="0.3">
      <c r="H2139" s="6"/>
    </row>
    <row r="2140" spans="8:8" ht="15" customHeight="1" x14ac:dyDescent="0.3">
      <c r="H2140" s="6"/>
    </row>
    <row r="2141" spans="8:8" ht="15" customHeight="1" x14ac:dyDescent="0.3">
      <c r="H2141" s="6"/>
    </row>
    <row r="2142" spans="8:8" ht="15" customHeight="1" x14ac:dyDescent="0.3">
      <c r="H2142" s="6"/>
    </row>
    <row r="2143" spans="8:8" ht="15" customHeight="1" x14ac:dyDescent="0.3">
      <c r="H2143" s="6"/>
    </row>
    <row r="2144" spans="8:8" ht="15" customHeight="1" x14ac:dyDescent="0.3">
      <c r="H2144" s="6"/>
    </row>
    <row r="2145" spans="8:8" ht="15" customHeight="1" x14ac:dyDescent="0.3">
      <c r="H2145" s="6"/>
    </row>
    <row r="2146" spans="8:8" ht="15" customHeight="1" x14ac:dyDescent="0.3">
      <c r="H2146" s="6"/>
    </row>
    <row r="2147" spans="8:8" ht="15" customHeight="1" x14ac:dyDescent="0.3">
      <c r="H2147" s="6"/>
    </row>
    <row r="2148" spans="8:8" ht="15" customHeight="1" x14ac:dyDescent="0.3">
      <c r="H2148" s="6"/>
    </row>
    <row r="2149" spans="8:8" ht="15" customHeight="1" x14ac:dyDescent="0.3">
      <c r="H2149" s="6"/>
    </row>
    <row r="2150" spans="8:8" ht="15" customHeight="1" x14ac:dyDescent="0.3">
      <c r="H2150" s="6"/>
    </row>
    <row r="2151" spans="8:8" ht="15" customHeight="1" x14ac:dyDescent="0.3">
      <c r="H2151" s="6"/>
    </row>
    <row r="2152" spans="8:8" ht="15" customHeight="1" x14ac:dyDescent="0.3">
      <c r="H2152" s="6"/>
    </row>
    <row r="2153" spans="8:8" ht="15" customHeight="1" x14ac:dyDescent="0.3">
      <c r="H2153" s="6"/>
    </row>
    <row r="2154" spans="8:8" ht="15" customHeight="1" x14ac:dyDescent="0.3">
      <c r="H2154" s="6"/>
    </row>
    <row r="2155" spans="8:8" ht="15" customHeight="1" x14ac:dyDescent="0.3">
      <c r="H2155" s="6"/>
    </row>
    <row r="2156" spans="8:8" ht="15" customHeight="1" x14ac:dyDescent="0.3">
      <c r="H2156" s="6"/>
    </row>
    <row r="2157" spans="8:8" ht="15" customHeight="1" x14ac:dyDescent="0.3">
      <c r="H2157" s="6"/>
    </row>
    <row r="2158" spans="8:8" ht="15" customHeight="1" x14ac:dyDescent="0.3">
      <c r="H2158" s="6"/>
    </row>
    <row r="2159" spans="8:8" ht="15" customHeight="1" x14ac:dyDescent="0.3">
      <c r="H2159" s="6"/>
    </row>
    <row r="2160" spans="8:8" ht="15" customHeight="1" x14ac:dyDescent="0.3">
      <c r="H2160" s="6"/>
    </row>
    <row r="2161" spans="8:8" ht="15" customHeight="1" x14ac:dyDescent="0.3">
      <c r="H2161" s="6"/>
    </row>
    <row r="2162" spans="8:8" ht="15" customHeight="1" x14ac:dyDescent="0.3">
      <c r="H2162" s="6"/>
    </row>
    <row r="2163" spans="8:8" ht="15" customHeight="1" x14ac:dyDescent="0.3">
      <c r="H2163" s="6"/>
    </row>
    <row r="2164" spans="8:8" ht="15" customHeight="1" x14ac:dyDescent="0.3">
      <c r="H2164" s="6"/>
    </row>
    <row r="2165" spans="8:8" ht="15" customHeight="1" x14ac:dyDescent="0.3">
      <c r="H2165" s="6"/>
    </row>
    <row r="2166" spans="8:8" ht="15" customHeight="1" x14ac:dyDescent="0.3">
      <c r="H2166" s="6"/>
    </row>
    <row r="2167" spans="8:8" ht="15" customHeight="1" x14ac:dyDescent="0.3">
      <c r="H2167" s="6"/>
    </row>
    <row r="2168" spans="8:8" ht="15" customHeight="1" x14ac:dyDescent="0.3">
      <c r="H2168" s="6"/>
    </row>
    <row r="2169" spans="8:8" ht="15" customHeight="1" x14ac:dyDescent="0.3">
      <c r="H2169" s="6"/>
    </row>
    <row r="2170" spans="8:8" ht="15" customHeight="1" x14ac:dyDescent="0.3">
      <c r="H2170" s="6"/>
    </row>
    <row r="2171" spans="8:8" ht="15" customHeight="1" x14ac:dyDescent="0.3">
      <c r="H2171" s="6"/>
    </row>
    <row r="2172" spans="8:8" ht="15" customHeight="1" x14ac:dyDescent="0.3">
      <c r="H2172" s="6"/>
    </row>
    <row r="2173" spans="8:8" ht="15" customHeight="1" x14ac:dyDescent="0.3">
      <c r="H2173" s="6"/>
    </row>
    <row r="2174" spans="8:8" ht="15" customHeight="1" x14ac:dyDescent="0.3">
      <c r="H2174" s="6"/>
    </row>
    <row r="2175" spans="8:8" ht="15" customHeight="1" x14ac:dyDescent="0.3">
      <c r="H2175" s="6"/>
    </row>
    <row r="2176" spans="8:8" ht="15" customHeight="1" x14ac:dyDescent="0.3">
      <c r="H2176" s="6"/>
    </row>
    <row r="2177" spans="8:8" ht="15" customHeight="1" x14ac:dyDescent="0.3">
      <c r="H2177" s="6"/>
    </row>
    <row r="2178" spans="8:8" ht="15" customHeight="1" x14ac:dyDescent="0.3">
      <c r="H2178" s="6"/>
    </row>
    <row r="2179" spans="8:8" ht="15" customHeight="1" x14ac:dyDescent="0.3">
      <c r="H2179" s="6"/>
    </row>
    <row r="2180" spans="8:8" ht="15" customHeight="1" x14ac:dyDescent="0.3">
      <c r="H2180" s="6"/>
    </row>
    <row r="2181" spans="8:8" ht="15" customHeight="1" x14ac:dyDescent="0.3">
      <c r="H2181" s="6"/>
    </row>
    <row r="2182" spans="8:8" ht="15" customHeight="1" x14ac:dyDescent="0.3">
      <c r="H2182" s="6"/>
    </row>
    <row r="2183" spans="8:8" ht="15" customHeight="1" x14ac:dyDescent="0.3">
      <c r="H2183" s="6"/>
    </row>
    <row r="2184" spans="8:8" ht="15" customHeight="1" x14ac:dyDescent="0.3">
      <c r="H2184" s="6"/>
    </row>
    <row r="2185" spans="8:8" ht="15" customHeight="1" x14ac:dyDescent="0.3">
      <c r="H2185" s="6"/>
    </row>
    <row r="2186" spans="8:8" ht="15" customHeight="1" x14ac:dyDescent="0.3">
      <c r="H2186" s="6"/>
    </row>
    <row r="2187" spans="8:8" ht="15" customHeight="1" x14ac:dyDescent="0.3">
      <c r="H2187" s="6"/>
    </row>
    <row r="2188" spans="8:8" ht="15" customHeight="1" x14ac:dyDescent="0.3">
      <c r="H2188" s="6"/>
    </row>
    <row r="2189" spans="8:8" ht="15" customHeight="1" x14ac:dyDescent="0.3">
      <c r="H2189" s="6"/>
    </row>
    <row r="2190" spans="8:8" ht="15" customHeight="1" x14ac:dyDescent="0.3">
      <c r="H2190" s="6"/>
    </row>
    <row r="2191" spans="8:8" ht="15" customHeight="1" x14ac:dyDescent="0.3">
      <c r="H2191" s="6"/>
    </row>
    <row r="2192" spans="8:8" ht="15" customHeight="1" x14ac:dyDescent="0.3">
      <c r="H2192" s="6"/>
    </row>
    <row r="2193" spans="8:8" ht="15" customHeight="1" x14ac:dyDescent="0.3">
      <c r="H2193" s="6"/>
    </row>
    <row r="2194" spans="8:8" ht="15" customHeight="1" x14ac:dyDescent="0.3">
      <c r="H2194" s="6"/>
    </row>
    <row r="2195" spans="8:8" ht="15" customHeight="1" x14ac:dyDescent="0.3">
      <c r="H2195" s="6"/>
    </row>
    <row r="2196" spans="8:8" ht="15" customHeight="1" x14ac:dyDescent="0.3">
      <c r="H2196" s="6"/>
    </row>
    <row r="2197" spans="8:8" ht="15" customHeight="1" x14ac:dyDescent="0.3">
      <c r="H2197" s="6"/>
    </row>
    <row r="2198" spans="8:8" ht="15" customHeight="1" x14ac:dyDescent="0.3">
      <c r="H2198" s="6"/>
    </row>
    <row r="2199" spans="8:8" ht="15" customHeight="1" x14ac:dyDescent="0.3">
      <c r="H2199" s="6"/>
    </row>
    <row r="2200" spans="8:8" ht="15" customHeight="1" x14ac:dyDescent="0.3">
      <c r="H2200" s="6"/>
    </row>
    <row r="2201" spans="8:8" ht="15" customHeight="1" x14ac:dyDescent="0.3">
      <c r="H2201" s="6"/>
    </row>
    <row r="2202" spans="8:8" ht="15" customHeight="1" x14ac:dyDescent="0.3">
      <c r="H2202" s="6"/>
    </row>
    <row r="2203" spans="8:8" ht="15" customHeight="1" x14ac:dyDescent="0.3">
      <c r="H2203" s="6"/>
    </row>
    <row r="2204" spans="8:8" ht="15" customHeight="1" x14ac:dyDescent="0.3">
      <c r="H2204" s="6"/>
    </row>
    <row r="2205" spans="8:8" ht="15" customHeight="1" x14ac:dyDescent="0.3">
      <c r="H2205" s="6"/>
    </row>
    <row r="2206" spans="8:8" ht="15" customHeight="1" x14ac:dyDescent="0.3">
      <c r="H2206" s="6"/>
    </row>
    <row r="2207" spans="8:8" ht="15" customHeight="1" x14ac:dyDescent="0.3">
      <c r="H2207" s="6"/>
    </row>
    <row r="2208" spans="8:8" ht="15" customHeight="1" x14ac:dyDescent="0.3">
      <c r="H2208" s="6"/>
    </row>
    <row r="2209" spans="8:8" ht="15" customHeight="1" x14ac:dyDescent="0.3">
      <c r="H2209" s="6"/>
    </row>
    <row r="2210" spans="8:8" ht="15" customHeight="1" x14ac:dyDescent="0.3">
      <c r="H2210" s="6"/>
    </row>
    <row r="2211" spans="8:8" ht="15" customHeight="1" x14ac:dyDescent="0.3">
      <c r="H2211" s="6"/>
    </row>
    <row r="2212" spans="8:8" ht="15" customHeight="1" x14ac:dyDescent="0.3">
      <c r="H2212" s="6"/>
    </row>
    <row r="2213" spans="8:8" ht="15" customHeight="1" x14ac:dyDescent="0.3">
      <c r="H2213" s="6"/>
    </row>
    <row r="2214" spans="8:8" ht="15" customHeight="1" x14ac:dyDescent="0.3">
      <c r="H2214" s="6"/>
    </row>
    <row r="2215" spans="8:8" ht="15" customHeight="1" x14ac:dyDescent="0.3">
      <c r="H2215" s="6"/>
    </row>
    <row r="2216" spans="8:8" ht="15" customHeight="1" x14ac:dyDescent="0.3">
      <c r="H2216" s="6"/>
    </row>
    <row r="2217" spans="8:8" ht="15" customHeight="1" x14ac:dyDescent="0.3">
      <c r="H2217" s="6"/>
    </row>
    <row r="2218" spans="8:8" ht="15" customHeight="1" x14ac:dyDescent="0.3">
      <c r="H2218" s="6"/>
    </row>
    <row r="2219" spans="8:8" ht="15" customHeight="1" x14ac:dyDescent="0.3">
      <c r="H2219" s="6"/>
    </row>
    <row r="2220" spans="8:8" ht="15" customHeight="1" x14ac:dyDescent="0.3">
      <c r="H2220" s="6"/>
    </row>
    <row r="2221" spans="8:8" ht="15" customHeight="1" x14ac:dyDescent="0.3">
      <c r="H2221" s="6"/>
    </row>
    <row r="2222" spans="8:8" ht="15" customHeight="1" x14ac:dyDescent="0.3">
      <c r="H2222" s="6"/>
    </row>
    <row r="2223" spans="8:8" ht="15" customHeight="1" x14ac:dyDescent="0.3">
      <c r="H2223" s="6"/>
    </row>
    <row r="2224" spans="8:8" ht="15" customHeight="1" x14ac:dyDescent="0.3">
      <c r="H2224" s="6"/>
    </row>
    <row r="2225" spans="8:8" ht="15" customHeight="1" x14ac:dyDescent="0.3">
      <c r="H2225" s="6"/>
    </row>
    <row r="2226" spans="8:8" ht="15" customHeight="1" x14ac:dyDescent="0.3">
      <c r="H2226" s="6"/>
    </row>
    <row r="2227" spans="8:8" ht="15" customHeight="1" x14ac:dyDescent="0.3">
      <c r="H2227" s="6"/>
    </row>
    <row r="2228" spans="8:8" ht="15" customHeight="1" x14ac:dyDescent="0.3">
      <c r="H2228" s="6"/>
    </row>
    <row r="2229" spans="8:8" ht="15" customHeight="1" x14ac:dyDescent="0.3">
      <c r="H2229" s="6"/>
    </row>
    <row r="2230" spans="8:8" ht="15" customHeight="1" x14ac:dyDescent="0.3">
      <c r="H2230" s="6"/>
    </row>
    <row r="2231" spans="8:8" ht="15" customHeight="1" x14ac:dyDescent="0.3">
      <c r="H2231" s="6"/>
    </row>
    <row r="2232" spans="8:8" ht="15" customHeight="1" x14ac:dyDescent="0.3">
      <c r="H2232" s="6"/>
    </row>
    <row r="2233" spans="8:8" ht="15" customHeight="1" x14ac:dyDescent="0.3">
      <c r="H2233" s="6"/>
    </row>
    <row r="2234" spans="8:8" ht="15" customHeight="1" x14ac:dyDescent="0.3">
      <c r="H2234" s="6"/>
    </row>
    <row r="2235" spans="8:8" ht="15" customHeight="1" x14ac:dyDescent="0.3">
      <c r="H2235" s="6"/>
    </row>
    <row r="2236" spans="8:8" ht="15" customHeight="1" x14ac:dyDescent="0.3">
      <c r="H2236" s="6"/>
    </row>
    <row r="2237" spans="8:8" ht="15" customHeight="1" x14ac:dyDescent="0.3">
      <c r="H2237" s="6"/>
    </row>
    <row r="2238" spans="8:8" ht="15" customHeight="1" x14ac:dyDescent="0.3">
      <c r="H2238" s="6"/>
    </row>
    <row r="2239" spans="8:8" ht="15" customHeight="1" x14ac:dyDescent="0.3">
      <c r="H2239" s="6"/>
    </row>
    <row r="2240" spans="8:8" ht="15" customHeight="1" x14ac:dyDescent="0.3">
      <c r="H2240" s="6"/>
    </row>
    <row r="2241" spans="8:8" ht="15" customHeight="1" x14ac:dyDescent="0.3">
      <c r="H2241" s="6"/>
    </row>
  </sheetData>
  <mergeCells count="2">
    <mergeCell ref="G9:H9"/>
    <mergeCell ref="B4:E4"/>
  </mergeCells>
  <phoneticPr fontId="0" type="noConversion"/>
  <conditionalFormatting sqref="D6:D11">
    <cfRule type="expression" dxfId="13" priority="1">
      <formula>"'Cost'!$P$1=""USD"""</formula>
    </cfRule>
    <cfRule type="expression" dxfId="12" priority="2">
      <formula>"'Cost'!$P$1=""EUR"""</formula>
    </cfRule>
    <cfRule type="expression" dxfId="11" priority="3">
      <formula>"'Cost'!$P$1=""GBP"""</formula>
    </cfRule>
  </conditionalFormatting>
  <dataValidations count="2">
    <dataValidation allowBlank="1" showInputMessage="1" showErrorMessage="1" prompt="The Value in this cell is used on the Flow Rate Chart for fixed oriface air leak caculations." sqref="D7"/>
    <dataValidation type="list" allowBlank="1" showInputMessage="1" showErrorMessage="1" sqref="D5">
      <formula1>Y2:Y86</formula1>
    </dataValidation>
  </dataValidations>
  <printOptions horizontalCentered="1"/>
  <pageMargins left="0.25" right="0.25" top="0.43" bottom="0.84" header="0.33" footer="0.41"/>
  <pageSetup scale="75" orientation="portrait" horizontalDpi="4294967293" verticalDpi="300" r:id="rId1"/>
  <headerFooter alignWithMargins="0">
    <oddFooter xml:space="preserve">&amp;C&amp;"Arial,Italic"&amp;12 &amp;"Arial,Regular"&amp;10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1"/>
  <sheetViews>
    <sheetView showGridLines="0" zoomScaleNormal="100" workbookViewId="0"/>
  </sheetViews>
  <sheetFormatPr defaultColWidth="13.6640625" defaultRowHeight="13.2" x14ac:dyDescent="0.25"/>
  <cols>
    <col min="1" max="3" width="13.6640625" style="2" customWidth="1"/>
    <col min="4" max="4" width="9.6640625" style="2" customWidth="1"/>
    <col min="5" max="9" width="12.33203125" style="2" customWidth="1"/>
    <col min="10" max="10" width="12.33203125" style="20" customWidth="1"/>
    <col min="11" max="21" width="12.33203125" style="2" customWidth="1"/>
    <col min="22" max="16384" width="13.6640625" style="2"/>
  </cols>
  <sheetData>
    <row r="1" spans="1:21" s="125" customFormat="1" ht="84.75" customHeight="1" x14ac:dyDescent="0.25">
      <c r="A1" s="122"/>
      <c r="B1" s="25"/>
      <c r="C1" s="123" t="str">
        <f>Translations!$A$42</f>
        <v>Copyright 2008 by UE Systems Inc. Patent Pending.</v>
      </c>
      <c r="D1" s="25"/>
      <c r="E1" s="25"/>
      <c r="F1" s="122"/>
      <c r="G1" s="122"/>
      <c r="H1" s="25"/>
      <c r="I1" s="122"/>
      <c r="J1" s="124"/>
      <c r="K1" s="122"/>
      <c r="L1" s="122"/>
      <c r="M1" s="122"/>
      <c r="N1" s="121"/>
      <c r="O1" s="121"/>
      <c r="P1" s="121"/>
      <c r="Q1" s="121"/>
      <c r="R1" s="121"/>
      <c r="S1" s="121"/>
      <c r="T1" s="121"/>
      <c r="U1" s="121" t="str">
        <f>Translations!$A$45</f>
        <v>Ultrasound Survey Results</v>
      </c>
    </row>
    <row r="2" spans="1:21" s="4" customFormat="1" ht="30" customHeight="1" thickBot="1" x14ac:dyDescent="0.3">
      <c r="A2" s="24"/>
      <c r="B2" s="25"/>
      <c r="C2" s="120"/>
      <c r="D2" s="25"/>
      <c r="E2" s="25"/>
      <c r="F2" s="24"/>
      <c r="G2" s="24"/>
      <c r="H2" s="25"/>
      <c r="I2" s="24"/>
      <c r="J2" s="26"/>
      <c r="K2" s="24"/>
      <c r="L2" s="24"/>
      <c r="M2" s="24"/>
      <c r="N2" s="121"/>
      <c r="O2" s="121"/>
      <c r="P2" s="121"/>
      <c r="Q2" s="121"/>
      <c r="R2" s="121"/>
      <c r="S2" s="121"/>
      <c r="T2" s="121"/>
      <c r="U2" s="121"/>
    </row>
    <row r="3" spans="1:21" s="3" customFormat="1" ht="24.9" customHeight="1" x14ac:dyDescent="0.25">
      <c r="A3" s="302" t="str">
        <f>Translations!$A$50</f>
        <v>Year to Date</v>
      </c>
      <c r="B3" s="304">
        <f>SUM(B6:B6)</f>
        <v>36057.681826613589</v>
      </c>
      <c r="C3" s="306">
        <f>SUM(C6:C6)</f>
        <v>0</v>
      </c>
      <c r="D3" s="308" t="str">
        <f>IF(C3=0,"  ",C3/B3)</f>
        <v xml:space="preserve">  </v>
      </c>
      <c r="E3" s="300" t="str">
        <f>Translations!$A$100</f>
        <v>Air</v>
      </c>
      <c r="F3" s="301"/>
      <c r="G3" s="300" t="str">
        <f>Translations!$A$108</f>
        <v>Argon</v>
      </c>
      <c r="H3" s="301"/>
      <c r="I3" s="300" t="str">
        <f>Translations!$A$109</f>
        <v>Helium</v>
      </c>
      <c r="J3" s="301"/>
      <c r="K3" s="300" t="str">
        <f>Translations!$A$110</f>
        <v>Hydrogen</v>
      </c>
      <c r="L3" s="301"/>
      <c r="M3" s="300" t="str">
        <f>Translations!$A$1</f>
        <v>Other</v>
      </c>
      <c r="N3" s="301"/>
      <c r="O3" s="300" t="str">
        <f>Translations!$A$38</f>
        <v>Carbon Dioxide</v>
      </c>
      <c r="P3" s="301"/>
      <c r="Q3" s="300" t="str">
        <f>Translations!$A$39</f>
        <v>Nitrogen Oxide</v>
      </c>
      <c r="R3" s="301"/>
      <c r="S3" s="300" t="str">
        <f>Translations!$A$40</f>
        <v>Sulfur Dioxide</v>
      </c>
      <c r="T3" s="301"/>
      <c r="U3" s="27"/>
    </row>
    <row r="4" spans="1:21" s="3" customFormat="1" ht="24.9" customHeight="1" x14ac:dyDescent="0.25">
      <c r="A4" s="303"/>
      <c r="B4" s="305"/>
      <c r="C4" s="307"/>
      <c r="D4" s="309"/>
      <c r="E4" s="298" t="str">
        <f>Translations!$A$56</f>
        <v>Leaks Repaired</v>
      </c>
      <c r="F4" s="299"/>
      <c r="G4" s="298" t="str">
        <f>Translations!$A$56</f>
        <v>Leaks Repaired</v>
      </c>
      <c r="H4" s="299"/>
      <c r="I4" s="298" t="str">
        <f>Translations!$A$56</f>
        <v>Leaks Repaired</v>
      </c>
      <c r="J4" s="299"/>
      <c r="K4" s="298" t="str">
        <f>Translations!$A$56</f>
        <v>Leaks Repaired</v>
      </c>
      <c r="L4" s="299"/>
      <c r="M4" s="298" t="str">
        <f>Translations!$A$56</f>
        <v>Leaks Repaired</v>
      </c>
      <c r="N4" s="299"/>
      <c r="O4" s="298" t="str">
        <f>IF(Cost!$X$2="standard","CO2 (lbs)","CO2 (gr)")</f>
        <v>CO2 (lbs)</v>
      </c>
      <c r="P4" s="299"/>
      <c r="Q4" s="298" t="str">
        <f>IF(Cost!$X$2="standard","NO (lbs)","NO (gr)")</f>
        <v>NO (lbs)</v>
      </c>
      <c r="R4" s="299"/>
      <c r="S4" s="298" t="str">
        <f>IF(Cost!$X$2="standard","SO2 (lbs)","SO2 (gr)")</f>
        <v>SO2 (lbs)</v>
      </c>
      <c r="T4" s="299"/>
      <c r="U4" s="28"/>
    </row>
    <row r="5" spans="1:21" s="3" customFormat="1" ht="37.5" customHeight="1" x14ac:dyDescent="0.25">
      <c r="A5" s="215" t="str">
        <f>Translations!$A$49</f>
        <v>Month</v>
      </c>
      <c r="B5" s="216" t="str">
        <f>Translations!$A$51</f>
        <v>Identified Leaks Cost Avoidance</v>
      </c>
      <c r="C5" s="216" t="str">
        <f>Translations!$A$52</f>
        <v>Repaired Leaks Cost Avoidance</v>
      </c>
      <c r="D5" s="216" t="str">
        <f>Translations!$A$54</f>
        <v>% Complete</v>
      </c>
      <c r="E5" s="218" t="str">
        <f>IF(Cost!$X$2="standard","CFM","LPM")</f>
        <v>CFM</v>
      </c>
      <c r="F5" s="219" t="str">
        <f>Translations!$A$55</f>
        <v>Cost</v>
      </c>
      <c r="G5" s="218" t="str">
        <f>IF(Cost!$X$2="standard","CFM","LPM")</f>
        <v>CFM</v>
      </c>
      <c r="H5" s="219" t="str">
        <f>Translations!$A$55</f>
        <v>Cost</v>
      </c>
      <c r="I5" s="218" t="str">
        <f>IF(Cost!$X$2="standard","CFM","LPM")</f>
        <v>CFM</v>
      </c>
      <c r="J5" s="219" t="str">
        <f>Translations!$A$55</f>
        <v>Cost</v>
      </c>
      <c r="K5" s="218" t="str">
        <f>IF(Cost!$X$2="standard","CFM","LPM")</f>
        <v>CFM</v>
      </c>
      <c r="L5" s="219" t="str">
        <f>Translations!$A$55</f>
        <v>Cost</v>
      </c>
      <c r="M5" s="218" t="str">
        <f>IF(Cost!$X$2="standard","CFM","LPM")</f>
        <v>CFM</v>
      </c>
      <c r="N5" s="219" t="str">
        <f>Translations!$A$55</f>
        <v>Cost</v>
      </c>
      <c r="O5" s="218" t="str">
        <f>Translations!$A$43</f>
        <v>Identified Avoidance</v>
      </c>
      <c r="P5" s="217" t="str">
        <f>Translations!$A$44</f>
        <v>Realized Avoidance</v>
      </c>
      <c r="Q5" s="218" t="str">
        <f>Translations!$A$43</f>
        <v>Identified Avoidance</v>
      </c>
      <c r="R5" s="217" t="str">
        <f>Translations!$A$44</f>
        <v>Realized Avoidance</v>
      </c>
      <c r="S5" s="218" t="str">
        <f>Translations!$A$43</f>
        <v>Identified Avoidance</v>
      </c>
      <c r="T5" s="217" t="str">
        <f>Translations!$A$44</f>
        <v>Realized Avoidance</v>
      </c>
      <c r="U5" s="220" t="str">
        <f>Translations!$A$57</f>
        <v>Focus Area</v>
      </c>
    </row>
    <row r="6" spans="1:21" s="110" customFormat="1" ht="24.9" customHeight="1" x14ac:dyDescent="0.25">
      <c r="A6" s="284" t="s">
        <v>196</v>
      </c>
      <c r="B6" s="212">
        <f>'June-2023'!$M$6</f>
        <v>36057.681826613589</v>
      </c>
      <c r="C6" s="213">
        <f>'June-2023'!$N$6</f>
        <v>0</v>
      </c>
      <c r="D6" s="282">
        <f>'June-2023'!$O$6</f>
        <v>0</v>
      </c>
      <c r="E6" s="33">
        <f>'June-2023'!$C$6</f>
        <v>0</v>
      </c>
      <c r="F6" s="214">
        <f>'June-2023'!$D$6</f>
        <v>0</v>
      </c>
      <c r="G6" s="33">
        <f>'June-2023'!$E$6</f>
        <v>0</v>
      </c>
      <c r="H6" s="214">
        <f>'June-2023'!$F$6</f>
        <v>0</v>
      </c>
      <c r="I6" s="33">
        <f>'June-2023'!$G$6</f>
        <v>0</v>
      </c>
      <c r="J6" s="214">
        <f>'June-2023'!$H$6</f>
        <v>0</v>
      </c>
      <c r="K6" s="33">
        <f>'June-2023'!$I$6</f>
        <v>0</v>
      </c>
      <c r="L6" s="214">
        <f>'June-2023'!$J$6</f>
        <v>0</v>
      </c>
      <c r="M6" s="33">
        <f>'June-2023'!$K$6</f>
        <v>0</v>
      </c>
      <c r="N6" s="214">
        <f>'June-2023'!$L$6</f>
        <v>0</v>
      </c>
      <c r="O6" s="51" t="e">
        <f>'June-2023'!$P$6</f>
        <v>#N/A</v>
      </c>
      <c r="P6" s="112" t="e">
        <f>O6*D6</f>
        <v>#N/A</v>
      </c>
      <c r="Q6" s="51" t="e">
        <f>'June-2023'!$Q$6</f>
        <v>#N/A</v>
      </c>
      <c r="R6" s="112" t="e">
        <f>Q6*D6</f>
        <v>#N/A</v>
      </c>
      <c r="S6" s="51" t="e">
        <f>'June-2023'!$R$6</f>
        <v>#N/A</v>
      </c>
      <c r="T6" s="112">
        <f>'June-2023'!$S$6</f>
        <v>297.8849127586675</v>
      </c>
      <c r="U6" s="283"/>
    </row>
    <row r="7" spans="1:21" s="110" customFormat="1" ht="24.9" customHeight="1" x14ac:dyDescent="0.25">
      <c r="A7" s="32"/>
      <c r="B7" s="212"/>
      <c r="C7" s="213"/>
      <c r="D7" s="50"/>
      <c r="E7" s="33"/>
      <c r="F7" s="214"/>
      <c r="G7" s="33"/>
      <c r="H7" s="214"/>
      <c r="I7" s="33"/>
      <c r="J7" s="214"/>
      <c r="K7" s="33"/>
      <c r="L7" s="214"/>
      <c r="M7" s="33"/>
      <c r="N7" s="214"/>
      <c r="O7" s="51"/>
      <c r="P7" s="112"/>
      <c r="Q7" s="51"/>
      <c r="R7" s="112"/>
      <c r="S7" s="51"/>
      <c r="T7" s="112"/>
      <c r="U7" s="111"/>
    </row>
    <row r="8" spans="1:21" s="14" customFormat="1" x14ac:dyDescent="0.25">
      <c r="B8" s="270"/>
      <c r="C8" s="270"/>
      <c r="F8" s="270"/>
      <c r="H8" s="270"/>
      <c r="J8" s="274"/>
      <c r="L8" s="270"/>
      <c r="N8" s="270"/>
    </row>
    <row r="9" spans="1:21" ht="24.9" customHeight="1" x14ac:dyDescent="0.25">
      <c r="A9" s="23" t="str">
        <f>Translations!$A58 &amp; ":"</f>
        <v>Notes:</v>
      </c>
      <c r="B9" s="271"/>
      <c r="C9" s="271"/>
      <c r="D9" s="21"/>
      <c r="E9" s="21"/>
      <c r="F9" s="271"/>
      <c r="G9" s="21"/>
      <c r="H9" s="271"/>
      <c r="I9" s="21"/>
      <c r="J9" s="275"/>
      <c r="K9" s="21"/>
      <c r="L9" s="271"/>
      <c r="M9" s="21"/>
      <c r="N9" s="271"/>
      <c r="O9" s="21"/>
      <c r="P9" s="21"/>
      <c r="Q9" s="21"/>
      <c r="R9" s="21"/>
      <c r="S9" s="21"/>
      <c r="T9" s="21"/>
      <c r="U9" s="21"/>
    </row>
    <row r="10" spans="1:21" ht="24.9" customHeight="1" x14ac:dyDescent="0.25">
      <c r="A10" s="22"/>
      <c r="B10" s="272"/>
      <c r="C10" s="272"/>
      <c r="D10" s="22"/>
      <c r="E10" s="22"/>
      <c r="F10" s="272"/>
      <c r="G10" s="22"/>
      <c r="H10" s="272"/>
      <c r="I10" s="22"/>
      <c r="J10" s="276"/>
      <c r="K10" s="22"/>
      <c r="L10" s="272"/>
      <c r="M10" s="22"/>
      <c r="N10" s="272"/>
      <c r="O10" s="22"/>
      <c r="P10" s="22"/>
      <c r="Q10" s="22"/>
      <c r="R10" s="22"/>
      <c r="S10" s="22"/>
      <c r="T10" s="22"/>
      <c r="U10" s="22"/>
    </row>
    <row r="11" spans="1:21" ht="24.9" customHeight="1" x14ac:dyDescent="0.25">
      <c r="A11" s="22"/>
      <c r="B11" s="272"/>
      <c r="C11" s="272"/>
      <c r="D11" s="22"/>
      <c r="E11" s="22"/>
      <c r="F11" s="272"/>
      <c r="G11" s="22"/>
      <c r="H11" s="272"/>
      <c r="I11" s="22"/>
      <c r="J11" s="276"/>
      <c r="K11" s="22"/>
      <c r="L11" s="272"/>
      <c r="M11" s="22"/>
      <c r="N11" s="272"/>
      <c r="O11" s="22"/>
      <c r="P11" s="22"/>
      <c r="Q11" s="22"/>
      <c r="R11" s="22"/>
      <c r="S11" s="22"/>
      <c r="T11" s="22"/>
      <c r="U11" s="22"/>
    </row>
    <row r="12" spans="1:21" ht="24.9" customHeight="1" x14ac:dyDescent="0.25">
      <c r="A12" s="22"/>
      <c r="B12" s="272"/>
      <c r="C12" s="272"/>
      <c r="D12" s="22"/>
      <c r="E12" s="22"/>
      <c r="F12" s="272"/>
      <c r="G12" s="22"/>
      <c r="H12" s="272"/>
      <c r="I12" s="22"/>
      <c r="J12" s="276"/>
      <c r="K12" s="22"/>
      <c r="L12" s="272"/>
      <c r="M12" s="22"/>
      <c r="N12" s="272"/>
      <c r="O12" s="22"/>
      <c r="P12" s="22"/>
      <c r="Q12" s="22"/>
      <c r="R12" s="22"/>
      <c r="S12" s="22"/>
      <c r="T12" s="22"/>
      <c r="U12" s="22"/>
    </row>
    <row r="13" spans="1:21" ht="24.9" customHeight="1" x14ac:dyDescent="0.25">
      <c r="A13" s="22"/>
      <c r="B13" s="272"/>
      <c r="C13" s="272"/>
      <c r="D13" s="22"/>
      <c r="E13" s="22"/>
      <c r="F13" s="272"/>
      <c r="G13" s="22"/>
      <c r="H13" s="272"/>
      <c r="I13" s="22"/>
      <c r="J13" s="276"/>
      <c r="K13" s="22"/>
      <c r="L13" s="272"/>
      <c r="M13" s="22"/>
      <c r="N13" s="272"/>
      <c r="O13" s="22"/>
      <c r="P13" s="22"/>
      <c r="Q13" s="22"/>
      <c r="R13" s="22"/>
      <c r="S13" s="22"/>
      <c r="T13" s="22"/>
      <c r="U13" s="22"/>
    </row>
    <row r="14" spans="1:21" ht="24.9" customHeight="1" x14ac:dyDescent="0.25">
      <c r="A14" s="22"/>
      <c r="B14" s="272"/>
      <c r="C14" s="272"/>
      <c r="D14" s="22"/>
      <c r="E14" s="22"/>
      <c r="F14" s="272"/>
      <c r="G14" s="22"/>
      <c r="H14" s="272"/>
      <c r="I14" s="22"/>
      <c r="J14" s="276"/>
      <c r="K14" s="22"/>
      <c r="L14" s="272"/>
      <c r="M14" s="22"/>
      <c r="N14" s="272"/>
      <c r="O14" s="22"/>
      <c r="P14" s="22"/>
      <c r="Q14" s="22"/>
      <c r="R14" s="22"/>
      <c r="S14" s="22"/>
      <c r="T14" s="22"/>
      <c r="U14" s="22"/>
    </row>
    <row r="15" spans="1:21" ht="24.9" customHeight="1" x14ac:dyDescent="0.25">
      <c r="A15" s="22"/>
      <c r="B15" s="272"/>
      <c r="C15" s="272"/>
      <c r="D15" s="22"/>
      <c r="E15" s="22"/>
      <c r="F15" s="272"/>
      <c r="G15" s="22"/>
      <c r="H15" s="272"/>
      <c r="I15" s="22"/>
      <c r="J15" s="276"/>
      <c r="K15" s="22"/>
      <c r="L15" s="272"/>
      <c r="M15" s="22"/>
      <c r="N15" s="272"/>
      <c r="O15" s="22"/>
      <c r="P15" s="22"/>
      <c r="Q15" s="22"/>
      <c r="R15" s="22"/>
      <c r="S15" s="22"/>
      <c r="T15" s="22"/>
      <c r="U15" s="22"/>
    </row>
    <row r="16" spans="1:21" ht="24.9" customHeight="1" x14ac:dyDescent="0.25">
      <c r="A16" s="22"/>
      <c r="B16" s="272"/>
      <c r="C16" s="272"/>
      <c r="D16" s="22"/>
      <c r="E16" s="22"/>
      <c r="F16" s="272"/>
      <c r="G16" s="22"/>
      <c r="H16" s="272"/>
      <c r="I16" s="22"/>
      <c r="J16" s="276"/>
      <c r="K16" s="22"/>
      <c r="L16" s="272"/>
      <c r="M16" s="22"/>
      <c r="N16" s="272"/>
      <c r="O16" s="22"/>
      <c r="P16" s="22"/>
      <c r="Q16" s="22"/>
      <c r="R16" s="22"/>
      <c r="S16" s="22"/>
      <c r="T16" s="22"/>
      <c r="U16" s="22"/>
    </row>
    <row r="17" spans="1:21" ht="24.9" customHeight="1" x14ac:dyDescent="0.25">
      <c r="A17" s="22"/>
      <c r="B17" s="272"/>
      <c r="C17" s="272"/>
      <c r="D17" s="22"/>
      <c r="E17" s="22"/>
      <c r="F17" s="272"/>
      <c r="G17" s="22"/>
      <c r="H17" s="272"/>
      <c r="I17" s="22"/>
      <c r="J17" s="276"/>
      <c r="K17" s="22"/>
      <c r="L17" s="272"/>
      <c r="M17" s="22"/>
      <c r="N17" s="272"/>
      <c r="O17" s="22"/>
      <c r="P17" s="22"/>
      <c r="Q17" s="22"/>
      <c r="R17" s="22"/>
      <c r="S17" s="22"/>
      <c r="T17" s="22"/>
      <c r="U17" s="22"/>
    </row>
    <row r="18" spans="1:21" ht="24.9" customHeight="1" x14ac:dyDescent="0.25">
      <c r="A18" s="22"/>
      <c r="B18" s="272"/>
      <c r="C18" s="272"/>
      <c r="D18" s="22"/>
      <c r="E18" s="22"/>
      <c r="F18" s="272"/>
      <c r="G18" s="22"/>
      <c r="H18" s="272"/>
      <c r="I18" s="22"/>
      <c r="J18" s="276"/>
      <c r="K18" s="22"/>
      <c r="L18" s="272"/>
      <c r="M18" s="22"/>
      <c r="N18" s="272"/>
      <c r="O18" s="22"/>
      <c r="P18" s="22"/>
      <c r="Q18" s="22"/>
      <c r="R18" s="22"/>
      <c r="S18" s="22"/>
      <c r="T18" s="22"/>
      <c r="U18" s="22"/>
    </row>
    <row r="19" spans="1:21" ht="24.9" customHeight="1" x14ac:dyDescent="0.25">
      <c r="A19" s="22"/>
      <c r="B19" s="272"/>
      <c r="C19" s="272"/>
      <c r="D19" s="22"/>
      <c r="E19" s="22"/>
      <c r="F19" s="272"/>
      <c r="G19" s="22"/>
      <c r="H19" s="272"/>
      <c r="I19" s="22"/>
      <c r="J19" s="276"/>
      <c r="K19" s="22"/>
      <c r="L19" s="272"/>
      <c r="M19" s="22"/>
      <c r="N19" s="272"/>
      <c r="O19" s="22"/>
      <c r="P19" s="22"/>
      <c r="Q19" s="22"/>
      <c r="R19" s="22"/>
      <c r="S19" s="22"/>
      <c r="T19" s="22"/>
      <c r="U19" s="22"/>
    </row>
    <row r="20" spans="1:21" ht="24.9" customHeight="1" x14ac:dyDescent="0.25">
      <c r="A20" s="22"/>
      <c r="B20" s="272"/>
      <c r="C20" s="272"/>
      <c r="D20" s="22"/>
      <c r="E20" s="22"/>
      <c r="F20" s="272"/>
      <c r="G20" s="22"/>
      <c r="H20" s="272"/>
      <c r="I20" s="22"/>
      <c r="J20" s="276"/>
      <c r="K20" s="22"/>
      <c r="L20" s="272"/>
      <c r="M20" s="22"/>
      <c r="N20" s="272"/>
      <c r="O20" s="22"/>
      <c r="P20" s="22"/>
      <c r="Q20" s="22"/>
      <c r="R20" s="22"/>
      <c r="S20" s="22"/>
      <c r="T20" s="22"/>
      <c r="U20" s="22"/>
    </row>
    <row r="21" spans="1:21" ht="24.9" customHeight="1" x14ac:dyDescent="0.25">
      <c r="A21" s="22"/>
      <c r="B21" s="272"/>
      <c r="C21" s="272"/>
      <c r="D21" s="22"/>
      <c r="E21" s="22"/>
      <c r="F21" s="272"/>
      <c r="G21" s="22"/>
      <c r="H21" s="272"/>
      <c r="I21" s="22"/>
      <c r="J21" s="276"/>
      <c r="K21" s="22"/>
      <c r="L21" s="272"/>
      <c r="M21" s="22"/>
      <c r="N21" s="272"/>
      <c r="O21" s="22"/>
      <c r="P21" s="22"/>
      <c r="Q21" s="22"/>
      <c r="R21" s="22"/>
      <c r="S21" s="22"/>
      <c r="T21" s="22"/>
      <c r="U21" s="22"/>
    </row>
    <row r="22" spans="1:21" ht="24.9" customHeight="1" x14ac:dyDescent="0.25">
      <c r="A22" s="22"/>
      <c r="B22" s="272"/>
      <c r="C22" s="272"/>
      <c r="D22" s="22"/>
      <c r="E22" s="22"/>
      <c r="F22" s="272"/>
      <c r="G22" s="22"/>
      <c r="H22" s="272"/>
      <c r="I22" s="22"/>
      <c r="J22" s="276"/>
      <c r="K22" s="22"/>
      <c r="L22" s="272"/>
      <c r="M22" s="22"/>
      <c r="N22" s="272"/>
      <c r="O22" s="22"/>
      <c r="P22" s="22"/>
      <c r="Q22" s="22"/>
      <c r="R22" s="22"/>
      <c r="S22" s="22"/>
      <c r="T22" s="22"/>
      <c r="U22" s="22"/>
    </row>
    <row r="23" spans="1:21" ht="24.9" customHeight="1" x14ac:dyDescent="0.25">
      <c r="A23" s="22"/>
      <c r="B23" s="272"/>
      <c r="C23" s="272"/>
      <c r="D23" s="22"/>
      <c r="E23" s="22"/>
      <c r="F23" s="272"/>
      <c r="G23" s="22"/>
      <c r="H23" s="272"/>
      <c r="I23" s="22"/>
      <c r="J23" s="276"/>
      <c r="K23" s="22"/>
      <c r="L23" s="272"/>
      <c r="M23" s="22"/>
      <c r="N23" s="272"/>
      <c r="O23" s="22"/>
      <c r="P23" s="22"/>
      <c r="Q23" s="22"/>
      <c r="R23" s="22"/>
      <c r="S23" s="22"/>
      <c r="T23" s="22"/>
      <c r="U23" s="22"/>
    </row>
    <row r="24" spans="1:21" x14ac:dyDescent="0.25">
      <c r="B24" s="273"/>
      <c r="C24" s="273"/>
      <c r="F24" s="273"/>
      <c r="H24" s="273"/>
      <c r="J24" s="277"/>
      <c r="L24" s="273"/>
      <c r="N24" s="273"/>
    </row>
    <row r="25" spans="1:21" x14ac:dyDescent="0.25">
      <c r="B25" s="273"/>
      <c r="C25" s="273"/>
      <c r="F25" s="273"/>
      <c r="H25" s="273"/>
      <c r="J25" s="277"/>
      <c r="L25" s="273"/>
      <c r="N25" s="273"/>
    </row>
    <row r="26" spans="1:21" x14ac:dyDescent="0.25">
      <c r="B26" s="273"/>
      <c r="C26" s="273"/>
      <c r="F26" s="273"/>
      <c r="H26" s="273"/>
      <c r="J26" s="277"/>
      <c r="L26" s="273"/>
      <c r="N26" s="273"/>
    </row>
    <row r="27" spans="1:21" x14ac:dyDescent="0.25">
      <c r="B27" s="273"/>
      <c r="C27" s="273"/>
      <c r="F27" s="273"/>
      <c r="H27" s="273"/>
      <c r="J27" s="277"/>
      <c r="L27" s="273"/>
      <c r="N27" s="273"/>
    </row>
    <row r="28" spans="1:21" x14ac:dyDescent="0.25">
      <c r="B28" s="273"/>
      <c r="C28" s="273"/>
      <c r="F28" s="273"/>
      <c r="H28" s="273"/>
      <c r="J28" s="277"/>
      <c r="L28" s="273"/>
      <c r="N28" s="273"/>
    </row>
    <row r="29" spans="1:21" x14ac:dyDescent="0.25">
      <c r="B29" s="273"/>
      <c r="C29" s="273"/>
      <c r="F29" s="273"/>
      <c r="H29" s="273"/>
      <c r="J29" s="277"/>
      <c r="L29" s="273"/>
      <c r="N29" s="273"/>
    </row>
    <row r="30" spans="1:21" x14ac:dyDescent="0.25">
      <c r="B30" s="273"/>
      <c r="C30" s="273"/>
      <c r="F30" s="273"/>
      <c r="H30" s="273"/>
      <c r="J30" s="277"/>
      <c r="L30" s="273"/>
      <c r="N30" s="273"/>
    </row>
    <row r="31" spans="1:21" x14ac:dyDescent="0.25">
      <c r="B31" s="273"/>
      <c r="C31" s="273"/>
      <c r="F31" s="273"/>
      <c r="H31" s="273"/>
      <c r="J31" s="277"/>
      <c r="L31" s="273"/>
      <c r="N31" s="273"/>
    </row>
    <row r="32" spans="1:21" x14ac:dyDescent="0.25">
      <c r="B32" s="273"/>
      <c r="C32" s="273"/>
      <c r="F32" s="273"/>
      <c r="H32" s="273"/>
      <c r="J32" s="277"/>
      <c r="L32" s="273"/>
      <c r="N32" s="273"/>
    </row>
    <row r="33" spans="2:14" x14ac:dyDescent="0.25">
      <c r="B33" s="273"/>
      <c r="C33" s="273"/>
      <c r="F33" s="273"/>
      <c r="H33" s="273"/>
      <c r="J33" s="277"/>
      <c r="L33" s="273"/>
      <c r="N33" s="273"/>
    </row>
    <row r="34" spans="2:14" x14ac:dyDescent="0.25">
      <c r="B34" s="273"/>
      <c r="C34" s="273"/>
      <c r="F34" s="273"/>
      <c r="H34" s="273"/>
      <c r="J34" s="277"/>
      <c r="L34" s="273"/>
      <c r="N34" s="273"/>
    </row>
    <row r="35" spans="2:14" x14ac:dyDescent="0.25">
      <c r="B35" s="273"/>
      <c r="C35" s="273"/>
      <c r="F35" s="273"/>
      <c r="H35" s="273"/>
      <c r="J35" s="277"/>
      <c r="L35" s="273"/>
      <c r="N35" s="273"/>
    </row>
    <row r="36" spans="2:14" x14ac:dyDescent="0.25">
      <c r="B36" s="273"/>
      <c r="C36" s="273"/>
      <c r="F36" s="273"/>
      <c r="H36" s="273"/>
      <c r="J36" s="277"/>
      <c r="L36" s="273"/>
      <c r="N36" s="273"/>
    </row>
    <row r="37" spans="2:14" x14ac:dyDescent="0.25">
      <c r="B37" s="273"/>
      <c r="C37" s="273"/>
      <c r="F37" s="273"/>
      <c r="H37" s="273"/>
      <c r="J37" s="277"/>
      <c r="L37" s="273"/>
      <c r="N37" s="273"/>
    </row>
    <row r="38" spans="2:14" x14ac:dyDescent="0.25">
      <c r="B38" s="273"/>
      <c r="C38" s="273"/>
      <c r="F38" s="273"/>
      <c r="H38" s="273"/>
      <c r="J38" s="277"/>
      <c r="L38" s="273"/>
      <c r="N38" s="273"/>
    </row>
    <row r="39" spans="2:14" x14ac:dyDescent="0.25">
      <c r="B39" s="273"/>
      <c r="C39" s="273"/>
      <c r="F39" s="273"/>
      <c r="H39" s="273"/>
      <c r="J39" s="277"/>
      <c r="L39" s="273"/>
      <c r="N39" s="273"/>
    </row>
    <row r="40" spans="2:14" x14ac:dyDescent="0.25">
      <c r="B40" s="273"/>
      <c r="C40" s="273"/>
      <c r="F40" s="273"/>
      <c r="H40" s="273"/>
      <c r="J40" s="277"/>
      <c r="L40" s="273"/>
      <c r="N40" s="273"/>
    </row>
    <row r="41" spans="2:14" x14ac:dyDescent="0.25">
      <c r="B41" s="273"/>
      <c r="C41" s="273"/>
      <c r="F41" s="273"/>
      <c r="H41" s="273"/>
      <c r="J41" s="277"/>
      <c r="L41" s="273"/>
      <c r="N41" s="273"/>
    </row>
    <row r="42" spans="2:14" x14ac:dyDescent="0.25">
      <c r="B42" s="273"/>
      <c r="C42" s="273"/>
      <c r="F42" s="273"/>
      <c r="H42" s="273"/>
      <c r="J42" s="277"/>
      <c r="L42" s="273"/>
      <c r="N42" s="273"/>
    </row>
    <row r="43" spans="2:14" x14ac:dyDescent="0.25">
      <c r="B43" s="273"/>
      <c r="C43" s="273"/>
      <c r="F43" s="273"/>
      <c r="H43" s="273"/>
      <c r="J43" s="277"/>
      <c r="L43" s="273"/>
      <c r="N43" s="273"/>
    </row>
    <row r="44" spans="2:14" x14ac:dyDescent="0.25">
      <c r="B44" s="273"/>
      <c r="C44" s="273"/>
      <c r="F44" s="273"/>
      <c r="H44" s="273"/>
      <c r="J44" s="277"/>
      <c r="L44" s="273"/>
      <c r="N44" s="273"/>
    </row>
    <row r="45" spans="2:14" x14ac:dyDescent="0.25">
      <c r="B45" s="273"/>
      <c r="C45" s="273"/>
      <c r="F45" s="273"/>
      <c r="H45" s="273"/>
      <c r="J45" s="277"/>
      <c r="L45" s="273"/>
      <c r="N45" s="273"/>
    </row>
    <row r="46" spans="2:14" x14ac:dyDescent="0.25">
      <c r="B46" s="273"/>
      <c r="C46" s="273"/>
      <c r="F46" s="273"/>
      <c r="H46" s="273"/>
      <c r="J46" s="277"/>
      <c r="L46" s="273"/>
      <c r="N46" s="273"/>
    </row>
    <row r="47" spans="2:14" x14ac:dyDescent="0.25">
      <c r="B47" s="273"/>
      <c r="C47" s="273"/>
      <c r="F47" s="273"/>
      <c r="H47" s="273"/>
      <c r="J47" s="277"/>
      <c r="L47" s="273"/>
      <c r="N47" s="273"/>
    </row>
    <row r="48" spans="2:14" x14ac:dyDescent="0.25">
      <c r="B48" s="273"/>
      <c r="C48" s="273"/>
      <c r="F48" s="273"/>
      <c r="H48" s="273"/>
      <c r="J48" s="277"/>
      <c r="L48" s="273"/>
      <c r="N48" s="273"/>
    </row>
    <row r="49" spans="2:14" x14ac:dyDescent="0.25">
      <c r="B49" s="273"/>
      <c r="C49" s="273"/>
      <c r="F49" s="273"/>
      <c r="H49" s="273"/>
      <c r="J49" s="277"/>
      <c r="L49" s="273"/>
      <c r="N49" s="273"/>
    </row>
    <row r="50" spans="2:14" x14ac:dyDescent="0.25">
      <c r="B50" s="273"/>
      <c r="C50" s="273"/>
      <c r="F50" s="273"/>
      <c r="H50" s="273"/>
      <c r="J50" s="277"/>
      <c r="L50" s="273"/>
      <c r="N50" s="273"/>
    </row>
    <row r="51" spans="2:14" x14ac:dyDescent="0.25">
      <c r="B51" s="273"/>
      <c r="C51" s="273"/>
      <c r="F51" s="273"/>
      <c r="H51" s="273"/>
      <c r="J51" s="277"/>
      <c r="L51" s="273"/>
      <c r="N51" s="273"/>
    </row>
  </sheetData>
  <mergeCells count="20">
    <mergeCell ref="O4:P4"/>
    <mergeCell ref="O3:P3"/>
    <mergeCell ref="Q4:R4"/>
    <mergeCell ref="Q3:R3"/>
    <mergeCell ref="G3:H3"/>
    <mergeCell ref="S4:T4"/>
    <mergeCell ref="S3:T3"/>
    <mergeCell ref="A3:A4"/>
    <mergeCell ref="B3:B4"/>
    <mergeCell ref="C3:C4"/>
    <mergeCell ref="D3:D4"/>
    <mergeCell ref="E4:F4"/>
    <mergeCell ref="E3:F3"/>
    <mergeCell ref="G4:H4"/>
    <mergeCell ref="M4:N4"/>
    <mergeCell ref="I4:J4"/>
    <mergeCell ref="I3:J3"/>
    <mergeCell ref="K3:L3"/>
    <mergeCell ref="M3:N3"/>
    <mergeCell ref="K4:L4"/>
  </mergeCells>
  <phoneticPr fontId="0" type="noConversion"/>
  <conditionalFormatting sqref="U3:U4 B6:C7 F6:F7 H6:H7 J6:J7 L6:L7 N6:U7">
    <cfRule type="cellIs" dxfId="10" priority="5" stopIfTrue="1" operator="lessThan">
      <formula>1</formula>
    </cfRule>
  </conditionalFormatting>
  <conditionalFormatting sqref="B3:C3">
    <cfRule type="cellIs" dxfId="9" priority="6" stopIfTrue="1" operator="lessThan">
      <formula>1</formula>
    </cfRule>
  </conditionalFormatting>
  <conditionalFormatting sqref="M6:M7 E6:E7 I6:I7 K6:K7 G6:G7">
    <cfRule type="cellIs" dxfId="8" priority="7" stopIfTrue="1" operator="equal">
      <formula>0</formula>
    </cfRule>
  </conditionalFormatting>
  <conditionalFormatting sqref="B5:C5">
    <cfRule type="cellIs" dxfId="7" priority="4" stopIfTrue="1" operator="lessThan">
      <formula>1</formula>
    </cfRule>
  </conditionalFormatting>
  <conditionalFormatting sqref="D5">
    <cfRule type="cellIs" dxfId="6" priority="3" stopIfTrue="1" operator="lessThan">
      <formula>1</formula>
    </cfRule>
  </conditionalFormatting>
  <conditionalFormatting sqref="E5:N5">
    <cfRule type="cellIs" dxfId="5" priority="2" stopIfTrue="1" operator="lessThan">
      <formula>1</formula>
    </cfRule>
  </conditionalFormatting>
  <conditionalFormatting sqref="O5:U5">
    <cfRule type="cellIs" dxfId="4" priority="1" stopIfTrue="1" operator="lessThan">
      <formula>1</formula>
    </cfRule>
  </conditionalFormatting>
  <printOptions horizontalCentered="1"/>
  <pageMargins left="0.25" right="0.25" top="0.25" bottom="0.5" header="0.5" footer="0.25"/>
  <pageSetup scale="68" orientation="landscape" horizontalDpi="300" verticalDpi="300" r:id="rId1"/>
  <headerFooter alignWithMargins="0">
    <oddFooter>&amp;LReport Date &amp;D&amp;CFormula: leak rate X 60 X 24 X 365 X Gas $ Cost / 1000 CU FT = Potential Cost Avoidance {Annually}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T1129"/>
  <sheetViews>
    <sheetView tabSelected="1" topLeftCell="B1" zoomScaleNormal="100" workbookViewId="0">
      <selection activeCell="B8" sqref="B8"/>
    </sheetView>
  </sheetViews>
  <sheetFormatPr defaultColWidth="9.109375" defaultRowHeight="13.2" x14ac:dyDescent="0.25"/>
  <cols>
    <col min="1" max="1" width="9.109375" style="9" hidden="1" customWidth="1"/>
    <col min="2" max="2" width="7.6640625" style="9" customWidth="1"/>
    <col min="3" max="3" width="20.6640625" style="9" customWidth="1"/>
    <col min="4" max="4" width="13.6640625" style="9" bestFit="1" customWidth="1"/>
    <col min="5" max="6" width="12.33203125" style="9" customWidth="1"/>
    <col min="7" max="7" width="12.33203125" style="30" customWidth="1"/>
    <col min="8" max="10" width="12.33203125" style="11" customWidth="1"/>
    <col min="11" max="11" width="8.33203125" style="9" bestFit="1" customWidth="1"/>
    <col min="12" max="12" width="10.5546875" style="9" bestFit="1" customWidth="1"/>
    <col min="13" max="13" width="13.5546875" style="9" bestFit="1" customWidth="1"/>
    <col min="14" max="14" width="10.6640625" style="9" customWidth="1"/>
    <col min="15" max="15" width="10.44140625" bestFit="1" customWidth="1"/>
    <col min="16" max="18" width="9.44140625" style="9" bestFit="1" customWidth="1"/>
    <col min="19" max="19" width="11" style="9" customWidth="1"/>
    <col min="20" max="23" width="9.109375" style="9" customWidth="1"/>
    <col min="24" max="24" width="14.6640625" style="34" hidden="1" customWidth="1"/>
    <col min="25" max="31" width="9.109375" style="9" hidden="1" customWidth="1"/>
    <col min="32" max="256" width="9.109375" style="9" customWidth="1"/>
    <col min="257" max="16384" width="9.109375" style="9"/>
  </cols>
  <sheetData>
    <row r="1" spans="1:46" s="113" customFormat="1" ht="66" customHeight="1" x14ac:dyDescent="0.25">
      <c r="B1" s="199"/>
      <c r="D1" s="118" t="str">
        <f>Translations!$A$42</f>
        <v>Copyright 2008 by UE Systems Inc. Patent Pending.</v>
      </c>
      <c r="G1" s="114"/>
      <c r="H1" s="115"/>
      <c r="I1" s="115"/>
      <c r="J1" s="115"/>
      <c r="O1" s="116"/>
      <c r="X1" s="117"/>
    </row>
    <row r="2" spans="1:46" s="113" customFormat="1" ht="13.8" thickBot="1" x14ac:dyDescent="0.3">
      <c r="G2" s="114"/>
      <c r="H2" s="115"/>
      <c r="I2" s="115"/>
      <c r="J2" s="115"/>
      <c r="O2" s="116"/>
      <c r="X2" s="117"/>
    </row>
    <row r="3" spans="1:46" ht="16.2" thickBot="1" x14ac:dyDescent="0.35">
      <c r="A3" s="74" t="str">
        <f xml:space="preserve"> Cost!$B$7</f>
        <v>Air</v>
      </c>
      <c r="B3" s="46" t="s">
        <v>190</v>
      </c>
      <c r="C3" s="37"/>
      <c r="D3" s="38"/>
      <c r="E3" s="38"/>
      <c r="F3" s="38"/>
      <c r="G3" s="39"/>
      <c r="H3" s="40"/>
      <c r="I3" s="40"/>
      <c r="J3" s="40"/>
      <c r="K3" s="35"/>
      <c r="L3" s="35"/>
      <c r="M3" s="35"/>
      <c r="N3" s="35"/>
      <c r="O3" s="35"/>
      <c r="P3" s="35"/>
      <c r="Q3" s="35"/>
      <c r="R3" s="35"/>
      <c r="S3" s="126"/>
      <c r="T3" s="229"/>
      <c r="U3" s="222"/>
      <c r="V3" s="222"/>
      <c r="W3" s="222"/>
      <c r="X3" s="223"/>
      <c r="Y3" s="222"/>
      <c r="Z3" s="222"/>
      <c r="AA3" s="222"/>
      <c r="AB3" s="222"/>
      <c r="AC3" s="222"/>
      <c r="AD3" s="222"/>
      <c r="AE3" s="222"/>
      <c r="AF3" s="222"/>
      <c r="AG3" s="222"/>
      <c r="AH3" s="222"/>
      <c r="AI3" s="222"/>
      <c r="AJ3" s="222"/>
      <c r="AK3" s="222"/>
      <c r="AL3" s="222"/>
      <c r="AM3" s="222"/>
      <c r="AN3" s="222"/>
      <c r="AO3" s="222"/>
      <c r="AP3" s="222"/>
      <c r="AQ3" s="222"/>
      <c r="AR3" s="222"/>
      <c r="AS3" s="222"/>
      <c r="AT3" s="222"/>
    </row>
    <row r="4" spans="1:46" ht="15.75" customHeight="1" x14ac:dyDescent="0.3">
      <c r="A4" s="74" t="str">
        <f xml:space="preserve"> Cost!$B$8</f>
        <v>Argon</v>
      </c>
      <c r="B4" s="41"/>
      <c r="C4" s="312" t="str">
        <f>CONCATENATE($A$3," ",$A$8)</f>
        <v>Air Leaks Repaired</v>
      </c>
      <c r="D4" s="313"/>
      <c r="E4" s="314" t="str">
        <f>CONCATENATE($A$4," ",$A$8)</f>
        <v>Argon Leaks Repaired</v>
      </c>
      <c r="F4" s="315"/>
      <c r="G4" s="312" t="str">
        <f>CONCATENATE($A$5," ",$A$8)</f>
        <v>Helium Leaks Repaired</v>
      </c>
      <c r="H4" s="313"/>
      <c r="I4" s="312" t="str">
        <f>CONCATENATE($A$6," ",$A$8)</f>
        <v>Hydrogen Leaks Repaired</v>
      </c>
      <c r="J4" s="313"/>
      <c r="K4" s="312" t="str">
        <f>CONCATENATE($A$7," ",$A$8)</f>
        <v>Other Leaks Repaired</v>
      </c>
      <c r="L4" s="313"/>
      <c r="M4" s="314" t="str">
        <f>Translations!$A63</f>
        <v>Cost Avoidance</v>
      </c>
      <c r="N4" s="321"/>
      <c r="O4" s="36"/>
      <c r="P4" s="256" t="s">
        <v>81</v>
      </c>
      <c r="Q4" s="256" t="s">
        <v>79</v>
      </c>
      <c r="R4" s="256" t="s">
        <v>80</v>
      </c>
      <c r="S4" s="316" t="str">
        <f>IF(Cost!$X$2="standard",Translations!$A$47, Translations!$A$48)</f>
        <v>Identified CFM Total</v>
      </c>
      <c r="T4" s="229"/>
      <c r="U4" s="222"/>
      <c r="V4" s="222"/>
      <c r="W4" s="222"/>
      <c r="X4" s="223"/>
      <c r="Y4" s="222"/>
      <c r="Z4" s="222"/>
      <c r="AA4" s="222"/>
      <c r="AB4" s="222"/>
      <c r="AC4" s="222"/>
      <c r="AD4" s="222"/>
      <c r="AE4" s="222"/>
      <c r="AF4" s="222"/>
      <c r="AG4" s="222"/>
      <c r="AH4" s="222"/>
      <c r="AI4" s="222"/>
      <c r="AJ4" s="222"/>
      <c r="AK4" s="222"/>
      <c r="AL4" s="222"/>
      <c r="AM4" s="222"/>
      <c r="AN4" s="222"/>
      <c r="AO4" s="222"/>
      <c r="AP4" s="222"/>
      <c r="AQ4" s="222"/>
      <c r="AR4" s="222"/>
      <c r="AS4" s="222"/>
      <c r="AT4" s="222"/>
    </row>
    <row r="5" spans="1:46" ht="15.6" x14ac:dyDescent="0.3">
      <c r="A5" s="74" t="str">
        <f xml:space="preserve"> Cost!$B$9</f>
        <v>Helium</v>
      </c>
      <c r="B5" s="42"/>
      <c r="C5" s="17" t="str">
        <f>IF(Cost!$X$2="standard","CFM","LPM")</f>
        <v>CFM</v>
      </c>
      <c r="D5" s="18" t="str">
        <f>Translations!$A55</f>
        <v>Cost</v>
      </c>
      <c r="E5" s="17" t="str">
        <f>IF(Cost!$X$2="standard","CFM","LPM")</f>
        <v>CFM</v>
      </c>
      <c r="F5" s="18" t="str">
        <f>Translations!$A55</f>
        <v>Cost</v>
      </c>
      <c r="G5" s="17" t="str">
        <f>IF(Cost!$X$2="standard","CFM","LPM")</f>
        <v>CFM</v>
      </c>
      <c r="H5" s="18" t="str">
        <f>Translations!$A55</f>
        <v>Cost</v>
      </c>
      <c r="I5" s="17" t="str">
        <f>IF(Cost!$X$2="standard","CFM","LPM")</f>
        <v>CFM</v>
      </c>
      <c r="J5" s="18" t="str">
        <f>Translations!$A55</f>
        <v>Cost</v>
      </c>
      <c r="K5" s="17" t="str">
        <f>IF(Cost!$X$2="standard","CFM","LPM")</f>
        <v>CFM</v>
      </c>
      <c r="L5" s="18" t="str">
        <f>Translations!$A55</f>
        <v>Cost</v>
      </c>
      <c r="M5" s="17" t="str">
        <f>Translations!$A64</f>
        <v>Identified</v>
      </c>
      <c r="N5" s="19" t="str">
        <f>Translations!$A65</f>
        <v>Repaired</v>
      </c>
      <c r="O5" s="12" t="str">
        <f>Translations!$A54</f>
        <v>% Complete</v>
      </c>
      <c r="P5" s="257" t="str">
        <f>Translations!$A64</f>
        <v>Identified</v>
      </c>
      <c r="Q5" s="257" t="str">
        <f>Translations!$A64</f>
        <v>Identified</v>
      </c>
      <c r="R5" s="257" t="str">
        <f>Translations!$A64</f>
        <v>Identified</v>
      </c>
      <c r="S5" s="317"/>
      <c r="T5" s="229"/>
      <c r="U5" s="222"/>
      <c r="V5" s="222"/>
      <c r="W5" s="222"/>
      <c r="X5" s="223"/>
      <c r="Y5" s="222"/>
      <c r="Z5" s="222"/>
      <c r="AA5" s="222"/>
      <c r="AB5" s="222"/>
      <c r="AC5" s="222"/>
      <c r="AD5" s="222"/>
      <c r="AE5" s="222"/>
      <c r="AF5" s="222"/>
      <c r="AG5" s="222"/>
      <c r="AH5" s="222"/>
      <c r="AI5" s="222"/>
      <c r="AJ5" s="222"/>
      <c r="AK5" s="222"/>
      <c r="AL5" s="222"/>
      <c r="AM5" s="222"/>
      <c r="AN5" s="222"/>
      <c r="AO5" s="222"/>
      <c r="AP5" s="222"/>
      <c r="AQ5" s="222"/>
      <c r="AR5" s="222"/>
      <c r="AS5" s="222"/>
      <c r="AT5" s="222"/>
    </row>
    <row r="6" spans="1:46" ht="16.2" thickBot="1" x14ac:dyDescent="0.35">
      <c r="A6" s="74" t="str">
        <f xml:space="preserve"> Cost!$B$10</f>
        <v>Hydrogen</v>
      </c>
      <c r="B6" s="43"/>
      <c r="C6" s="31">
        <f t="array" ref="C6">SUM(IF($K$8:$K$206="Y",IF($E$8:$E$206=$A$3,$N$8:$N$206,0),0))</f>
        <v>0</v>
      </c>
      <c r="D6" s="200">
        <f t="array" ref="D6">SUM(IF($K$8:$K$206="Y",IF($E$8:$E$206=$A$3,$M$8:$M$206,0),0))</f>
        <v>0</v>
      </c>
      <c r="E6" s="31">
        <f t="array" ref="E6">SUM(IF($K$8:$K$206="Y",IF($E$8:$E$206=$A$4,$N$8:$N$206,0),0))</f>
        <v>0</v>
      </c>
      <c r="F6" s="200">
        <f t="array" ref="F6">SUM(IF($K$8:$K$206="Y",IF($E$8:$E$206=$A$4,$M$8:$M$206,0),0))</f>
        <v>0</v>
      </c>
      <c r="G6" s="31">
        <f t="array" ref="G6">SUM(IF($K$8:$K$206="Y",IF($E$8:$E$206=$A$5,$N$8:$N$206,0),0))</f>
        <v>0</v>
      </c>
      <c r="H6" s="201">
        <f t="array" ref="H6">SUM(IF($K$8:$K$206="Y",IF($E$8:$E$206=$A$5,$M$8:$M$206,0),0))</f>
        <v>0</v>
      </c>
      <c r="I6" s="31">
        <f t="array" ref="I6">SUM(IF($K$8:$K$206="Y",IF($E$8:$E$206=$A$6,$N$8:$N$206,0),0))</f>
        <v>0</v>
      </c>
      <c r="J6" s="201">
        <f t="array" ref="J6">SUM(IF($K$8:$K$206="Y",IF($E$8:$E$206=$A$6,$M$8:$M$206,0),0))</f>
        <v>0</v>
      </c>
      <c r="K6" s="31">
        <f t="array" ref="K6">SUM(IF($K$8:$K$206="Y",IF($E$8:$E$206=$A$7,$N$8:$N$206,0),0))</f>
        <v>0</v>
      </c>
      <c r="L6" s="200">
        <f t="array" ref="L6">SUM(IF($K$8:$K$206="Y",IF($E$8:$E$206=$A$7,$M$8:$M$206,0),0))</f>
        <v>0</v>
      </c>
      <c r="M6" s="202">
        <f>SUM(M8:M547)</f>
        <v>36057.681826613589</v>
      </c>
      <c r="N6" s="203">
        <f>SUMIF(K8:K547,"Y",M8:M547)</f>
        <v>0</v>
      </c>
      <c r="O6" s="13">
        <f>IF(N6=0,0,N6/M6)</f>
        <v>0</v>
      </c>
      <c r="P6" s="49" t="e">
        <f>SUM(P8:P547)</f>
        <v>#N/A</v>
      </c>
      <c r="Q6" s="49" t="e">
        <f>SUM(Q8:Q547)</f>
        <v>#N/A</v>
      </c>
      <c r="R6" s="49" t="e">
        <f>SUM(R8:R547)</f>
        <v>#N/A</v>
      </c>
      <c r="S6" s="128">
        <f>SUM(N8:N547)</f>
        <v>297.8849127586675</v>
      </c>
      <c r="T6" s="229"/>
      <c r="U6" s="222"/>
      <c r="V6" s="222"/>
      <c r="W6" s="222"/>
      <c r="X6" s="224"/>
      <c r="Y6" s="222"/>
      <c r="Z6" s="222"/>
      <c r="AA6" s="222"/>
      <c r="AB6" s="222"/>
      <c r="AC6" s="222"/>
      <c r="AD6" s="222"/>
      <c r="AE6" s="222"/>
      <c r="AF6" s="222"/>
      <c r="AG6" s="222"/>
      <c r="AH6" s="222"/>
      <c r="AI6" s="222"/>
      <c r="AJ6" s="222"/>
      <c r="AK6" s="222"/>
      <c r="AL6" s="222"/>
      <c r="AM6" s="222"/>
      <c r="AN6" s="222"/>
      <c r="AO6" s="222"/>
      <c r="AP6" s="222"/>
      <c r="AQ6" s="222"/>
      <c r="AR6" s="222"/>
      <c r="AS6" s="222"/>
      <c r="AT6" s="222"/>
    </row>
    <row r="7" spans="1:46" s="1" customFormat="1" ht="60" customHeight="1" thickBot="1" x14ac:dyDescent="0.3">
      <c r="A7" s="74" t="str">
        <f xml:space="preserve"> Cost!$B$11</f>
        <v>Other</v>
      </c>
      <c r="B7" s="258" t="str">
        <f>Translations!$A$66</f>
        <v>Record Number</v>
      </c>
      <c r="C7" s="258" t="str">
        <f>Translations!$A$67</f>
        <v>Group Name</v>
      </c>
      <c r="D7" s="258" t="str">
        <f>Translations!$A$68</f>
        <v>Location Name</v>
      </c>
      <c r="E7" s="258" t="str">
        <f>Translations!$A$69</f>
        <v>Type of Gas</v>
      </c>
      <c r="F7" s="258" t="str">
        <f>Translations!$A$70</f>
        <v>Pressure at Leak</v>
      </c>
      <c r="G7" s="258" t="str">
        <f>Translations!$A$71</f>
        <v>dB Reading</v>
      </c>
      <c r="H7" s="318" t="str">
        <f>Translations!$A$72</f>
        <v>Problem Description</v>
      </c>
      <c r="I7" s="319"/>
      <c r="J7" s="320"/>
      <c r="K7" s="258" t="str">
        <f>Translations!$A$75 &amp; " (Y/N)"</f>
        <v>Repaired (Y/N)</v>
      </c>
      <c r="L7" s="258" t="str">
        <f>Translations!$A$78</f>
        <v>Work Order Schedule #</v>
      </c>
      <c r="M7" s="259" t="str">
        <f>Translations!$A51</f>
        <v>Identified Leaks Cost Avoidance</v>
      </c>
      <c r="N7" s="259" t="str">
        <f>Translations!$A$79 &amp; " " &amp; IF(Cost!$X$2="standard","(CFM)","(LPM)")</f>
        <v>Size of Leak (CFM)</v>
      </c>
      <c r="O7" s="259" t="str">
        <f>Translations!$A$80 &amp; " (kWh)"</f>
        <v>Energy Avoidance (kWh)</v>
      </c>
      <c r="P7" s="260" t="str">
        <f>Translations!$A$81 &amp; " " &amp; IF(Cost!$X$2="standard","(lbs)","(gr)")</f>
        <v>CO2 Avoidance (lbs)</v>
      </c>
      <c r="Q7" s="260" t="str">
        <f>Translations!$A$82 &amp; " " &amp; IF(Cost!$X$2="standard","(lbs)","(gr)")</f>
        <v>NO Avoidance (lbs)</v>
      </c>
      <c r="R7" s="260" t="str">
        <f>Translations!$A$83 &amp; " " &amp; IF(Cost!$X$2="standard","(lbs)","(gr)")</f>
        <v>SO2 Avoidance (lbs)</v>
      </c>
      <c r="S7" s="258"/>
      <c r="T7" s="230"/>
      <c r="U7" s="225"/>
      <c r="V7" s="225"/>
      <c r="W7" s="225"/>
      <c r="X7" s="226" t="s">
        <v>78</v>
      </c>
      <c r="Y7" s="225"/>
      <c r="Z7" s="225" t="s">
        <v>9</v>
      </c>
      <c r="AA7" s="225" t="s">
        <v>6</v>
      </c>
      <c r="AB7" s="225" t="s">
        <v>7</v>
      </c>
      <c r="AC7" s="225" t="s">
        <v>8</v>
      </c>
      <c r="AD7" s="225" t="s">
        <v>77</v>
      </c>
      <c r="AE7" s="225" t="s">
        <v>4</v>
      </c>
      <c r="AF7" s="225"/>
      <c r="AG7" s="225"/>
      <c r="AH7" s="225"/>
      <c r="AI7" s="225"/>
      <c r="AJ7" s="225"/>
      <c r="AK7" s="225"/>
      <c r="AL7" s="225"/>
      <c r="AM7" s="225"/>
      <c r="AN7" s="225"/>
      <c r="AO7" s="225"/>
      <c r="AP7" s="225"/>
      <c r="AQ7" s="225"/>
      <c r="AR7" s="225"/>
      <c r="AS7" s="225"/>
      <c r="AT7" s="225"/>
    </row>
    <row r="8" spans="1:46" ht="13.8" x14ac:dyDescent="0.25">
      <c r="A8" s="9" t="str">
        <f>Translations!$A$56</f>
        <v>Leaks Repaired</v>
      </c>
      <c r="B8" s="15">
        <v>1</v>
      </c>
      <c r="C8" s="130" t="s">
        <v>197</v>
      </c>
      <c r="D8" s="130" t="s">
        <v>198</v>
      </c>
      <c r="E8" s="221" t="s">
        <v>9</v>
      </c>
      <c r="F8" s="130">
        <v>100</v>
      </c>
      <c r="G8" s="243">
        <v>75</v>
      </c>
      <c r="H8" s="310" t="s">
        <v>199</v>
      </c>
      <c r="I8" s="311"/>
      <c r="J8" s="311"/>
      <c r="K8" s="130" t="s">
        <v>200</v>
      </c>
      <c r="L8" s="15" t="s">
        <v>197</v>
      </c>
      <c r="M8" s="204">
        <f>IF(G8=0,0,AE8)</f>
        <v>716.00016674469771</v>
      </c>
      <c r="N8" s="44">
        <f>IF(DisplayUnits="standard",IF(G8=0,0,VLOOKUP(G8,'Flow Rate Table'!$B$13:$O$132,X8)),IF(G8=0,0,VLOOKUP(G8,#REF!,X8)))</f>
        <v>5.9151236685579986</v>
      </c>
      <c r="O8" s="129">
        <f>IF(E8=Translations!$A$100,M8/Cost!$D$6,"N/A")</f>
        <v>10228.573810638538</v>
      </c>
      <c r="P8" s="45" t="e">
        <f>IF(E8=Translations!$A$100,VLOOKUP(Cost!$D$5,'Coefficient Table'!$A$8:$K$92,11,FALSE)*O8,"N/A")</f>
        <v>#N/A</v>
      </c>
      <c r="Q8" s="45" t="e">
        <f>IF(E8=Translations!$A$100,VLOOKUP(Cost!$D$5,'Coefficient Table'!$A$8:$K$92,10,FALSE)*O8,"N/A")</f>
        <v>#N/A</v>
      </c>
      <c r="R8" s="45" t="e">
        <f>IF(E8=Translations!$A$100,VLOOKUP(Cost!$D$5,'Coefficient Table'!$A$8:$K$92,9,FALSE)*P8,"N/A")</f>
        <v>#N/A</v>
      </c>
      <c r="S8" s="127"/>
      <c r="T8" s="229"/>
      <c r="U8" s="222"/>
      <c r="V8" s="222"/>
      <c r="W8" s="222"/>
      <c r="X8" s="227">
        <f t="shared" ref="X8:X71" si="0">IF(DisplayUnits="standard",IF(F8=150,2)+IF(F8=125,4)+IF(F8=100,6)+IF(F8=75,8)+IF(F8=50,10)+IF(F8=25,12)+IF(F8=10,14),IF(F8=10,2)+IF(F8=9,4)+IF(F8=7,6)+IF(F8=5,8)+IF(F8=4,10)+IF(F8=2,12)+IF(F8=1,14))</f>
        <v>6</v>
      </c>
      <c r="Y8" s="222">
        <f>IF(Cost!$X$2="standard",150,10)</f>
        <v>150</v>
      </c>
      <c r="Z8" s="222">
        <f>$N8*60*Cost!$H$10*Cost!$H$11*Cost!$D$7/1000</f>
        <v>716.00016674469771</v>
      </c>
      <c r="AA8" s="222">
        <f>$N8*60*Cost!$H$10*Cost!$H$11*Cost!$D$8/1000</f>
        <v>7648.1129404774474</v>
      </c>
      <c r="AB8" s="222">
        <f>$N8*60*Cost!$H$10*Cost!$H$11*Cost!$D$9/1000</f>
        <v>7648.1129404774474</v>
      </c>
      <c r="AC8" s="222">
        <f>$N8*60*Cost!$H$10*Cost!$H$11*Cost!$D$10/1000</f>
        <v>7648.1129404774474</v>
      </c>
      <c r="AD8" s="222">
        <f>$N8*60*Cost!$H$10*Cost!$H$11*Cost!$D$11/1000</f>
        <v>7648.1129404774474</v>
      </c>
      <c r="AE8" s="222">
        <f>IF(E8=$A$3,Z8,IF(E8=$A$4,AA8,IF(E8=$A$5,AB8,IF(E8=$A$6,AC8,IF(E8=$A$7,AD8,0)))))</f>
        <v>716.00016674469771</v>
      </c>
      <c r="AF8" s="222"/>
      <c r="AG8" s="222"/>
      <c r="AH8" s="222"/>
      <c r="AI8" s="222"/>
      <c r="AJ8" s="222"/>
      <c r="AK8" s="222"/>
      <c r="AL8" s="222"/>
      <c r="AM8" s="222"/>
      <c r="AN8" s="222"/>
      <c r="AO8" s="222"/>
      <c r="AP8" s="222"/>
      <c r="AQ8" s="222"/>
      <c r="AR8" s="222"/>
      <c r="AS8" s="222"/>
      <c r="AT8" s="222"/>
    </row>
    <row r="9" spans="1:46" ht="13.8" x14ac:dyDescent="0.25">
      <c r="B9" s="15">
        <v>2</v>
      </c>
      <c r="C9" s="15" t="s">
        <v>197</v>
      </c>
      <c r="D9" s="15" t="s">
        <v>201</v>
      </c>
      <c r="E9" s="221" t="s">
        <v>9</v>
      </c>
      <c r="F9" s="15">
        <v>100</v>
      </c>
      <c r="G9" s="29">
        <v>78</v>
      </c>
      <c r="H9" s="310" t="s">
        <v>202</v>
      </c>
      <c r="I9" s="311"/>
      <c r="J9" s="311"/>
      <c r="K9" s="130" t="s">
        <v>200</v>
      </c>
      <c r="L9" s="15" t="s">
        <v>197</v>
      </c>
      <c r="M9" s="204">
        <f t="shared" ref="M9:M72" si="1">IF(G9=0,0,AE9)</f>
        <v>756.42628517503226</v>
      </c>
      <c r="N9" s="44">
        <f>IF(DisplayUnits="standard",IF(G9=0,0,VLOOKUP(G9,'Flow Rate Table'!$B$13:$O$132,X9)),IF(G9=0,0,VLOOKUP(G9,#REF!,X9)))</f>
        <v>6.2490977387630204</v>
      </c>
      <c r="O9" s="129">
        <f>IF(E9=$A$3,M9/Cost!$D$6,"N/A")</f>
        <v>10806.089788214746</v>
      </c>
      <c r="P9" s="45" t="e">
        <f>IF(E9=Translations!$A$100,VLOOKUP(Cost!$D$5,'Coefficient Table'!$A$8:$K$92,11,FALSE)*O9,"N/A")</f>
        <v>#N/A</v>
      </c>
      <c r="Q9" s="45" t="e">
        <f>IF(E9=Translations!$A$100,VLOOKUP(Cost!$D$5,'Coefficient Table'!$A$8:$K$92,10,FALSE)*O9,"N/A")</f>
        <v>#N/A</v>
      </c>
      <c r="R9" s="45" t="e">
        <f>IF(E9=Translations!$A$100,VLOOKUP(Cost!$D$5,'Coefficient Table'!$A$8:$K$92,9,FALSE)*P9,"N/A")</f>
        <v>#N/A</v>
      </c>
      <c r="S9" s="127"/>
      <c r="T9" s="229"/>
      <c r="U9" s="222"/>
      <c r="V9" s="222"/>
      <c r="W9" s="222"/>
      <c r="X9" s="227">
        <f t="shared" si="0"/>
        <v>6</v>
      </c>
      <c r="Y9" s="222">
        <f>IF(Cost!$X$2="standard",125,9)</f>
        <v>125</v>
      </c>
      <c r="Z9" s="222">
        <f>$N9*60*Cost!$H$10*Cost!$H$11*Cost!$D$7/1000</f>
        <v>756.42628517503226</v>
      </c>
      <c r="AA9" s="222">
        <f>$N9*60*Cost!$H$10*Cost!$H$11*Cost!$D$8/1000</f>
        <v>8079.9333978748546</v>
      </c>
      <c r="AB9" s="222">
        <f>$N9*60*Cost!$H$10*Cost!$H$11*Cost!$D$9/1000</f>
        <v>8079.9333978748546</v>
      </c>
      <c r="AC9" s="222">
        <f>$N9*60*Cost!$H$10*Cost!$H$11*Cost!$D$10/1000</f>
        <v>8079.9333978748546</v>
      </c>
      <c r="AD9" s="222">
        <f>$N9*60*Cost!$H$10*Cost!$H$11*Cost!$D$11/1000</f>
        <v>8079.9333978748546</v>
      </c>
      <c r="AE9" s="222">
        <f t="shared" ref="AE9:AE72" si="2">IF(E9=$A$3,Z9,IF(E9=$A$4,AA9,IF(E9=$A$5,AB9,IF(E9=$A$6,AC9,IF(E9=$A$7,AD9,0)))))</f>
        <v>756.42628517503226</v>
      </c>
      <c r="AF9" s="222"/>
      <c r="AG9" s="222"/>
      <c r="AH9" s="222"/>
      <c r="AI9" s="222"/>
      <c r="AJ9" s="222"/>
      <c r="AK9" s="222"/>
      <c r="AL9" s="222"/>
      <c r="AM9" s="222"/>
      <c r="AN9" s="222"/>
      <c r="AO9" s="222"/>
      <c r="AP9" s="222"/>
      <c r="AQ9" s="222"/>
      <c r="AR9" s="222"/>
      <c r="AS9" s="222"/>
      <c r="AT9" s="222"/>
    </row>
    <row r="10" spans="1:46" ht="13.8" x14ac:dyDescent="0.25">
      <c r="B10" s="15">
        <v>3</v>
      </c>
      <c r="C10" s="15" t="s">
        <v>197</v>
      </c>
      <c r="D10" s="15" t="s">
        <v>203</v>
      </c>
      <c r="E10" s="221" t="s">
        <v>9</v>
      </c>
      <c r="F10" s="15">
        <v>100</v>
      </c>
      <c r="G10" s="29">
        <v>76</v>
      </c>
      <c r="H10" s="310" t="s">
        <v>204</v>
      </c>
      <c r="I10" s="311"/>
      <c r="J10" s="311"/>
      <c r="K10" s="130" t="s">
        <v>200</v>
      </c>
      <c r="L10" s="15" t="s">
        <v>197</v>
      </c>
      <c r="M10" s="204">
        <f t="shared" si="1"/>
        <v>729.40491399195537</v>
      </c>
      <c r="N10" s="44">
        <f>IF(DisplayUnits="standard",IF(G10=0,0,VLOOKUP(G10,'Flow Rate Table'!$B$13:$O$132,X10)),IF(G10=0,0,VLOOKUP(G10,#REF!,X10)))</f>
        <v>6.0258648965576906</v>
      </c>
      <c r="O10" s="129">
        <f>IF(E10=$A$3,M10/Cost!$D$6,"N/A")</f>
        <v>10420.070199885076</v>
      </c>
      <c r="P10" s="45" t="e">
        <f>IF(E10=Translations!$A$100,VLOOKUP(Cost!$D$5,'Coefficient Table'!$A$8:$K$92,11,FALSE)*O10,"N/A")</f>
        <v>#N/A</v>
      </c>
      <c r="Q10" s="45" t="e">
        <f>IF(E10=Translations!$A$100,VLOOKUP(Cost!$D$5,'Coefficient Table'!$A$8:$K$92,10,FALSE)*O10,"N/A")</f>
        <v>#N/A</v>
      </c>
      <c r="R10" s="45" t="e">
        <f>IF(E10=Translations!$A$100,VLOOKUP(Cost!$D$5,'Coefficient Table'!$A$8:$K$92,9,FALSE)*P10,"N/A")</f>
        <v>#N/A</v>
      </c>
      <c r="S10" s="127"/>
      <c r="T10" s="229"/>
      <c r="U10" s="222"/>
      <c r="V10" s="222"/>
      <c r="W10" s="222"/>
      <c r="X10" s="227">
        <f t="shared" si="0"/>
        <v>6</v>
      </c>
      <c r="Y10" s="222">
        <f>IF(Cost!$X$2="standard",100,7)</f>
        <v>100</v>
      </c>
      <c r="Z10" s="222">
        <f>$N10*60*Cost!$H$10*Cost!$H$11*Cost!$D$7/1000</f>
        <v>729.40491399195537</v>
      </c>
      <c r="AA10" s="222">
        <f>$N10*60*Cost!$H$10*Cost!$H$11*Cost!$D$8/1000</f>
        <v>7791.2986904915761</v>
      </c>
      <c r="AB10" s="222">
        <f>$N10*60*Cost!$H$10*Cost!$H$11*Cost!$D$9/1000</f>
        <v>7791.2986904915761</v>
      </c>
      <c r="AC10" s="222">
        <f>$N10*60*Cost!$H$10*Cost!$H$11*Cost!$D$10/1000</f>
        <v>7791.2986904915761</v>
      </c>
      <c r="AD10" s="222">
        <f>$N10*60*Cost!$H$10*Cost!$H$11*Cost!$D$11/1000</f>
        <v>7791.2986904915761</v>
      </c>
      <c r="AE10" s="222">
        <f t="shared" si="2"/>
        <v>729.40491399195537</v>
      </c>
      <c r="AF10" s="222"/>
      <c r="AG10" s="222"/>
      <c r="AH10" s="222"/>
      <c r="AI10" s="222"/>
      <c r="AJ10" s="222"/>
      <c r="AK10" s="222"/>
      <c r="AL10" s="222"/>
      <c r="AM10" s="222"/>
      <c r="AN10" s="222"/>
      <c r="AO10" s="222"/>
      <c r="AP10" s="222"/>
      <c r="AQ10" s="222"/>
      <c r="AR10" s="222"/>
      <c r="AS10" s="222"/>
      <c r="AT10" s="222"/>
    </row>
    <row r="11" spans="1:46" ht="13.8" x14ac:dyDescent="0.25">
      <c r="B11" s="15">
        <v>4</v>
      </c>
      <c r="C11" s="15" t="s">
        <v>197</v>
      </c>
      <c r="D11" s="15" t="s">
        <v>205</v>
      </c>
      <c r="E11" s="221" t="s">
        <v>9</v>
      </c>
      <c r="F11" s="15">
        <v>100</v>
      </c>
      <c r="G11" s="29">
        <v>76</v>
      </c>
      <c r="H11" s="310" t="s">
        <v>206</v>
      </c>
      <c r="I11" s="311"/>
      <c r="J11" s="311"/>
      <c r="K11" s="130" t="s">
        <v>200</v>
      </c>
      <c r="L11" s="15" t="s">
        <v>197</v>
      </c>
      <c r="M11" s="204">
        <f t="shared" si="1"/>
        <v>729.40491399195537</v>
      </c>
      <c r="N11" s="44">
        <f>IF(DisplayUnits="standard",IF(G11=0,0,VLOOKUP(G11,'Flow Rate Table'!$B$13:$O$132,X11)),IF(G11=0,0,VLOOKUP(G11,#REF!,X11)))</f>
        <v>6.0258648965576906</v>
      </c>
      <c r="O11" s="129">
        <f>IF(E11=$A$3,M11/Cost!$D$6,"N/A")</f>
        <v>10420.070199885076</v>
      </c>
      <c r="P11" s="45" t="e">
        <f>IF(E11=Translations!$A$100,VLOOKUP(Cost!$D$5,'Coefficient Table'!$A$8:$K$92,11,FALSE)*O11,"N/A")</f>
        <v>#N/A</v>
      </c>
      <c r="Q11" s="45" t="e">
        <f>IF(E11=Translations!$A$100,VLOOKUP(Cost!$D$5,'Coefficient Table'!$A$8:$K$92,10,FALSE)*O11,"N/A")</f>
        <v>#N/A</v>
      </c>
      <c r="R11" s="45" t="e">
        <f>IF(E11=Translations!$A$100,VLOOKUP(Cost!$D$5,'Coefficient Table'!$A$8:$K$92,9,FALSE)*P11,"N/A")</f>
        <v>#N/A</v>
      </c>
      <c r="S11" s="127"/>
      <c r="T11" s="229"/>
      <c r="U11" s="222"/>
      <c r="V11" s="222"/>
      <c r="W11" s="222"/>
      <c r="X11" s="227">
        <f t="shared" si="0"/>
        <v>6</v>
      </c>
      <c r="Y11" s="222">
        <f>IF(Cost!$X$2="standard",75,5)</f>
        <v>75</v>
      </c>
      <c r="Z11" s="222">
        <f>$N11*60*Cost!$H$10*Cost!$H$11*Cost!$D$7/1000</f>
        <v>729.40491399195537</v>
      </c>
      <c r="AA11" s="222">
        <f>$N11*60*Cost!$H$10*Cost!$H$11*Cost!$D$8/1000</f>
        <v>7791.2986904915761</v>
      </c>
      <c r="AB11" s="222">
        <f>$N11*60*Cost!$H$10*Cost!$H$11*Cost!$D$9/1000</f>
        <v>7791.2986904915761</v>
      </c>
      <c r="AC11" s="222">
        <f>$N11*60*Cost!$H$10*Cost!$H$11*Cost!$D$10/1000</f>
        <v>7791.2986904915761</v>
      </c>
      <c r="AD11" s="222">
        <f>$N11*60*Cost!$H$10*Cost!$H$11*Cost!$D$11/1000</f>
        <v>7791.2986904915761</v>
      </c>
      <c r="AE11" s="222">
        <f t="shared" si="2"/>
        <v>729.40491399195537</v>
      </c>
      <c r="AF11" s="222"/>
      <c r="AG11" s="222"/>
      <c r="AH11" s="222"/>
      <c r="AI11" s="222"/>
      <c r="AJ11" s="222"/>
      <c r="AK11" s="222"/>
      <c r="AL11" s="222"/>
      <c r="AM11" s="222"/>
      <c r="AN11" s="222"/>
      <c r="AO11" s="222"/>
      <c r="AP11" s="222"/>
      <c r="AQ11" s="222"/>
      <c r="AR11" s="222"/>
      <c r="AS11" s="222"/>
      <c r="AT11" s="222"/>
    </row>
    <row r="12" spans="1:46" ht="13.8" x14ac:dyDescent="0.25">
      <c r="B12" s="15">
        <v>5</v>
      </c>
      <c r="C12" s="15" t="s">
        <v>197</v>
      </c>
      <c r="D12" s="15" t="s">
        <v>207</v>
      </c>
      <c r="E12" s="221" t="s">
        <v>9</v>
      </c>
      <c r="F12" s="15">
        <v>100</v>
      </c>
      <c r="G12" s="29">
        <v>75</v>
      </c>
      <c r="H12" s="310" t="s">
        <v>208</v>
      </c>
      <c r="I12" s="311"/>
      <c r="J12" s="311"/>
      <c r="K12" s="130" t="s">
        <v>200</v>
      </c>
      <c r="L12" s="15" t="s">
        <v>197</v>
      </c>
      <c r="M12" s="204">
        <f t="shared" si="1"/>
        <v>716.00016674469771</v>
      </c>
      <c r="N12" s="44">
        <f>IF(DisplayUnits="standard",IF(G12=0,0,VLOOKUP(G12,'Flow Rate Table'!$B$13:$O$132,X12)),IF(G12=0,0,VLOOKUP(G12,#REF!,X12)))</f>
        <v>5.9151236685579986</v>
      </c>
      <c r="O12" s="129">
        <f>IF(E12=$A$3,M12/Cost!$D$6,"N/A")</f>
        <v>10228.573810638538</v>
      </c>
      <c r="P12" s="45" t="e">
        <f>IF(E12=Translations!$A$100,VLOOKUP(Cost!$D$5,'Coefficient Table'!$A$8:$K$92,11,FALSE)*O12,"N/A")</f>
        <v>#N/A</v>
      </c>
      <c r="Q12" s="45" t="e">
        <f>IF(E12=Translations!$A$100,VLOOKUP(Cost!$D$5,'Coefficient Table'!$A$8:$K$92,10,FALSE)*O12,"N/A")</f>
        <v>#N/A</v>
      </c>
      <c r="R12" s="45" t="e">
        <f>IF(E12=Translations!$A$100,VLOOKUP(Cost!$D$5,'Coefficient Table'!$A$8:$K$92,9,FALSE)*P12,"N/A")</f>
        <v>#N/A</v>
      </c>
      <c r="S12" s="127"/>
      <c r="T12" s="229"/>
      <c r="U12" s="222"/>
      <c r="V12" s="222"/>
      <c r="W12" s="222"/>
      <c r="X12" s="227">
        <f t="shared" si="0"/>
        <v>6</v>
      </c>
      <c r="Y12" s="222">
        <f>IF(Cost!$X$2="standard",50,4)</f>
        <v>50</v>
      </c>
      <c r="Z12" s="222">
        <f>$N12*60*Cost!$H$10*Cost!$H$11*Cost!$D$7/1000</f>
        <v>716.00016674469771</v>
      </c>
      <c r="AA12" s="222">
        <f>$N12*60*Cost!$H$10*Cost!$H$11*Cost!$D$8/1000</f>
        <v>7648.1129404774474</v>
      </c>
      <c r="AB12" s="222">
        <f>$N12*60*Cost!$H$10*Cost!$H$11*Cost!$D$9/1000</f>
        <v>7648.1129404774474</v>
      </c>
      <c r="AC12" s="222">
        <f>$N12*60*Cost!$H$10*Cost!$H$11*Cost!$D$10/1000</f>
        <v>7648.1129404774474</v>
      </c>
      <c r="AD12" s="222">
        <f>$N12*60*Cost!$H$10*Cost!$H$11*Cost!$D$11/1000</f>
        <v>7648.1129404774474</v>
      </c>
      <c r="AE12" s="222">
        <f t="shared" si="2"/>
        <v>716.00016674469771</v>
      </c>
      <c r="AF12" s="222"/>
      <c r="AG12" s="222"/>
      <c r="AH12" s="222"/>
      <c r="AI12" s="222"/>
      <c r="AJ12" s="222"/>
      <c r="AK12" s="222"/>
      <c r="AL12" s="222"/>
      <c r="AM12" s="222"/>
      <c r="AN12" s="222"/>
      <c r="AO12" s="222"/>
      <c r="AP12" s="222"/>
      <c r="AQ12" s="222"/>
      <c r="AR12" s="222"/>
      <c r="AS12" s="222"/>
      <c r="AT12" s="222"/>
    </row>
    <row r="13" spans="1:46" ht="13.8" x14ac:dyDescent="0.25">
      <c r="B13" s="15">
        <v>6</v>
      </c>
      <c r="C13" s="15" t="s">
        <v>197</v>
      </c>
      <c r="D13" s="15" t="s">
        <v>209</v>
      </c>
      <c r="E13" s="221" t="s">
        <v>9</v>
      </c>
      <c r="F13" s="15">
        <v>100</v>
      </c>
      <c r="G13" s="29">
        <v>80</v>
      </c>
      <c r="H13" s="310" t="s">
        <v>210</v>
      </c>
      <c r="I13" s="311"/>
      <c r="J13" s="311"/>
      <c r="K13" s="130" t="s">
        <v>200</v>
      </c>
      <c r="L13" s="15" t="s">
        <v>197</v>
      </c>
      <c r="M13" s="204">
        <f t="shared" si="1"/>
        <v>783.72652931040409</v>
      </c>
      <c r="N13" s="44">
        <f>IF(DisplayUnits="standard",IF(G13=0,0,VLOOKUP(G13,'Flow Rate Table'!$B$13:$O$132,X13)),IF(G13=0,0,VLOOKUP(G13,#REF!,X13)))</f>
        <v>6.4746344463545009</v>
      </c>
      <c r="O13" s="129">
        <f>IF(E13=$A$3,M13/Cost!$D$6,"N/A")</f>
        <v>11196.093275862915</v>
      </c>
      <c r="P13" s="45" t="e">
        <f>IF(E13=Translations!$A$100,VLOOKUP(Cost!$D$5,'Coefficient Table'!$A$8:$K$92,11,FALSE)*O13,"N/A")</f>
        <v>#N/A</v>
      </c>
      <c r="Q13" s="45" t="e">
        <f>IF(E13=Translations!$A$100,VLOOKUP(Cost!$D$5,'Coefficient Table'!$A$8:$K$92,10,FALSE)*O13,"N/A")</f>
        <v>#N/A</v>
      </c>
      <c r="R13" s="45" t="e">
        <f>IF(E13=Translations!$A$100,VLOOKUP(Cost!$D$5,'Coefficient Table'!$A$8:$K$92,9,FALSE)*P13,"N/A")</f>
        <v>#N/A</v>
      </c>
      <c r="S13" s="127"/>
      <c r="T13" s="229"/>
      <c r="U13" s="222"/>
      <c r="V13" s="222"/>
      <c r="W13" s="222"/>
      <c r="X13" s="227">
        <f t="shared" si="0"/>
        <v>6</v>
      </c>
      <c r="Y13" s="222">
        <f>IF(Cost!$X$2="standard",25,2)</f>
        <v>25</v>
      </c>
      <c r="Z13" s="222">
        <f>$N13*60*Cost!$H$10*Cost!$H$11*Cost!$D$7/1000</f>
        <v>783.72652931040409</v>
      </c>
      <c r="AA13" s="222">
        <f>$N13*60*Cost!$H$10*Cost!$H$11*Cost!$D$8/1000</f>
        <v>8371.5469479096555</v>
      </c>
      <c r="AB13" s="222">
        <f>$N13*60*Cost!$H$10*Cost!$H$11*Cost!$D$9/1000</f>
        <v>8371.5469479096555</v>
      </c>
      <c r="AC13" s="222">
        <f>$N13*60*Cost!$H$10*Cost!$H$11*Cost!$D$10/1000</f>
        <v>8371.5469479096555</v>
      </c>
      <c r="AD13" s="222">
        <f>$N13*60*Cost!$H$10*Cost!$H$11*Cost!$D$11/1000</f>
        <v>8371.5469479096555</v>
      </c>
      <c r="AE13" s="222">
        <f t="shared" si="2"/>
        <v>783.72652931040409</v>
      </c>
      <c r="AF13" s="222"/>
      <c r="AG13" s="222"/>
      <c r="AH13" s="222"/>
      <c r="AI13" s="222"/>
      <c r="AJ13" s="222"/>
      <c r="AK13" s="222"/>
      <c r="AL13" s="222"/>
      <c r="AM13" s="222"/>
      <c r="AN13" s="222"/>
      <c r="AO13" s="222"/>
      <c r="AP13" s="222"/>
      <c r="AQ13" s="222"/>
      <c r="AR13" s="222"/>
      <c r="AS13" s="222"/>
      <c r="AT13" s="222"/>
    </row>
    <row r="14" spans="1:46" ht="13.8" x14ac:dyDescent="0.25">
      <c r="B14" s="15">
        <v>7</v>
      </c>
      <c r="C14" s="15" t="s">
        <v>197</v>
      </c>
      <c r="D14" s="15" t="s">
        <v>211</v>
      </c>
      <c r="E14" s="221" t="s">
        <v>9</v>
      </c>
      <c r="F14" s="15">
        <v>100</v>
      </c>
      <c r="G14" s="29">
        <v>76</v>
      </c>
      <c r="H14" s="310" t="s">
        <v>212</v>
      </c>
      <c r="I14" s="311"/>
      <c r="J14" s="311"/>
      <c r="K14" s="130" t="s">
        <v>200</v>
      </c>
      <c r="L14" s="15" t="s">
        <v>197</v>
      </c>
      <c r="M14" s="204">
        <f t="shared" si="1"/>
        <v>729.40491399195537</v>
      </c>
      <c r="N14" s="44">
        <f>IF(DisplayUnits="standard",IF(G14=0,0,VLOOKUP(G14,'Flow Rate Table'!$B$13:$O$132,X14)),IF(G14=0,0,VLOOKUP(G14,#REF!,X14)))</f>
        <v>6.0258648965576906</v>
      </c>
      <c r="O14" s="129">
        <f>IF(E14=$A$3,M14/Cost!$D$6,"N/A")</f>
        <v>10420.070199885076</v>
      </c>
      <c r="P14" s="45" t="e">
        <f>IF(E14=Translations!$A$100,VLOOKUP(Cost!$D$5,'Coefficient Table'!$A$8:$K$92,11,FALSE)*O14,"N/A")</f>
        <v>#N/A</v>
      </c>
      <c r="Q14" s="45" t="e">
        <f>IF(E14=Translations!$A$100,VLOOKUP(Cost!$D$5,'Coefficient Table'!$A$8:$K$92,10,FALSE)*O14,"N/A")</f>
        <v>#N/A</v>
      </c>
      <c r="R14" s="45" t="e">
        <f>IF(E14=Translations!$A$100,VLOOKUP(Cost!$D$5,'Coefficient Table'!$A$8:$K$92,9,FALSE)*P14,"N/A")</f>
        <v>#N/A</v>
      </c>
      <c r="S14" s="127"/>
      <c r="T14" s="229"/>
      <c r="U14" s="222"/>
      <c r="V14" s="222"/>
      <c r="W14" s="222"/>
      <c r="X14" s="227">
        <f t="shared" si="0"/>
        <v>6</v>
      </c>
      <c r="Y14" s="222">
        <f>IF(Cost!$X$2="standard",10,1)</f>
        <v>10</v>
      </c>
      <c r="Z14" s="222">
        <f>$N14*60*Cost!$H$10*Cost!$H$11*Cost!$D$7/1000</f>
        <v>729.40491399195537</v>
      </c>
      <c r="AA14" s="222">
        <f>$N14*60*Cost!$H$10*Cost!$H$11*Cost!$D$8/1000</f>
        <v>7791.2986904915761</v>
      </c>
      <c r="AB14" s="222">
        <f>$N14*60*Cost!$H$10*Cost!$H$11*Cost!$D$9/1000</f>
        <v>7791.2986904915761</v>
      </c>
      <c r="AC14" s="222">
        <f>$N14*60*Cost!$H$10*Cost!$H$11*Cost!$D$10/1000</f>
        <v>7791.2986904915761</v>
      </c>
      <c r="AD14" s="222">
        <f>$N14*60*Cost!$H$10*Cost!$H$11*Cost!$D$11/1000</f>
        <v>7791.2986904915761</v>
      </c>
      <c r="AE14" s="222">
        <f t="shared" si="2"/>
        <v>729.40491399195537</v>
      </c>
      <c r="AF14" s="222"/>
      <c r="AG14" s="222"/>
      <c r="AH14" s="222"/>
      <c r="AI14" s="222"/>
      <c r="AJ14" s="222"/>
      <c r="AK14" s="222"/>
      <c r="AL14" s="222"/>
      <c r="AM14" s="222"/>
      <c r="AN14" s="222"/>
      <c r="AO14" s="222"/>
      <c r="AP14" s="222"/>
      <c r="AQ14" s="222"/>
      <c r="AR14" s="222"/>
      <c r="AS14" s="222"/>
      <c r="AT14" s="222"/>
    </row>
    <row r="15" spans="1:46" ht="13.8" x14ac:dyDescent="0.25">
      <c r="B15" s="15">
        <v>8</v>
      </c>
      <c r="C15" s="15" t="s">
        <v>197</v>
      </c>
      <c r="D15" s="15" t="s">
        <v>213</v>
      </c>
      <c r="E15" s="221" t="s">
        <v>9</v>
      </c>
      <c r="F15" s="15">
        <v>100</v>
      </c>
      <c r="G15" s="29">
        <v>76</v>
      </c>
      <c r="H15" s="310" t="s">
        <v>214</v>
      </c>
      <c r="I15" s="311"/>
      <c r="J15" s="311"/>
      <c r="K15" s="15" t="s">
        <v>200</v>
      </c>
      <c r="L15" s="15" t="s">
        <v>197</v>
      </c>
      <c r="M15" s="204">
        <f t="shared" si="1"/>
        <v>729.40491399195537</v>
      </c>
      <c r="N15" s="44">
        <f>IF(DisplayUnits="standard",IF(G15=0,0,VLOOKUP(G15,'Flow Rate Table'!$B$13:$O$132,X15)),IF(G15=0,0,VLOOKUP(G15,#REF!,X15)))</f>
        <v>6.0258648965576906</v>
      </c>
      <c r="O15" s="129">
        <f>IF(E15=$A$3,M15/Cost!$D$6,"N/A")</f>
        <v>10420.070199885076</v>
      </c>
      <c r="P15" s="45" t="e">
        <f>IF(E15=Translations!$A$100,VLOOKUP(Cost!$D$5,'Coefficient Table'!$A$8:$K$92,11,FALSE)*O15,"N/A")</f>
        <v>#N/A</v>
      </c>
      <c r="Q15" s="45" t="e">
        <f>IF(E15=Translations!$A$100,VLOOKUP(Cost!$D$5,'Coefficient Table'!$A$8:$K$92,10,FALSE)*O15,"N/A")</f>
        <v>#N/A</v>
      </c>
      <c r="R15" s="45" t="e">
        <f>IF(E15=Translations!$A$100,VLOOKUP(Cost!$D$5,'Coefficient Table'!$A$8:$K$92,9,FALSE)*P15,"N/A")</f>
        <v>#N/A</v>
      </c>
      <c r="S15" s="127"/>
      <c r="T15" s="229"/>
      <c r="U15" s="222"/>
      <c r="V15" s="222"/>
      <c r="W15" s="222"/>
      <c r="X15" s="227">
        <f t="shared" si="0"/>
        <v>6</v>
      </c>
      <c r="Y15" s="222"/>
      <c r="Z15" s="222">
        <f>$N15*60*Cost!$H$10*Cost!$H$11*Cost!$D$7/1000</f>
        <v>729.40491399195537</v>
      </c>
      <c r="AA15" s="222">
        <f>$N15*60*Cost!$H$10*Cost!$H$11*Cost!$D$8/1000</f>
        <v>7791.2986904915761</v>
      </c>
      <c r="AB15" s="222">
        <f>$N15*60*Cost!$H$10*Cost!$H$11*Cost!$D$9/1000</f>
        <v>7791.2986904915761</v>
      </c>
      <c r="AC15" s="222">
        <f>$N15*60*Cost!$H$10*Cost!$H$11*Cost!$D$10/1000</f>
        <v>7791.2986904915761</v>
      </c>
      <c r="AD15" s="222">
        <f>$N15*60*Cost!$H$10*Cost!$H$11*Cost!$D$11/1000</f>
        <v>7791.2986904915761</v>
      </c>
      <c r="AE15" s="222">
        <f t="shared" si="2"/>
        <v>729.40491399195537</v>
      </c>
      <c r="AF15" s="222"/>
      <c r="AG15" s="222"/>
      <c r="AH15" s="222"/>
      <c r="AI15" s="222"/>
      <c r="AJ15" s="222"/>
      <c r="AK15" s="222"/>
      <c r="AL15" s="222"/>
      <c r="AM15" s="222"/>
      <c r="AN15" s="222"/>
      <c r="AO15" s="222"/>
      <c r="AP15" s="222"/>
      <c r="AQ15" s="222"/>
      <c r="AR15" s="222"/>
      <c r="AS15" s="222"/>
      <c r="AT15" s="222"/>
    </row>
    <row r="16" spans="1:46" ht="13.8" x14ac:dyDescent="0.25">
      <c r="B16" s="15">
        <v>9</v>
      </c>
      <c r="C16" s="15" t="s">
        <v>197</v>
      </c>
      <c r="D16" s="15" t="s">
        <v>215</v>
      </c>
      <c r="E16" s="16" t="s">
        <v>9</v>
      </c>
      <c r="F16" s="15">
        <v>100</v>
      </c>
      <c r="G16" s="29">
        <v>75</v>
      </c>
      <c r="H16" s="310" t="s">
        <v>216</v>
      </c>
      <c r="I16" s="311"/>
      <c r="J16" s="311"/>
      <c r="K16" s="15" t="s">
        <v>200</v>
      </c>
      <c r="L16" s="15" t="s">
        <v>197</v>
      </c>
      <c r="M16" s="204">
        <f t="shared" si="1"/>
        <v>716.00016674469771</v>
      </c>
      <c r="N16" s="44">
        <f>IF(DisplayUnits="standard",IF(G16=0,0,VLOOKUP(G16,'Flow Rate Table'!$B$13:$O$132,X16)),IF(G16=0,0,VLOOKUP(G16,#REF!,X16)))</f>
        <v>5.9151236685579986</v>
      </c>
      <c r="O16" s="129">
        <f>IF(E16=$A$3,M16/Cost!$D$6,"N/A")</f>
        <v>10228.573810638538</v>
      </c>
      <c r="P16" s="45" t="e">
        <f>IF(E16=Translations!$A$100,VLOOKUP(Cost!$D$5,'Coefficient Table'!$A$8:$K$92,11,FALSE)*O16,"N/A")</f>
        <v>#N/A</v>
      </c>
      <c r="Q16" s="45" t="e">
        <f>IF(E16=Translations!$A$100,VLOOKUP(Cost!$D$5,'Coefficient Table'!$A$8:$K$92,10,FALSE)*O16,"N/A")</f>
        <v>#N/A</v>
      </c>
      <c r="R16" s="45" t="e">
        <f>IF(E16=Translations!$A$100,VLOOKUP(Cost!$D$5,'Coefficient Table'!$A$8:$K$92,9,FALSE)*P16,"N/A")</f>
        <v>#N/A</v>
      </c>
      <c r="S16" s="127"/>
      <c r="T16" s="229"/>
      <c r="U16" s="222"/>
      <c r="V16" s="222"/>
      <c r="W16" s="222"/>
      <c r="X16" s="227">
        <f t="shared" si="0"/>
        <v>6</v>
      </c>
      <c r="Y16" s="222"/>
      <c r="Z16" s="222">
        <f>$N16*60*Cost!$H$10*Cost!$H$11*Cost!$D$7/1000</f>
        <v>716.00016674469771</v>
      </c>
      <c r="AA16" s="222">
        <f>$N16*60*Cost!$H$10*Cost!$H$11*Cost!$D$8/1000</f>
        <v>7648.1129404774474</v>
      </c>
      <c r="AB16" s="222">
        <f>$N16*60*Cost!$H$10*Cost!$H$11*Cost!$D$9/1000</f>
        <v>7648.1129404774474</v>
      </c>
      <c r="AC16" s="222">
        <f>$N16*60*Cost!$H$10*Cost!$H$11*Cost!$D$10/1000</f>
        <v>7648.1129404774474</v>
      </c>
      <c r="AD16" s="222">
        <f>$N16*60*Cost!$H$10*Cost!$H$11*Cost!$D$11/1000</f>
        <v>7648.1129404774474</v>
      </c>
      <c r="AE16" s="222">
        <f t="shared" si="2"/>
        <v>716.00016674469771</v>
      </c>
      <c r="AF16" s="222"/>
      <c r="AG16" s="222"/>
      <c r="AH16" s="222"/>
      <c r="AI16" s="222"/>
      <c r="AJ16" s="222"/>
      <c r="AK16" s="222"/>
      <c r="AL16" s="222"/>
      <c r="AM16" s="222"/>
      <c r="AN16" s="222"/>
      <c r="AO16" s="222"/>
      <c r="AP16" s="222"/>
      <c r="AQ16" s="222"/>
      <c r="AR16" s="222"/>
      <c r="AS16" s="222"/>
      <c r="AT16" s="222"/>
    </row>
    <row r="17" spans="2:46" ht="13.8" x14ac:dyDescent="0.25">
      <c r="B17" s="15">
        <v>10</v>
      </c>
      <c r="C17" s="15" t="s">
        <v>197</v>
      </c>
      <c r="D17" s="15" t="s">
        <v>217</v>
      </c>
      <c r="E17" s="16" t="s">
        <v>9</v>
      </c>
      <c r="F17" s="15">
        <v>100</v>
      </c>
      <c r="G17" s="29">
        <v>75</v>
      </c>
      <c r="H17" s="310" t="s">
        <v>218</v>
      </c>
      <c r="I17" s="311"/>
      <c r="J17" s="311"/>
      <c r="K17" s="15" t="s">
        <v>200</v>
      </c>
      <c r="L17" s="15" t="s">
        <v>197</v>
      </c>
      <c r="M17" s="204">
        <f t="shared" si="1"/>
        <v>716.00016674469771</v>
      </c>
      <c r="N17" s="44">
        <f>IF(DisplayUnits="standard",IF(G17=0,0,VLOOKUP(G17,'Flow Rate Table'!$B$13:$O$132,X17)),IF(G17=0,0,VLOOKUP(G17,#REF!,X17)))</f>
        <v>5.9151236685579986</v>
      </c>
      <c r="O17" s="129">
        <f>IF(E17=$A$3,M17/Cost!$D$6,"N/A")</f>
        <v>10228.573810638538</v>
      </c>
      <c r="P17" s="45" t="e">
        <f>IF(E17=Translations!$A$100,VLOOKUP(Cost!$D$5,'Coefficient Table'!$A$8:$K$92,11,FALSE)*O17,"N/A")</f>
        <v>#N/A</v>
      </c>
      <c r="Q17" s="45" t="e">
        <f>IF(E17=Translations!$A$100,VLOOKUP(Cost!$D$5,'Coefficient Table'!$A$8:$K$92,10,FALSE)*O17,"N/A")</f>
        <v>#N/A</v>
      </c>
      <c r="R17" s="45" t="e">
        <f>IF(E17=Translations!$A$100,VLOOKUP(Cost!$D$5,'Coefficient Table'!$A$8:$K$92,9,FALSE)*P17,"N/A")</f>
        <v>#N/A</v>
      </c>
      <c r="S17" s="127"/>
      <c r="T17" s="229"/>
      <c r="U17" s="222"/>
      <c r="V17" s="222"/>
      <c r="W17" s="222"/>
      <c r="X17" s="227">
        <f t="shared" si="0"/>
        <v>6</v>
      </c>
      <c r="Y17" s="222"/>
      <c r="Z17" s="222">
        <f>$N17*60*Cost!$H$10*Cost!$H$11*Cost!$D$7/1000</f>
        <v>716.00016674469771</v>
      </c>
      <c r="AA17" s="222">
        <f>$N17*60*Cost!$H$10*Cost!$H$11*Cost!$D$8/1000</f>
        <v>7648.1129404774474</v>
      </c>
      <c r="AB17" s="222">
        <f>$N17*60*Cost!$H$10*Cost!$H$11*Cost!$D$9/1000</f>
        <v>7648.1129404774474</v>
      </c>
      <c r="AC17" s="222">
        <f>$N17*60*Cost!$H$10*Cost!$H$11*Cost!$D$10/1000</f>
        <v>7648.1129404774474</v>
      </c>
      <c r="AD17" s="222">
        <f>$N17*60*Cost!$H$10*Cost!$H$11*Cost!$D$11/1000</f>
        <v>7648.1129404774474</v>
      </c>
      <c r="AE17" s="222">
        <f t="shared" si="2"/>
        <v>716.00016674469771</v>
      </c>
      <c r="AF17" s="222"/>
      <c r="AG17" s="222"/>
      <c r="AH17" s="222"/>
      <c r="AI17" s="222"/>
      <c r="AJ17" s="222"/>
      <c r="AK17" s="222"/>
      <c r="AL17" s="222"/>
      <c r="AM17" s="222"/>
      <c r="AN17" s="222"/>
      <c r="AO17" s="222"/>
      <c r="AP17" s="222"/>
      <c r="AQ17" s="222"/>
      <c r="AR17" s="222"/>
      <c r="AS17" s="222"/>
      <c r="AT17" s="222"/>
    </row>
    <row r="18" spans="2:46" ht="13.8" x14ac:dyDescent="0.25">
      <c r="B18" s="15">
        <v>11</v>
      </c>
      <c r="C18" s="15" t="s">
        <v>197</v>
      </c>
      <c r="D18" s="15" t="s">
        <v>219</v>
      </c>
      <c r="E18" s="16" t="s">
        <v>9</v>
      </c>
      <c r="F18" s="15">
        <v>100</v>
      </c>
      <c r="G18" s="29">
        <v>77</v>
      </c>
      <c r="H18" s="310" t="s">
        <v>220</v>
      </c>
      <c r="I18" s="311"/>
      <c r="J18" s="311"/>
      <c r="K18" s="15" t="s">
        <v>200</v>
      </c>
      <c r="L18" s="15" t="s">
        <v>197</v>
      </c>
      <c r="M18" s="204">
        <f t="shared" si="1"/>
        <v>742.88047109030549</v>
      </c>
      <c r="N18" s="44">
        <f>IF(DisplayUnits="standard",IF(G18=0,0,VLOOKUP(G18,'Flow Rate Table'!$B$13:$O$132,X18)),IF(G18=0,0,VLOOKUP(G18,#REF!,X18)))</f>
        <v>6.1371911090945606</v>
      </c>
      <c r="O18" s="129">
        <f>IF(E18=$A$3,M18/Cost!$D$6,"N/A")</f>
        <v>10612.578158432934</v>
      </c>
      <c r="P18" s="45" t="e">
        <f>IF(E18=Translations!$A$100,VLOOKUP(Cost!$D$5,'Coefficient Table'!$A$8:$K$92,11,FALSE)*O18,"N/A")</f>
        <v>#N/A</v>
      </c>
      <c r="Q18" s="45" t="e">
        <f>IF(E18=Translations!$A$100,VLOOKUP(Cost!$D$5,'Coefficient Table'!$A$8:$K$92,10,FALSE)*O18,"N/A")</f>
        <v>#N/A</v>
      </c>
      <c r="R18" s="45" t="e">
        <f>IF(E18=Translations!$A$100,VLOOKUP(Cost!$D$5,'Coefficient Table'!$A$8:$K$92,9,FALSE)*P18,"N/A")</f>
        <v>#N/A</v>
      </c>
      <c r="S18" s="127"/>
      <c r="T18" s="229"/>
      <c r="U18" s="222"/>
      <c r="V18" s="222"/>
      <c r="W18" s="222"/>
      <c r="X18" s="227">
        <f t="shared" si="0"/>
        <v>6</v>
      </c>
      <c r="Y18" s="222"/>
      <c r="Z18" s="222">
        <f>$N18*60*Cost!$H$10*Cost!$H$11*Cost!$D$7/1000</f>
        <v>742.88047109030549</v>
      </c>
      <c r="AA18" s="222">
        <f>$N18*60*Cost!$H$10*Cost!$H$11*Cost!$D$8/1000</f>
        <v>7935.2408114726495</v>
      </c>
      <c r="AB18" s="222">
        <f>$N18*60*Cost!$H$10*Cost!$H$11*Cost!$D$9/1000</f>
        <v>7935.2408114726495</v>
      </c>
      <c r="AC18" s="222">
        <f>$N18*60*Cost!$H$10*Cost!$H$11*Cost!$D$10/1000</f>
        <v>7935.2408114726495</v>
      </c>
      <c r="AD18" s="222">
        <f>$N18*60*Cost!$H$10*Cost!$H$11*Cost!$D$11/1000</f>
        <v>7935.2408114726495</v>
      </c>
      <c r="AE18" s="222">
        <f t="shared" si="2"/>
        <v>742.88047109030549</v>
      </c>
      <c r="AF18" s="222"/>
      <c r="AG18" s="222"/>
      <c r="AH18" s="222"/>
      <c r="AI18" s="222"/>
      <c r="AJ18" s="222"/>
      <c r="AK18" s="222"/>
      <c r="AL18" s="222"/>
      <c r="AM18" s="222"/>
      <c r="AN18" s="222"/>
      <c r="AO18" s="222"/>
      <c r="AP18" s="222"/>
      <c r="AQ18" s="222"/>
      <c r="AR18" s="222"/>
      <c r="AS18" s="222"/>
      <c r="AT18" s="222"/>
    </row>
    <row r="19" spans="2:46" ht="13.8" x14ac:dyDescent="0.25">
      <c r="B19" s="15">
        <v>12</v>
      </c>
      <c r="C19" s="15" t="s">
        <v>197</v>
      </c>
      <c r="D19" s="15" t="s">
        <v>221</v>
      </c>
      <c r="E19" s="16" t="s">
        <v>9</v>
      </c>
      <c r="F19" s="15">
        <v>100</v>
      </c>
      <c r="G19" s="29">
        <v>71</v>
      </c>
      <c r="H19" s="310" t="s">
        <v>222</v>
      </c>
      <c r="I19" s="311"/>
      <c r="J19" s="311"/>
      <c r="K19" s="15" t="s">
        <v>200</v>
      </c>
      <c r="L19" s="15" t="s">
        <v>197</v>
      </c>
      <c r="M19" s="204">
        <f t="shared" si="1"/>
        <v>663.10075399941127</v>
      </c>
      <c r="N19" s="44">
        <f>IF(DisplayUnits="standard",IF(G19=0,0,VLOOKUP(G19,'Flow Rate Table'!$B$13:$O$132,X19)),IF(G19=0,0,VLOOKUP(G19,#REF!,X19)))</f>
        <v>5.4781034234299906</v>
      </c>
      <c r="O19" s="129">
        <f>IF(E19=$A$3,M19/Cost!$D$6,"N/A")</f>
        <v>9472.8679142773035</v>
      </c>
      <c r="P19" s="45" t="e">
        <f>IF(E19=Translations!$A$100,VLOOKUP(Cost!$D$5,'Coefficient Table'!$A$8:$K$92,11,FALSE)*O19,"N/A")</f>
        <v>#N/A</v>
      </c>
      <c r="Q19" s="45" t="e">
        <f>IF(E19=Translations!$A$100,VLOOKUP(Cost!$D$5,'Coefficient Table'!$A$8:$K$92,10,FALSE)*O19,"N/A")</f>
        <v>#N/A</v>
      </c>
      <c r="R19" s="45" t="e">
        <f>IF(E19=Translations!$A$100,VLOOKUP(Cost!$D$5,'Coefficient Table'!$A$8:$K$92,9,FALSE)*P19,"N/A")</f>
        <v>#N/A</v>
      </c>
      <c r="S19" s="127"/>
      <c r="T19" s="229"/>
      <c r="U19" s="222"/>
      <c r="V19" s="222"/>
      <c r="W19" s="222"/>
      <c r="X19" s="227">
        <f t="shared" si="0"/>
        <v>6</v>
      </c>
      <c r="Y19" s="222"/>
      <c r="Z19" s="222">
        <f>$N19*60*Cost!$H$10*Cost!$H$11*Cost!$D$7/1000</f>
        <v>663.10075399941127</v>
      </c>
      <c r="AA19" s="222">
        <f>$N19*60*Cost!$H$10*Cost!$H$11*Cost!$D$8/1000</f>
        <v>7083.0562520128151</v>
      </c>
      <c r="AB19" s="222">
        <f>$N19*60*Cost!$H$10*Cost!$H$11*Cost!$D$9/1000</f>
        <v>7083.0562520128151</v>
      </c>
      <c r="AC19" s="222">
        <f>$N19*60*Cost!$H$10*Cost!$H$11*Cost!$D$10/1000</f>
        <v>7083.0562520128151</v>
      </c>
      <c r="AD19" s="222">
        <f>$N19*60*Cost!$H$10*Cost!$H$11*Cost!$D$11/1000</f>
        <v>7083.0562520128151</v>
      </c>
      <c r="AE19" s="222">
        <f t="shared" si="2"/>
        <v>663.10075399941127</v>
      </c>
      <c r="AF19" s="222"/>
      <c r="AG19" s="222"/>
      <c r="AH19" s="222"/>
      <c r="AI19" s="222"/>
      <c r="AJ19" s="222"/>
      <c r="AK19" s="222"/>
      <c r="AL19" s="222"/>
      <c r="AM19" s="222"/>
      <c r="AN19" s="222"/>
      <c r="AO19" s="222"/>
      <c r="AP19" s="222"/>
      <c r="AQ19" s="222"/>
      <c r="AR19" s="222"/>
      <c r="AS19" s="222"/>
      <c r="AT19" s="222"/>
    </row>
    <row r="20" spans="2:46" ht="13.8" x14ac:dyDescent="0.25">
      <c r="B20" s="15">
        <v>13</v>
      </c>
      <c r="C20" s="15" t="s">
        <v>197</v>
      </c>
      <c r="D20" s="15" t="s">
        <v>223</v>
      </c>
      <c r="E20" s="16" t="s">
        <v>9</v>
      </c>
      <c r="F20" s="15">
        <v>100</v>
      </c>
      <c r="G20" s="29">
        <v>76</v>
      </c>
      <c r="H20" s="310" t="s">
        <v>224</v>
      </c>
      <c r="I20" s="311"/>
      <c r="J20" s="311"/>
      <c r="K20" s="15" t="s">
        <v>200</v>
      </c>
      <c r="L20" s="15" t="s">
        <v>197</v>
      </c>
      <c r="M20" s="204">
        <f t="shared" si="1"/>
        <v>729.40491399195537</v>
      </c>
      <c r="N20" s="44">
        <f>IF(DisplayUnits="standard",IF(G20=0,0,VLOOKUP(G20,'Flow Rate Table'!$B$13:$O$132,X20)),IF(G20=0,0,VLOOKUP(G20,#REF!,X20)))</f>
        <v>6.0258648965576906</v>
      </c>
      <c r="O20" s="129">
        <f>IF(E20=$A$3,M20/Cost!$D$6,"N/A")</f>
        <v>10420.070199885076</v>
      </c>
      <c r="P20" s="45" t="e">
        <f>IF(E20=Translations!$A$100,VLOOKUP(Cost!$D$5,'Coefficient Table'!$A$8:$K$92,11,FALSE)*O20,"N/A")</f>
        <v>#N/A</v>
      </c>
      <c r="Q20" s="45" t="e">
        <f>IF(E20=Translations!$A$100,VLOOKUP(Cost!$D$5,'Coefficient Table'!$A$8:$K$92,10,FALSE)*O20,"N/A")</f>
        <v>#N/A</v>
      </c>
      <c r="R20" s="45" t="e">
        <f>IF(E20=Translations!$A$100,VLOOKUP(Cost!$D$5,'Coefficient Table'!$A$8:$K$92,9,FALSE)*P20,"N/A")</f>
        <v>#N/A</v>
      </c>
      <c r="S20" s="127"/>
      <c r="T20" s="229"/>
      <c r="U20" s="222"/>
      <c r="V20" s="222"/>
      <c r="W20" s="222"/>
      <c r="X20" s="227">
        <f t="shared" si="0"/>
        <v>6</v>
      </c>
      <c r="Y20" s="222"/>
      <c r="Z20" s="222">
        <f>$N20*60*Cost!$H$10*Cost!$H$11*Cost!$D$7/1000</f>
        <v>729.40491399195537</v>
      </c>
      <c r="AA20" s="222">
        <f>$N20*60*Cost!$H$10*Cost!$H$11*Cost!$D$8/1000</f>
        <v>7791.2986904915761</v>
      </c>
      <c r="AB20" s="222">
        <f>$N20*60*Cost!$H$10*Cost!$H$11*Cost!$D$9/1000</f>
        <v>7791.2986904915761</v>
      </c>
      <c r="AC20" s="222">
        <f>$N20*60*Cost!$H$10*Cost!$H$11*Cost!$D$10/1000</f>
        <v>7791.2986904915761</v>
      </c>
      <c r="AD20" s="222">
        <f>$N20*60*Cost!$H$10*Cost!$H$11*Cost!$D$11/1000</f>
        <v>7791.2986904915761</v>
      </c>
      <c r="AE20" s="222">
        <f t="shared" si="2"/>
        <v>729.40491399195537</v>
      </c>
      <c r="AF20" s="222"/>
      <c r="AG20" s="222"/>
      <c r="AH20" s="222"/>
      <c r="AI20" s="222"/>
      <c r="AJ20" s="222"/>
      <c r="AK20" s="222"/>
      <c r="AL20" s="222"/>
      <c r="AM20" s="222"/>
      <c r="AN20" s="222"/>
      <c r="AO20" s="222"/>
      <c r="AP20" s="222"/>
      <c r="AQ20" s="222"/>
      <c r="AR20" s="222"/>
      <c r="AS20" s="222"/>
      <c r="AT20" s="222"/>
    </row>
    <row r="21" spans="2:46" ht="13.8" x14ac:dyDescent="0.25">
      <c r="B21" s="15">
        <v>14</v>
      </c>
      <c r="C21" s="15" t="s">
        <v>197</v>
      </c>
      <c r="D21" s="15" t="s">
        <v>225</v>
      </c>
      <c r="E21" s="16" t="s">
        <v>9</v>
      </c>
      <c r="F21" s="15">
        <v>100</v>
      </c>
      <c r="G21" s="29">
        <v>77</v>
      </c>
      <c r="H21" s="310" t="s">
        <v>226</v>
      </c>
      <c r="I21" s="311"/>
      <c r="J21" s="311"/>
      <c r="K21" s="15" t="s">
        <v>200</v>
      </c>
      <c r="L21" s="15" t="s">
        <v>197</v>
      </c>
      <c r="M21" s="204">
        <f t="shared" si="1"/>
        <v>742.88047109030549</v>
      </c>
      <c r="N21" s="44">
        <f>IF(DisplayUnits="standard",IF(G21=0,0,VLOOKUP(G21,'Flow Rate Table'!$B$13:$O$132,X21)),IF(G21=0,0,VLOOKUP(G21,#REF!,X21)))</f>
        <v>6.1371911090945606</v>
      </c>
      <c r="O21" s="129">
        <f>IF(E21=$A$3,M21/Cost!$D$6,"N/A")</f>
        <v>10612.578158432934</v>
      </c>
      <c r="P21" s="45" t="e">
        <f>IF(E21=Translations!$A$100,VLOOKUP(Cost!$D$5,'Coefficient Table'!$A$8:$K$92,11,FALSE)*O21,"N/A")</f>
        <v>#N/A</v>
      </c>
      <c r="Q21" s="45" t="e">
        <f>IF(E21=Translations!$A$100,VLOOKUP(Cost!$D$5,'Coefficient Table'!$A$8:$K$92,10,FALSE)*O21,"N/A")</f>
        <v>#N/A</v>
      </c>
      <c r="R21" s="45" t="e">
        <f>IF(E21=Translations!$A$100,VLOOKUP(Cost!$D$5,'Coefficient Table'!$A$8:$K$92,9,FALSE)*P21,"N/A")</f>
        <v>#N/A</v>
      </c>
      <c r="S21" s="127"/>
      <c r="T21" s="229"/>
      <c r="U21" s="222"/>
      <c r="V21" s="222"/>
      <c r="W21" s="222"/>
      <c r="X21" s="227">
        <f t="shared" si="0"/>
        <v>6</v>
      </c>
      <c r="Y21" s="222"/>
      <c r="Z21" s="222">
        <f>$N21*60*Cost!$H$10*Cost!$H$11*Cost!$D$7/1000</f>
        <v>742.88047109030549</v>
      </c>
      <c r="AA21" s="222">
        <f>$N21*60*Cost!$H$10*Cost!$H$11*Cost!$D$8/1000</f>
        <v>7935.2408114726495</v>
      </c>
      <c r="AB21" s="222">
        <f>$N21*60*Cost!$H$10*Cost!$H$11*Cost!$D$9/1000</f>
        <v>7935.2408114726495</v>
      </c>
      <c r="AC21" s="222">
        <f>$N21*60*Cost!$H$10*Cost!$H$11*Cost!$D$10/1000</f>
        <v>7935.2408114726495</v>
      </c>
      <c r="AD21" s="222">
        <f>$N21*60*Cost!$H$10*Cost!$H$11*Cost!$D$11/1000</f>
        <v>7935.2408114726495</v>
      </c>
      <c r="AE21" s="222">
        <f t="shared" si="2"/>
        <v>742.88047109030549</v>
      </c>
      <c r="AF21" s="222"/>
      <c r="AG21" s="222"/>
      <c r="AH21" s="222"/>
      <c r="AI21" s="222"/>
      <c r="AJ21" s="222"/>
      <c r="AK21" s="222"/>
      <c r="AL21" s="222"/>
      <c r="AM21" s="222"/>
      <c r="AN21" s="222"/>
      <c r="AO21" s="222"/>
      <c r="AP21" s="222"/>
      <c r="AQ21" s="222"/>
      <c r="AR21" s="222"/>
      <c r="AS21" s="222"/>
      <c r="AT21" s="222"/>
    </row>
    <row r="22" spans="2:46" ht="13.8" x14ac:dyDescent="0.25">
      <c r="B22" s="15">
        <v>15</v>
      </c>
      <c r="C22" s="15" t="s">
        <v>197</v>
      </c>
      <c r="D22" s="15" t="s">
        <v>227</v>
      </c>
      <c r="E22" s="16" t="s">
        <v>9</v>
      </c>
      <c r="F22" s="15">
        <v>100</v>
      </c>
      <c r="G22" s="29">
        <v>77</v>
      </c>
      <c r="H22" s="310" t="s">
        <v>228</v>
      </c>
      <c r="I22" s="311"/>
      <c r="J22" s="311"/>
      <c r="K22" s="15" t="s">
        <v>200</v>
      </c>
      <c r="L22" s="15" t="s">
        <v>197</v>
      </c>
      <c r="M22" s="204">
        <f t="shared" si="1"/>
        <v>742.88047109030549</v>
      </c>
      <c r="N22" s="44">
        <f>IF(DisplayUnits="standard",IF(G22=0,0,VLOOKUP(G22,'Flow Rate Table'!$B$13:$O$132,X22)),IF(G22=0,0,VLOOKUP(G22,#REF!,X22)))</f>
        <v>6.1371911090945606</v>
      </c>
      <c r="O22" s="129">
        <f>IF(E22=$A$3,M22/Cost!$D$6,"N/A")</f>
        <v>10612.578158432934</v>
      </c>
      <c r="P22" s="45" t="e">
        <f>IF(E22=Translations!$A$100,VLOOKUP(Cost!$D$5,'Coefficient Table'!$A$8:$K$92,11,FALSE)*O22,"N/A")</f>
        <v>#N/A</v>
      </c>
      <c r="Q22" s="45" t="e">
        <f>IF(E22=Translations!$A$100,VLOOKUP(Cost!$D$5,'Coefficient Table'!$A$8:$K$92,10,FALSE)*O22,"N/A")</f>
        <v>#N/A</v>
      </c>
      <c r="R22" s="45" t="e">
        <f>IF(E22=Translations!$A$100,VLOOKUP(Cost!$D$5,'Coefficient Table'!$A$8:$K$92,9,FALSE)*P22,"N/A")</f>
        <v>#N/A</v>
      </c>
      <c r="S22" s="127"/>
      <c r="T22" s="229"/>
      <c r="U22" s="222"/>
      <c r="V22" s="222"/>
      <c r="W22" s="222"/>
      <c r="X22" s="227">
        <f t="shared" si="0"/>
        <v>6</v>
      </c>
      <c r="Y22" s="222"/>
      <c r="Z22" s="222">
        <f>$N22*60*Cost!$H$10*Cost!$H$11*Cost!$D$7/1000</f>
        <v>742.88047109030549</v>
      </c>
      <c r="AA22" s="222">
        <f>$N22*60*Cost!$H$10*Cost!$H$11*Cost!$D$8/1000</f>
        <v>7935.2408114726495</v>
      </c>
      <c r="AB22" s="222">
        <f>$N22*60*Cost!$H$10*Cost!$H$11*Cost!$D$9/1000</f>
        <v>7935.2408114726495</v>
      </c>
      <c r="AC22" s="222">
        <f>$N22*60*Cost!$H$10*Cost!$H$11*Cost!$D$10/1000</f>
        <v>7935.2408114726495</v>
      </c>
      <c r="AD22" s="222">
        <f>$N22*60*Cost!$H$10*Cost!$H$11*Cost!$D$11/1000</f>
        <v>7935.2408114726495</v>
      </c>
      <c r="AE22" s="222">
        <f t="shared" si="2"/>
        <v>742.88047109030549</v>
      </c>
      <c r="AF22" s="222"/>
      <c r="AG22" s="222"/>
      <c r="AH22" s="222"/>
      <c r="AI22" s="222"/>
      <c r="AJ22" s="222"/>
      <c r="AK22" s="222"/>
      <c r="AL22" s="222"/>
      <c r="AM22" s="222"/>
      <c r="AN22" s="222"/>
      <c r="AO22" s="222"/>
      <c r="AP22" s="222"/>
      <c r="AQ22" s="222"/>
      <c r="AR22" s="222"/>
      <c r="AS22" s="222"/>
      <c r="AT22" s="222"/>
    </row>
    <row r="23" spans="2:46" ht="13.8" x14ac:dyDescent="0.25">
      <c r="B23" s="15">
        <v>16</v>
      </c>
      <c r="C23" s="15" t="s">
        <v>197</v>
      </c>
      <c r="D23" s="15" t="s">
        <v>229</v>
      </c>
      <c r="E23" s="16" t="s">
        <v>9</v>
      </c>
      <c r="F23" s="15">
        <v>100</v>
      </c>
      <c r="G23" s="29">
        <v>73</v>
      </c>
      <c r="H23" s="310" t="s">
        <v>230</v>
      </c>
      <c r="I23" s="311"/>
      <c r="J23" s="311"/>
      <c r="K23" s="15" t="s">
        <v>200</v>
      </c>
      <c r="L23" s="15" t="s">
        <v>197</v>
      </c>
      <c r="M23" s="204">
        <f t="shared" si="1"/>
        <v>689.40537248029636</v>
      </c>
      <c r="N23" s="44">
        <f>IF(DisplayUnits="standard",IF(G23=0,0,VLOOKUP(G23,'Flow Rate Table'!$B$13:$O$132,X23)),IF(G23=0,0,VLOOKUP(G23,#REF!,X23)))</f>
        <v>5.6954149250125763</v>
      </c>
      <c r="O23" s="129">
        <f>IF(E23=$A$3,M23/Cost!$D$6,"N/A")</f>
        <v>9848.6481782899464</v>
      </c>
      <c r="P23" s="45" t="e">
        <f>IF(E23=Translations!$A$100,VLOOKUP(Cost!$D$5,'Coefficient Table'!$A$8:$K$92,11,FALSE)*O23,"N/A")</f>
        <v>#N/A</v>
      </c>
      <c r="Q23" s="45" t="e">
        <f>IF(E23=Translations!$A$100,VLOOKUP(Cost!$D$5,'Coefficient Table'!$A$8:$K$92,10,FALSE)*O23,"N/A")</f>
        <v>#N/A</v>
      </c>
      <c r="R23" s="45" t="e">
        <f>IF(E23=Translations!$A$100,VLOOKUP(Cost!$D$5,'Coefficient Table'!$A$8:$K$92,9,FALSE)*P23,"N/A")</f>
        <v>#N/A</v>
      </c>
      <c r="S23" s="127"/>
      <c r="T23" s="229"/>
      <c r="U23" s="222"/>
      <c r="V23" s="222"/>
      <c r="W23" s="222"/>
      <c r="X23" s="227">
        <f t="shared" si="0"/>
        <v>6</v>
      </c>
      <c r="Y23" s="222"/>
      <c r="Z23" s="222">
        <f>$N23*60*Cost!$H$10*Cost!$H$11*Cost!$D$7/1000</f>
        <v>689.40537248029636</v>
      </c>
      <c r="AA23" s="222">
        <f>$N23*60*Cost!$H$10*Cost!$H$11*Cost!$D$8/1000</f>
        <v>7364.0348080830609</v>
      </c>
      <c r="AB23" s="222">
        <f>$N23*60*Cost!$H$10*Cost!$H$11*Cost!$D$9/1000</f>
        <v>7364.0348080830609</v>
      </c>
      <c r="AC23" s="222">
        <f>$N23*60*Cost!$H$10*Cost!$H$11*Cost!$D$10/1000</f>
        <v>7364.0348080830609</v>
      </c>
      <c r="AD23" s="222">
        <f>$N23*60*Cost!$H$10*Cost!$H$11*Cost!$D$11/1000</f>
        <v>7364.0348080830609</v>
      </c>
      <c r="AE23" s="222">
        <f t="shared" si="2"/>
        <v>689.40537248029636</v>
      </c>
      <c r="AF23" s="222"/>
      <c r="AG23" s="222"/>
      <c r="AH23" s="222"/>
      <c r="AI23" s="222"/>
      <c r="AJ23" s="222"/>
      <c r="AK23" s="222"/>
      <c r="AL23" s="222"/>
      <c r="AM23" s="222"/>
      <c r="AN23" s="222"/>
      <c r="AO23" s="222"/>
      <c r="AP23" s="222"/>
      <c r="AQ23" s="222"/>
      <c r="AR23" s="222"/>
      <c r="AS23" s="222"/>
      <c r="AT23" s="222"/>
    </row>
    <row r="24" spans="2:46" s="10" customFormat="1" ht="13.8" x14ac:dyDescent="0.25">
      <c r="B24" s="15">
        <v>17</v>
      </c>
      <c r="C24" s="15" t="s">
        <v>197</v>
      </c>
      <c r="D24" s="15" t="s">
        <v>231</v>
      </c>
      <c r="E24" s="16" t="s">
        <v>9</v>
      </c>
      <c r="F24" s="15">
        <v>100</v>
      </c>
      <c r="G24" s="29">
        <v>76</v>
      </c>
      <c r="H24" s="310" t="s">
        <v>232</v>
      </c>
      <c r="I24" s="311"/>
      <c r="J24" s="311"/>
      <c r="K24" s="15" t="s">
        <v>200</v>
      </c>
      <c r="L24" s="15" t="s">
        <v>197</v>
      </c>
      <c r="M24" s="204">
        <f t="shared" si="1"/>
        <v>729.40491399195537</v>
      </c>
      <c r="N24" s="44">
        <f>IF(DisplayUnits="standard",IF(G24=0,0,VLOOKUP(G24,'Flow Rate Table'!$B$13:$O$132,X24)),IF(G24=0,0,VLOOKUP(G24,#REF!,X24)))</f>
        <v>6.0258648965576906</v>
      </c>
      <c r="O24" s="129">
        <f>IF(E24=$A$3,M24/Cost!$D$6,"N/A")</f>
        <v>10420.070199885076</v>
      </c>
      <c r="P24" s="45" t="e">
        <f>IF(E24=Translations!$A$100,VLOOKUP(Cost!$D$5,'Coefficient Table'!$A$8:$K$92,11,FALSE)*O24,"N/A")</f>
        <v>#N/A</v>
      </c>
      <c r="Q24" s="45" t="e">
        <f>IF(E24=Translations!$A$100,VLOOKUP(Cost!$D$5,'Coefficient Table'!$A$8:$K$92,10,FALSE)*O24,"N/A")</f>
        <v>#N/A</v>
      </c>
      <c r="R24" s="45" t="e">
        <f>IF(E24=Translations!$A$100,VLOOKUP(Cost!$D$5,'Coefficient Table'!$A$8:$K$92,9,FALSE)*P24,"N/A")</f>
        <v>#N/A</v>
      </c>
      <c r="S24" s="127"/>
      <c r="T24" s="229"/>
      <c r="U24" s="222"/>
      <c r="V24" s="222"/>
      <c r="W24" s="222"/>
      <c r="X24" s="227">
        <f t="shared" si="0"/>
        <v>6</v>
      </c>
      <c r="Y24" s="222"/>
      <c r="Z24" s="222">
        <f>$N24*60*Cost!$H$10*Cost!$H$11*Cost!$D$7/1000</f>
        <v>729.40491399195537</v>
      </c>
      <c r="AA24" s="222">
        <f>$N24*60*Cost!$H$10*Cost!$H$11*Cost!$D$8/1000</f>
        <v>7791.2986904915761</v>
      </c>
      <c r="AB24" s="222">
        <f>$N24*60*Cost!$H$10*Cost!$H$11*Cost!$D$9/1000</f>
        <v>7791.2986904915761</v>
      </c>
      <c r="AC24" s="222">
        <f>$N24*60*Cost!$H$10*Cost!$H$11*Cost!$D$10/1000</f>
        <v>7791.2986904915761</v>
      </c>
      <c r="AD24" s="222">
        <f>$N24*60*Cost!$H$10*Cost!$H$11*Cost!$D$11/1000</f>
        <v>7791.2986904915761</v>
      </c>
      <c r="AE24" s="222">
        <f t="shared" si="2"/>
        <v>729.40491399195537</v>
      </c>
      <c r="AF24" s="222"/>
      <c r="AG24" s="222"/>
      <c r="AH24" s="222"/>
      <c r="AI24" s="222"/>
      <c r="AJ24" s="222"/>
      <c r="AK24" s="222"/>
      <c r="AL24" s="222"/>
      <c r="AM24" s="222"/>
      <c r="AN24" s="222"/>
      <c r="AO24" s="222"/>
      <c r="AP24" s="222"/>
      <c r="AQ24" s="222"/>
      <c r="AR24" s="222"/>
      <c r="AS24" s="222"/>
      <c r="AT24" s="222"/>
    </row>
    <row r="25" spans="2:46" ht="13.8" x14ac:dyDescent="0.25">
      <c r="B25" s="15">
        <v>18</v>
      </c>
      <c r="C25" s="15" t="s">
        <v>197</v>
      </c>
      <c r="D25" s="15" t="s">
        <v>233</v>
      </c>
      <c r="E25" s="16" t="s">
        <v>9</v>
      </c>
      <c r="F25" s="15">
        <v>100</v>
      </c>
      <c r="G25" s="29">
        <v>75</v>
      </c>
      <c r="H25" s="310" t="s">
        <v>234</v>
      </c>
      <c r="I25" s="311"/>
      <c r="J25" s="311"/>
      <c r="K25" s="15" t="s">
        <v>200</v>
      </c>
      <c r="L25" s="15" t="s">
        <v>197</v>
      </c>
      <c r="M25" s="204">
        <f t="shared" si="1"/>
        <v>716.00016674469771</v>
      </c>
      <c r="N25" s="44">
        <f>IF(DisplayUnits="standard",IF(G25=0,0,VLOOKUP(G25,'Flow Rate Table'!$B$13:$O$132,X25)),IF(G25=0,0,VLOOKUP(G25,#REF!,X25)))</f>
        <v>5.9151236685579986</v>
      </c>
      <c r="O25" s="129">
        <f>IF(E25=$A$3,M25/Cost!$D$6,"N/A")</f>
        <v>10228.573810638538</v>
      </c>
      <c r="P25" s="45" t="e">
        <f>IF(E25=Translations!$A$100,VLOOKUP(Cost!$D$5,'Coefficient Table'!$A$8:$K$92,11,FALSE)*O25,"N/A")</f>
        <v>#N/A</v>
      </c>
      <c r="Q25" s="45" t="e">
        <f>IF(E25=Translations!$A$100,VLOOKUP(Cost!$D$5,'Coefficient Table'!$A$8:$K$92,10,FALSE)*O25,"N/A")</f>
        <v>#N/A</v>
      </c>
      <c r="R25" s="45" t="e">
        <f>IF(E25=Translations!$A$100,VLOOKUP(Cost!$D$5,'Coefficient Table'!$A$8:$K$92,9,FALSE)*P25,"N/A")</f>
        <v>#N/A</v>
      </c>
      <c r="S25" s="127"/>
      <c r="T25" s="229"/>
      <c r="U25" s="222"/>
      <c r="V25" s="222"/>
      <c r="W25" s="222"/>
      <c r="X25" s="227">
        <f t="shared" si="0"/>
        <v>6</v>
      </c>
      <c r="Y25" s="222"/>
      <c r="Z25" s="222">
        <f>$N25*60*Cost!$H$10*Cost!$H$11*Cost!$D$7/1000</f>
        <v>716.00016674469771</v>
      </c>
      <c r="AA25" s="222">
        <f>$N25*60*Cost!$H$10*Cost!$H$11*Cost!$D$8/1000</f>
        <v>7648.1129404774474</v>
      </c>
      <c r="AB25" s="222">
        <f>$N25*60*Cost!$H$10*Cost!$H$11*Cost!$D$9/1000</f>
        <v>7648.1129404774474</v>
      </c>
      <c r="AC25" s="222">
        <f>$N25*60*Cost!$H$10*Cost!$H$11*Cost!$D$10/1000</f>
        <v>7648.1129404774474</v>
      </c>
      <c r="AD25" s="222">
        <f>$N25*60*Cost!$H$10*Cost!$H$11*Cost!$D$11/1000</f>
        <v>7648.1129404774474</v>
      </c>
      <c r="AE25" s="222">
        <f t="shared" si="2"/>
        <v>716.00016674469771</v>
      </c>
      <c r="AF25" s="222"/>
      <c r="AG25" s="222"/>
      <c r="AH25" s="222"/>
      <c r="AI25" s="222"/>
      <c r="AJ25" s="222"/>
      <c r="AK25" s="222"/>
      <c r="AL25" s="222"/>
      <c r="AM25" s="222"/>
      <c r="AN25" s="222"/>
      <c r="AO25" s="222"/>
      <c r="AP25" s="222"/>
      <c r="AQ25" s="222"/>
      <c r="AR25" s="222"/>
      <c r="AS25" s="222"/>
      <c r="AT25" s="222"/>
    </row>
    <row r="26" spans="2:46" ht="13.8" x14ac:dyDescent="0.25">
      <c r="B26" s="15">
        <v>19</v>
      </c>
      <c r="C26" s="15" t="s">
        <v>197</v>
      </c>
      <c r="D26" s="15" t="s">
        <v>235</v>
      </c>
      <c r="E26" s="16" t="s">
        <v>9</v>
      </c>
      <c r="F26" s="15">
        <v>100</v>
      </c>
      <c r="G26" s="29">
        <v>74</v>
      </c>
      <c r="H26" s="310" t="s">
        <v>236</v>
      </c>
      <c r="I26" s="311"/>
      <c r="J26" s="311"/>
      <c r="K26" s="15" t="s">
        <v>200</v>
      </c>
      <c r="L26" s="15" t="s">
        <v>197</v>
      </c>
      <c r="M26" s="204">
        <f t="shared" si="1"/>
        <v>702.66679397442113</v>
      </c>
      <c r="N26" s="44">
        <f>IF(DisplayUnits="standard",IF(G26=0,0,VLOOKUP(G26,'Flow Rate Table'!$B$13:$O$132,X26)),IF(G26=0,0,VLOOKUP(G26,#REF!,X26)))</f>
        <v>5.804972089664175</v>
      </c>
      <c r="O26" s="129">
        <f>IF(E26=$A$3,M26/Cost!$D$6,"N/A")</f>
        <v>10038.097056777444</v>
      </c>
      <c r="P26" s="45" t="e">
        <f>IF(E26=Translations!$A$100,VLOOKUP(Cost!$D$5,'Coefficient Table'!$A$8:$K$92,11,FALSE)*O26,"N/A")</f>
        <v>#N/A</v>
      </c>
      <c r="Q26" s="45" t="e">
        <f>IF(E26=Translations!$A$100,VLOOKUP(Cost!$D$5,'Coefficient Table'!$A$8:$K$92,10,FALSE)*O26,"N/A")</f>
        <v>#N/A</v>
      </c>
      <c r="R26" s="45" t="e">
        <f>IF(E26=Translations!$A$100,VLOOKUP(Cost!$D$5,'Coefficient Table'!$A$8:$K$92,9,FALSE)*P26,"N/A")</f>
        <v>#N/A</v>
      </c>
      <c r="S26" s="127"/>
      <c r="T26" s="229"/>
      <c r="U26" s="222"/>
      <c r="V26" s="222"/>
      <c r="W26" s="222"/>
      <c r="X26" s="227">
        <f t="shared" si="0"/>
        <v>6</v>
      </c>
      <c r="Y26" s="222"/>
      <c r="Z26" s="222">
        <f>$N26*60*Cost!$H$10*Cost!$H$11*Cost!$D$7/1000</f>
        <v>702.66679397442113</v>
      </c>
      <c r="AA26" s="222">
        <f>$N26*60*Cost!$H$10*Cost!$H$11*Cost!$D$8/1000</f>
        <v>7505.6895926056259</v>
      </c>
      <c r="AB26" s="222">
        <f>$N26*60*Cost!$H$10*Cost!$H$11*Cost!$D$9/1000</f>
        <v>7505.6895926056259</v>
      </c>
      <c r="AC26" s="222">
        <f>$N26*60*Cost!$H$10*Cost!$H$11*Cost!$D$10/1000</f>
        <v>7505.6895926056259</v>
      </c>
      <c r="AD26" s="222">
        <f>$N26*60*Cost!$H$10*Cost!$H$11*Cost!$D$11/1000</f>
        <v>7505.6895926056259</v>
      </c>
      <c r="AE26" s="222">
        <f t="shared" si="2"/>
        <v>702.66679397442113</v>
      </c>
      <c r="AF26" s="222"/>
      <c r="AG26" s="222"/>
      <c r="AH26" s="222"/>
      <c r="AI26" s="222"/>
      <c r="AJ26" s="222"/>
      <c r="AK26" s="222"/>
      <c r="AL26" s="222"/>
      <c r="AM26" s="222"/>
      <c r="AN26" s="222"/>
      <c r="AO26" s="222"/>
      <c r="AP26" s="222"/>
      <c r="AQ26" s="222"/>
      <c r="AR26" s="222"/>
      <c r="AS26" s="222"/>
      <c r="AT26" s="222"/>
    </row>
    <row r="27" spans="2:46" ht="13.8" x14ac:dyDescent="0.25">
      <c r="B27" s="15">
        <v>20</v>
      </c>
      <c r="C27" s="15" t="s">
        <v>197</v>
      </c>
      <c r="D27" s="15" t="s">
        <v>237</v>
      </c>
      <c r="E27" s="16" t="s">
        <v>9</v>
      </c>
      <c r="F27" s="15">
        <v>100</v>
      </c>
      <c r="G27" s="29">
        <v>77</v>
      </c>
      <c r="H27" s="310" t="s">
        <v>238</v>
      </c>
      <c r="I27" s="311"/>
      <c r="J27" s="311"/>
      <c r="K27" s="15" t="s">
        <v>200</v>
      </c>
      <c r="L27" s="15" t="s">
        <v>197</v>
      </c>
      <c r="M27" s="204">
        <f t="shared" si="1"/>
        <v>742.88047109030549</v>
      </c>
      <c r="N27" s="44">
        <f>IF(DisplayUnits="standard",IF(G27=0,0,VLOOKUP(G27,'Flow Rate Table'!$B$13:$O$132,X27)),IF(G27=0,0,VLOOKUP(G27,#REF!,X27)))</f>
        <v>6.1371911090945606</v>
      </c>
      <c r="O27" s="129">
        <f>IF(E27=$A$3,M27/Cost!$D$6,"N/A")</f>
        <v>10612.578158432934</v>
      </c>
      <c r="P27" s="45" t="e">
        <f>IF(E27=Translations!$A$100,VLOOKUP(Cost!$D$5,'Coefficient Table'!$A$8:$K$92,11,FALSE)*O27,"N/A")</f>
        <v>#N/A</v>
      </c>
      <c r="Q27" s="45" t="e">
        <f>IF(E27=Translations!$A$100,VLOOKUP(Cost!$D$5,'Coefficient Table'!$A$8:$K$92,10,FALSE)*O27,"N/A")</f>
        <v>#N/A</v>
      </c>
      <c r="R27" s="45" t="e">
        <f>IF(E27=Translations!$A$100,VLOOKUP(Cost!$D$5,'Coefficient Table'!$A$8:$K$92,9,FALSE)*P27,"N/A")</f>
        <v>#N/A</v>
      </c>
      <c r="S27" s="127"/>
      <c r="T27" s="229"/>
      <c r="U27" s="222"/>
      <c r="V27" s="222"/>
      <c r="W27" s="222"/>
      <c r="X27" s="227">
        <f t="shared" si="0"/>
        <v>6</v>
      </c>
      <c r="Y27" s="222"/>
      <c r="Z27" s="222">
        <f>$N27*60*Cost!$H$10*Cost!$H$11*Cost!$D$7/1000</f>
        <v>742.88047109030549</v>
      </c>
      <c r="AA27" s="222">
        <f>$N27*60*Cost!$H$10*Cost!$H$11*Cost!$D$8/1000</f>
        <v>7935.2408114726495</v>
      </c>
      <c r="AB27" s="222">
        <f>$N27*60*Cost!$H$10*Cost!$H$11*Cost!$D$9/1000</f>
        <v>7935.2408114726495</v>
      </c>
      <c r="AC27" s="222">
        <f>$N27*60*Cost!$H$10*Cost!$H$11*Cost!$D$10/1000</f>
        <v>7935.2408114726495</v>
      </c>
      <c r="AD27" s="222">
        <f>$N27*60*Cost!$H$10*Cost!$H$11*Cost!$D$11/1000</f>
        <v>7935.2408114726495</v>
      </c>
      <c r="AE27" s="222">
        <f t="shared" si="2"/>
        <v>742.88047109030549</v>
      </c>
      <c r="AF27" s="222"/>
      <c r="AG27" s="222"/>
      <c r="AH27" s="222"/>
      <c r="AI27" s="222"/>
      <c r="AJ27" s="222"/>
      <c r="AK27" s="222"/>
      <c r="AL27" s="222"/>
      <c r="AM27" s="222"/>
      <c r="AN27" s="222"/>
      <c r="AO27" s="222"/>
      <c r="AP27" s="222"/>
      <c r="AQ27" s="222"/>
      <c r="AR27" s="222"/>
      <c r="AS27" s="222"/>
      <c r="AT27" s="222"/>
    </row>
    <row r="28" spans="2:46" ht="13.8" x14ac:dyDescent="0.25">
      <c r="B28" s="15">
        <v>21</v>
      </c>
      <c r="C28" s="15" t="s">
        <v>197</v>
      </c>
      <c r="D28" s="15" t="s">
        <v>239</v>
      </c>
      <c r="E28" s="16" t="s">
        <v>9</v>
      </c>
      <c r="F28" s="15">
        <v>100</v>
      </c>
      <c r="G28" s="29">
        <v>73</v>
      </c>
      <c r="H28" s="310" t="s">
        <v>240</v>
      </c>
      <c r="I28" s="311"/>
      <c r="J28" s="311"/>
      <c r="K28" s="15" t="s">
        <v>200</v>
      </c>
      <c r="L28" s="15" t="s">
        <v>197</v>
      </c>
      <c r="M28" s="204">
        <f t="shared" si="1"/>
        <v>689.40537248029636</v>
      </c>
      <c r="N28" s="44">
        <f>IF(DisplayUnits="standard",IF(G28=0,0,VLOOKUP(G28,'Flow Rate Table'!$B$13:$O$132,X28)),IF(G28=0,0,VLOOKUP(G28,#REF!,X28)))</f>
        <v>5.6954149250125763</v>
      </c>
      <c r="O28" s="129">
        <f>IF(E28=$A$3,M28/Cost!$D$6,"N/A")</f>
        <v>9848.6481782899464</v>
      </c>
      <c r="P28" s="45" t="e">
        <f>IF(E28=Translations!$A$100,VLOOKUP(Cost!$D$5,'Coefficient Table'!$A$8:$K$92,11,FALSE)*O28,"N/A")</f>
        <v>#N/A</v>
      </c>
      <c r="Q28" s="45" t="e">
        <f>IF(E28=Translations!$A$100,VLOOKUP(Cost!$D$5,'Coefficient Table'!$A$8:$K$92,10,FALSE)*O28,"N/A")</f>
        <v>#N/A</v>
      </c>
      <c r="R28" s="45" t="e">
        <f>IF(E28=Translations!$A$100,VLOOKUP(Cost!$D$5,'Coefficient Table'!$A$8:$K$92,9,FALSE)*P28,"N/A")</f>
        <v>#N/A</v>
      </c>
      <c r="S28" s="127"/>
      <c r="T28" s="229"/>
      <c r="U28" s="222"/>
      <c r="V28" s="222"/>
      <c r="W28" s="222"/>
      <c r="X28" s="227">
        <f t="shared" si="0"/>
        <v>6</v>
      </c>
      <c r="Y28" s="222"/>
      <c r="Z28" s="222">
        <f>$N28*60*Cost!$H$10*Cost!$H$11*Cost!$D$7/1000</f>
        <v>689.40537248029636</v>
      </c>
      <c r="AA28" s="222">
        <f>$N28*60*Cost!$H$10*Cost!$H$11*Cost!$D$8/1000</f>
        <v>7364.0348080830609</v>
      </c>
      <c r="AB28" s="222">
        <f>$N28*60*Cost!$H$10*Cost!$H$11*Cost!$D$9/1000</f>
        <v>7364.0348080830609</v>
      </c>
      <c r="AC28" s="222">
        <f>$N28*60*Cost!$H$10*Cost!$H$11*Cost!$D$10/1000</f>
        <v>7364.0348080830609</v>
      </c>
      <c r="AD28" s="222">
        <f>$N28*60*Cost!$H$10*Cost!$H$11*Cost!$D$11/1000</f>
        <v>7364.0348080830609</v>
      </c>
      <c r="AE28" s="222">
        <f t="shared" si="2"/>
        <v>689.40537248029636</v>
      </c>
      <c r="AF28" s="222"/>
      <c r="AG28" s="222"/>
      <c r="AH28" s="222"/>
      <c r="AI28" s="222"/>
      <c r="AJ28" s="222"/>
      <c r="AK28" s="222"/>
      <c r="AL28" s="222"/>
      <c r="AM28" s="222"/>
      <c r="AN28" s="222"/>
      <c r="AO28" s="222"/>
      <c r="AP28" s="222"/>
      <c r="AQ28" s="222"/>
      <c r="AR28" s="222"/>
      <c r="AS28" s="222"/>
      <c r="AT28" s="222"/>
    </row>
    <row r="29" spans="2:46" ht="13.8" x14ac:dyDescent="0.25">
      <c r="B29" s="15">
        <v>22</v>
      </c>
      <c r="C29" s="15" t="s">
        <v>197</v>
      </c>
      <c r="D29" s="15" t="s">
        <v>241</v>
      </c>
      <c r="E29" s="16" t="s">
        <v>9</v>
      </c>
      <c r="F29" s="15">
        <v>100</v>
      </c>
      <c r="G29" s="29">
        <v>69</v>
      </c>
      <c r="H29" s="310" t="s">
        <v>242</v>
      </c>
      <c r="I29" s="311"/>
      <c r="J29" s="311"/>
      <c r="K29" s="15" t="s">
        <v>200</v>
      </c>
      <c r="L29" s="15" t="s">
        <v>197</v>
      </c>
      <c r="M29" s="204">
        <f t="shared" si="1"/>
        <v>637.09118614152783</v>
      </c>
      <c r="N29" s="44">
        <f>IF(DisplayUnits="standard",IF(G29=0,0,VLOOKUP(G29,'Flow Rate Table'!$B$13:$O$132,X29)),IF(G29=0,0,VLOOKUP(G29,#REF!,X29)))</f>
        <v>5.263229436536089</v>
      </c>
      <c r="O29" s="129">
        <f>IF(E29=$A$3,M29/Cost!$D$6,"N/A")</f>
        <v>9101.3026591646831</v>
      </c>
      <c r="P29" s="45" t="e">
        <f>IF(E29=Translations!$A$100,VLOOKUP(Cost!$D$5,'Coefficient Table'!$A$8:$K$92,11,FALSE)*O29,"N/A")</f>
        <v>#N/A</v>
      </c>
      <c r="Q29" s="45" t="e">
        <f>IF(E29=Translations!$A$100,VLOOKUP(Cost!$D$5,'Coefficient Table'!$A$8:$K$92,10,FALSE)*O29,"N/A")</f>
        <v>#N/A</v>
      </c>
      <c r="R29" s="45" t="e">
        <f>IF(E29=Translations!$A$100,VLOOKUP(Cost!$D$5,'Coefficient Table'!$A$8:$K$92,9,FALSE)*P29,"N/A")</f>
        <v>#N/A</v>
      </c>
      <c r="S29" s="127"/>
      <c r="T29" s="229"/>
      <c r="U29" s="222"/>
      <c r="V29" s="222"/>
      <c r="W29" s="222"/>
      <c r="X29" s="227">
        <f t="shared" si="0"/>
        <v>6</v>
      </c>
      <c r="Y29" s="222"/>
      <c r="Z29" s="222">
        <f>$N29*60*Cost!$H$10*Cost!$H$11*Cost!$D$7/1000</f>
        <v>637.09118614152783</v>
      </c>
      <c r="AA29" s="222">
        <f>$N29*60*Cost!$H$10*Cost!$H$11*Cost!$D$8/1000</f>
        <v>6805.2293439346859</v>
      </c>
      <c r="AB29" s="222">
        <f>$N29*60*Cost!$H$10*Cost!$H$11*Cost!$D$9/1000</f>
        <v>6805.2293439346859</v>
      </c>
      <c r="AC29" s="222">
        <f>$N29*60*Cost!$H$10*Cost!$H$11*Cost!$D$10/1000</f>
        <v>6805.2293439346859</v>
      </c>
      <c r="AD29" s="222">
        <f>$N29*60*Cost!$H$10*Cost!$H$11*Cost!$D$11/1000</f>
        <v>6805.2293439346859</v>
      </c>
      <c r="AE29" s="222">
        <f t="shared" si="2"/>
        <v>637.09118614152783</v>
      </c>
      <c r="AF29" s="222"/>
      <c r="AG29" s="222"/>
      <c r="AH29" s="222"/>
      <c r="AI29" s="222"/>
      <c r="AJ29" s="222"/>
      <c r="AK29" s="222"/>
      <c r="AL29" s="222"/>
      <c r="AM29" s="222"/>
      <c r="AN29" s="222"/>
      <c r="AO29" s="222"/>
      <c r="AP29" s="222"/>
      <c r="AQ29" s="222"/>
      <c r="AR29" s="222"/>
      <c r="AS29" s="222"/>
      <c r="AT29" s="222"/>
    </row>
    <row r="30" spans="2:46" ht="13.8" x14ac:dyDescent="0.25">
      <c r="B30" s="15">
        <v>23</v>
      </c>
      <c r="C30" s="15" t="s">
        <v>197</v>
      </c>
      <c r="D30" s="15" t="s">
        <v>243</v>
      </c>
      <c r="E30" s="16" t="s">
        <v>9</v>
      </c>
      <c r="F30" s="15">
        <v>100</v>
      </c>
      <c r="G30" s="29">
        <v>63</v>
      </c>
      <c r="H30" s="310" t="s">
        <v>244</v>
      </c>
      <c r="I30" s="311"/>
      <c r="J30" s="311"/>
      <c r="K30" s="15" t="s">
        <v>200</v>
      </c>
      <c r="L30" s="15" t="s">
        <v>197</v>
      </c>
      <c r="M30" s="204">
        <f t="shared" si="1"/>
        <v>560.88501293676757</v>
      </c>
      <c r="N30" s="44">
        <f>IF(DisplayUnits="standard",IF(G30=0,0,VLOOKUP(G30,'Flow Rate Table'!$B$13:$O$132,X30)),IF(G30=0,0,VLOOKUP(G30,#REF!,X30)))</f>
        <v>4.6336640261491988</v>
      </c>
      <c r="O30" s="129">
        <f>IF(E30=$A$3,M30/Cost!$D$6,"N/A")</f>
        <v>8012.6430419538219</v>
      </c>
      <c r="P30" s="45" t="e">
        <f>IF(E30=Translations!$A$100,VLOOKUP(Cost!$D$5,'Coefficient Table'!$A$8:$K$92,11,FALSE)*O30,"N/A")</f>
        <v>#N/A</v>
      </c>
      <c r="Q30" s="45" t="e">
        <f>IF(E30=Translations!$A$100,VLOOKUP(Cost!$D$5,'Coefficient Table'!$A$8:$K$92,10,FALSE)*O30,"N/A")</f>
        <v>#N/A</v>
      </c>
      <c r="R30" s="45" t="e">
        <f>IF(E30=Translations!$A$100,VLOOKUP(Cost!$D$5,'Coefficient Table'!$A$8:$K$92,9,FALSE)*P30,"N/A")</f>
        <v>#N/A</v>
      </c>
      <c r="S30" s="127"/>
      <c r="T30" s="229"/>
      <c r="U30" s="222"/>
      <c r="V30" s="222"/>
      <c r="W30" s="222"/>
      <c r="X30" s="227">
        <f t="shared" si="0"/>
        <v>6</v>
      </c>
      <c r="Y30" s="222"/>
      <c r="Z30" s="222">
        <f>$N30*60*Cost!$H$10*Cost!$H$11*Cost!$D$7/1000</f>
        <v>560.88501293676757</v>
      </c>
      <c r="AA30" s="222">
        <f>$N30*60*Cost!$H$10*Cost!$H$11*Cost!$D$8/1000</f>
        <v>5991.2163778742861</v>
      </c>
      <c r="AB30" s="222">
        <f>$N30*60*Cost!$H$10*Cost!$H$11*Cost!$D$9/1000</f>
        <v>5991.2163778742861</v>
      </c>
      <c r="AC30" s="222">
        <f>$N30*60*Cost!$H$10*Cost!$H$11*Cost!$D$10/1000</f>
        <v>5991.2163778742861</v>
      </c>
      <c r="AD30" s="222">
        <f>$N30*60*Cost!$H$10*Cost!$H$11*Cost!$D$11/1000</f>
        <v>5991.2163778742861</v>
      </c>
      <c r="AE30" s="222">
        <f t="shared" si="2"/>
        <v>560.88501293676757</v>
      </c>
      <c r="AF30" s="222"/>
      <c r="AG30" s="222"/>
      <c r="AH30" s="222"/>
      <c r="AI30" s="222"/>
      <c r="AJ30" s="222"/>
      <c r="AK30" s="222"/>
      <c r="AL30" s="222"/>
      <c r="AM30" s="222"/>
      <c r="AN30" s="222"/>
      <c r="AO30" s="222"/>
      <c r="AP30" s="222"/>
      <c r="AQ30" s="222"/>
      <c r="AR30" s="222"/>
      <c r="AS30" s="222"/>
      <c r="AT30" s="222"/>
    </row>
    <row r="31" spans="2:46" ht="13.8" x14ac:dyDescent="0.25">
      <c r="B31" s="15">
        <v>24</v>
      </c>
      <c r="C31" s="15" t="s">
        <v>197</v>
      </c>
      <c r="D31" s="15" t="s">
        <v>245</v>
      </c>
      <c r="E31" s="16" t="s">
        <v>9</v>
      </c>
      <c r="F31" s="15">
        <v>100</v>
      </c>
      <c r="G31" s="29">
        <v>71</v>
      </c>
      <c r="H31" s="310" t="s">
        <v>246</v>
      </c>
      <c r="I31" s="311"/>
      <c r="J31" s="311"/>
      <c r="K31" s="15" t="s">
        <v>200</v>
      </c>
      <c r="L31" s="15" t="s">
        <v>197</v>
      </c>
      <c r="M31" s="204">
        <f t="shared" si="1"/>
        <v>663.10075399941127</v>
      </c>
      <c r="N31" s="44">
        <f>IF(DisplayUnits="standard",IF(G31=0,0,VLOOKUP(G31,'Flow Rate Table'!$B$13:$O$132,X31)),IF(G31=0,0,VLOOKUP(G31,#REF!,X31)))</f>
        <v>5.4781034234299906</v>
      </c>
      <c r="O31" s="129">
        <f>IF(E31=$A$3,M31/Cost!$D$6,"N/A")</f>
        <v>9472.8679142773035</v>
      </c>
      <c r="P31" s="45" t="e">
        <f>IF(E31=Translations!$A$100,VLOOKUP(Cost!$D$5,'Coefficient Table'!$A$8:$K$92,11,FALSE)*O31,"N/A")</f>
        <v>#N/A</v>
      </c>
      <c r="Q31" s="45" t="e">
        <f>IF(E31=Translations!$A$100,VLOOKUP(Cost!$D$5,'Coefficient Table'!$A$8:$K$92,10,FALSE)*O31,"N/A")</f>
        <v>#N/A</v>
      </c>
      <c r="R31" s="45" t="e">
        <f>IF(E31=Translations!$A$100,VLOOKUP(Cost!$D$5,'Coefficient Table'!$A$8:$K$92,9,FALSE)*P31,"N/A")</f>
        <v>#N/A</v>
      </c>
      <c r="S31" s="127"/>
      <c r="T31" s="229"/>
      <c r="U31" s="222"/>
      <c r="V31" s="222"/>
      <c r="W31" s="222"/>
      <c r="X31" s="227">
        <f t="shared" si="0"/>
        <v>6</v>
      </c>
      <c r="Y31" s="222"/>
      <c r="Z31" s="222">
        <f>$N31*60*Cost!$H$10*Cost!$H$11*Cost!$D$7/1000</f>
        <v>663.10075399941127</v>
      </c>
      <c r="AA31" s="222">
        <f>$N31*60*Cost!$H$10*Cost!$H$11*Cost!$D$8/1000</f>
        <v>7083.0562520128151</v>
      </c>
      <c r="AB31" s="222">
        <f>$N31*60*Cost!$H$10*Cost!$H$11*Cost!$D$9/1000</f>
        <v>7083.0562520128151</v>
      </c>
      <c r="AC31" s="222">
        <f>$N31*60*Cost!$H$10*Cost!$H$11*Cost!$D$10/1000</f>
        <v>7083.0562520128151</v>
      </c>
      <c r="AD31" s="222">
        <f>$N31*60*Cost!$H$10*Cost!$H$11*Cost!$D$11/1000</f>
        <v>7083.0562520128151</v>
      </c>
      <c r="AE31" s="222">
        <f t="shared" si="2"/>
        <v>663.10075399941127</v>
      </c>
      <c r="AF31" s="222"/>
      <c r="AG31" s="222"/>
      <c r="AH31" s="222"/>
      <c r="AI31" s="222"/>
      <c r="AJ31" s="222"/>
      <c r="AK31" s="222"/>
      <c r="AL31" s="222"/>
      <c r="AM31" s="222"/>
      <c r="AN31" s="222"/>
      <c r="AO31" s="222"/>
      <c r="AP31" s="222"/>
      <c r="AQ31" s="222"/>
      <c r="AR31" s="222"/>
      <c r="AS31" s="222"/>
      <c r="AT31" s="222"/>
    </row>
    <row r="32" spans="2:46" ht="13.8" x14ac:dyDescent="0.25">
      <c r="B32" s="15">
        <v>25</v>
      </c>
      <c r="C32" s="15" t="s">
        <v>197</v>
      </c>
      <c r="D32" s="15" t="s">
        <v>247</v>
      </c>
      <c r="E32" s="16" t="s">
        <v>9</v>
      </c>
      <c r="F32" s="15">
        <v>100</v>
      </c>
      <c r="G32" s="29">
        <v>77</v>
      </c>
      <c r="H32" s="310" t="s">
        <v>248</v>
      </c>
      <c r="I32" s="311"/>
      <c r="J32" s="311"/>
      <c r="K32" s="15" t="s">
        <v>200</v>
      </c>
      <c r="L32" s="15" t="s">
        <v>197</v>
      </c>
      <c r="M32" s="204">
        <f t="shared" si="1"/>
        <v>742.88047109030549</v>
      </c>
      <c r="N32" s="44">
        <f>IF(DisplayUnits="standard",IF(G32=0,0,VLOOKUP(G32,'Flow Rate Table'!$B$13:$O$132,X32)),IF(G32=0,0,VLOOKUP(G32,#REF!,X32)))</f>
        <v>6.1371911090945606</v>
      </c>
      <c r="O32" s="129">
        <f>IF(E32=$A$3,M32/Cost!$D$6,"N/A")</f>
        <v>10612.578158432934</v>
      </c>
      <c r="P32" s="45" t="e">
        <f>IF(E32=Translations!$A$100,VLOOKUP(Cost!$D$5,'Coefficient Table'!$A$8:$K$92,11,FALSE)*O32,"N/A")</f>
        <v>#N/A</v>
      </c>
      <c r="Q32" s="45" t="e">
        <f>IF(E32=Translations!$A$100,VLOOKUP(Cost!$D$5,'Coefficient Table'!$A$8:$K$92,10,FALSE)*O32,"N/A")</f>
        <v>#N/A</v>
      </c>
      <c r="R32" s="45" t="e">
        <f>IF(E32=Translations!$A$100,VLOOKUP(Cost!$D$5,'Coefficient Table'!$A$8:$K$92,9,FALSE)*P32,"N/A")</f>
        <v>#N/A</v>
      </c>
      <c r="S32" s="127"/>
      <c r="T32" s="229"/>
      <c r="U32" s="222"/>
      <c r="V32" s="222"/>
      <c r="W32" s="222"/>
      <c r="X32" s="227">
        <f t="shared" si="0"/>
        <v>6</v>
      </c>
      <c r="Y32" s="222"/>
      <c r="Z32" s="222">
        <f>$N32*60*Cost!$H$10*Cost!$H$11*Cost!$D$7/1000</f>
        <v>742.88047109030549</v>
      </c>
      <c r="AA32" s="222">
        <f>$N32*60*Cost!$H$10*Cost!$H$11*Cost!$D$8/1000</f>
        <v>7935.2408114726495</v>
      </c>
      <c r="AB32" s="222">
        <f>$N32*60*Cost!$H$10*Cost!$H$11*Cost!$D$9/1000</f>
        <v>7935.2408114726495</v>
      </c>
      <c r="AC32" s="222">
        <f>$N32*60*Cost!$H$10*Cost!$H$11*Cost!$D$10/1000</f>
        <v>7935.2408114726495</v>
      </c>
      <c r="AD32" s="222">
        <f>$N32*60*Cost!$H$10*Cost!$H$11*Cost!$D$11/1000</f>
        <v>7935.2408114726495</v>
      </c>
      <c r="AE32" s="222">
        <f t="shared" si="2"/>
        <v>742.88047109030549</v>
      </c>
      <c r="AF32" s="222"/>
      <c r="AG32" s="222"/>
      <c r="AH32" s="222"/>
      <c r="AI32" s="222"/>
      <c r="AJ32" s="222"/>
      <c r="AK32" s="222"/>
      <c r="AL32" s="222"/>
      <c r="AM32" s="222"/>
      <c r="AN32" s="222"/>
      <c r="AO32" s="222"/>
      <c r="AP32" s="222"/>
      <c r="AQ32" s="222"/>
      <c r="AR32" s="222"/>
      <c r="AS32" s="222"/>
      <c r="AT32" s="222"/>
    </row>
    <row r="33" spans="2:46" ht="13.8" x14ac:dyDescent="0.25">
      <c r="B33" s="15">
        <v>26</v>
      </c>
      <c r="C33" s="15" t="s">
        <v>197</v>
      </c>
      <c r="D33" s="15" t="s">
        <v>249</v>
      </c>
      <c r="E33" s="16" t="s">
        <v>9</v>
      </c>
      <c r="F33" s="15">
        <v>100</v>
      </c>
      <c r="G33" s="29">
        <v>80</v>
      </c>
      <c r="H33" s="310" t="s">
        <v>250</v>
      </c>
      <c r="I33" s="311"/>
      <c r="J33" s="311"/>
      <c r="K33" s="15" t="s">
        <v>200</v>
      </c>
      <c r="L33" s="15" t="s">
        <v>197</v>
      </c>
      <c r="M33" s="204">
        <f t="shared" si="1"/>
        <v>783.72652931040409</v>
      </c>
      <c r="N33" s="44">
        <f>IF(DisplayUnits="standard",IF(G33=0,0,VLOOKUP(G33,'Flow Rate Table'!$B$13:$O$132,X33)),IF(G33=0,0,VLOOKUP(G33,#REF!,X33)))</f>
        <v>6.4746344463545009</v>
      </c>
      <c r="O33" s="129">
        <f>IF(E33=$A$3,M33/Cost!$D$6,"N/A")</f>
        <v>11196.093275862915</v>
      </c>
      <c r="P33" s="45" t="e">
        <f>IF(E33=Translations!$A$100,VLOOKUP(Cost!$D$5,'Coefficient Table'!$A$8:$K$92,11,FALSE)*O33,"N/A")</f>
        <v>#N/A</v>
      </c>
      <c r="Q33" s="45" t="e">
        <f>IF(E33=Translations!$A$100,VLOOKUP(Cost!$D$5,'Coefficient Table'!$A$8:$K$92,10,FALSE)*O33,"N/A")</f>
        <v>#N/A</v>
      </c>
      <c r="R33" s="45" t="e">
        <f>IF(E33=Translations!$A$100,VLOOKUP(Cost!$D$5,'Coefficient Table'!$A$8:$K$92,9,FALSE)*P33,"N/A")</f>
        <v>#N/A</v>
      </c>
      <c r="S33" s="127"/>
      <c r="T33" s="229"/>
      <c r="U33" s="222"/>
      <c r="V33" s="222"/>
      <c r="W33" s="222"/>
      <c r="X33" s="227">
        <f t="shared" si="0"/>
        <v>6</v>
      </c>
      <c r="Y33" s="222"/>
      <c r="Z33" s="222">
        <f>$N33*60*Cost!$H$10*Cost!$H$11*Cost!$D$7/1000</f>
        <v>783.72652931040409</v>
      </c>
      <c r="AA33" s="222">
        <f>$N33*60*Cost!$H$10*Cost!$H$11*Cost!$D$8/1000</f>
        <v>8371.5469479096555</v>
      </c>
      <c r="AB33" s="222">
        <f>$N33*60*Cost!$H$10*Cost!$H$11*Cost!$D$9/1000</f>
        <v>8371.5469479096555</v>
      </c>
      <c r="AC33" s="222">
        <f>$N33*60*Cost!$H$10*Cost!$H$11*Cost!$D$10/1000</f>
        <v>8371.5469479096555</v>
      </c>
      <c r="AD33" s="222">
        <f>$N33*60*Cost!$H$10*Cost!$H$11*Cost!$D$11/1000</f>
        <v>8371.5469479096555</v>
      </c>
      <c r="AE33" s="222">
        <f t="shared" si="2"/>
        <v>783.72652931040409</v>
      </c>
      <c r="AF33" s="222"/>
      <c r="AG33" s="222"/>
      <c r="AH33" s="222"/>
      <c r="AI33" s="222"/>
      <c r="AJ33" s="222"/>
      <c r="AK33" s="222"/>
      <c r="AL33" s="222"/>
      <c r="AM33" s="222"/>
      <c r="AN33" s="222"/>
      <c r="AO33" s="222"/>
      <c r="AP33" s="222"/>
      <c r="AQ33" s="222"/>
      <c r="AR33" s="222"/>
      <c r="AS33" s="222"/>
      <c r="AT33" s="222"/>
    </row>
    <row r="34" spans="2:46" ht="13.8" x14ac:dyDescent="0.25">
      <c r="B34" s="15">
        <v>27</v>
      </c>
      <c r="C34" s="15" t="s">
        <v>197</v>
      </c>
      <c r="D34" s="15" t="s">
        <v>251</v>
      </c>
      <c r="E34" s="16" t="s">
        <v>9</v>
      </c>
      <c r="F34" s="15">
        <v>100</v>
      </c>
      <c r="G34" s="29">
        <v>76</v>
      </c>
      <c r="H34" s="310" t="s">
        <v>220</v>
      </c>
      <c r="I34" s="311"/>
      <c r="J34" s="311"/>
      <c r="K34" s="15" t="s">
        <v>200</v>
      </c>
      <c r="L34" s="15" t="s">
        <v>197</v>
      </c>
      <c r="M34" s="204">
        <f t="shared" si="1"/>
        <v>729.40491399195537</v>
      </c>
      <c r="N34" s="44">
        <f>IF(DisplayUnits="standard",IF(G34=0,0,VLOOKUP(G34,'Flow Rate Table'!$B$13:$O$132,X34)),IF(G34=0,0,VLOOKUP(G34,#REF!,X34)))</f>
        <v>6.0258648965576906</v>
      </c>
      <c r="O34" s="129">
        <f>IF(E34=$A$3,M34/Cost!$D$6,"N/A")</f>
        <v>10420.070199885076</v>
      </c>
      <c r="P34" s="45" t="e">
        <f>IF(E34=Translations!$A$100,VLOOKUP(Cost!$D$5,'Coefficient Table'!$A$8:$K$92,11,FALSE)*O34,"N/A")</f>
        <v>#N/A</v>
      </c>
      <c r="Q34" s="45" t="e">
        <f>IF(E34=Translations!$A$100,VLOOKUP(Cost!$D$5,'Coefficient Table'!$A$8:$K$92,10,FALSE)*O34,"N/A")</f>
        <v>#N/A</v>
      </c>
      <c r="R34" s="45" t="e">
        <f>IF(E34=Translations!$A$100,VLOOKUP(Cost!$D$5,'Coefficient Table'!$A$8:$K$92,9,FALSE)*P34,"N/A")</f>
        <v>#N/A</v>
      </c>
      <c r="S34" s="127"/>
      <c r="T34" s="229"/>
      <c r="U34" s="222"/>
      <c r="V34" s="222"/>
      <c r="W34" s="222"/>
      <c r="X34" s="227">
        <f t="shared" si="0"/>
        <v>6</v>
      </c>
      <c r="Y34" s="222"/>
      <c r="Z34" s="222">
        <f>$N34*60*Cost!$H$10*Cost!$H$11*Cost!$D$7/1000</f>
        <v>729.40491399195537</v>
      </c>
      <c r="AA34" s="222">
        <f>$N34*60*Cost!$H$10*Cost!$H$11*Cost!$D$8/1000</f>
        <v>7791.2986904915761</v>
      </c>
      <c r="AB34" s="222">
        <f>$N34*60*Cost!$H$10*Cost!$H$11*Cost!$D$9/1000</f>
        <v>7791.2986904915761</v>
      </c>
      <c r="AC34" s="222">
        <f>$N34*60*Cost!$H$10*Cost!$H$11*Cost!$D$10/1000</f>
        <v>7791.2986904915761</v>
      </c>
      <c r="AD34" s="222">
        <f>$N34*60*Cost!$H$10*Cost!$H$11*Cost!$D$11/1000</f>
        <v>7791.2986904915761</v>
      </c>
      <c r="AE34" s="222">
        <f t="shared" si="2"/>
        <v>729.40491399195537</v>
      </c>
      <c r="AF34" s="222"/>
      <c r="AG34" s="222"/>
      <c r="AH34" s="222"/>
      <c r="AI34" s="222"/>
      <c r="AJ34" s="222"/>
      <c r="AK34" s="222"/>
      <c r="AL34" s="222"/>
      <c r="AM34" s="222"/>
      <c r="AN34" s="222"/>
      <c r="AO34" s="222"/>
      <c r="AP34" s="222"/>
      <c r="AQ34" s="222"/>
      <c r="AR34" s="222"/>
      <c r="AS34" s="222"/>
      <c r="AT34" s="222"/>
    </row>
    <row r="35" spans="2:46" ht="13.8" x14ac:dyDescent="0.25">
      <c r="B35" s="15">
        <v>28</v>
      </c>
      <c r="C35" s="15" t="s">
        <v>197</v>
      </c>
      <c r="D35" s="15" t="s">
        <v>252</v>
      </c>
      <c r="E35" s="16" t="s">
        <v>9</v>
      </c>
      <c r="F35" s="15">
        <v>100</v>
      </c>
      <c r="G35" s="29">
        <v>78</v>
      </c>
      <c r="H35" s="310" t="s">
        <v>253</v>
      </c>
      <c r="I35" s="311"/>
      <c r="J35" s="311"/>
      <c r="K35" s="15" t="s">
        <v>200</v>
      </c>
      <c r="L35" s="15" t="s">
        <v>197</v>
      </c>
      <c r="M35" s="204">
        <f t="shared" si="1"/>
        <v>756.42628517503226</v>
      </c>
      <c r="N35" s="44">
        <f>IF(DisplayUnits="standard",IF(G35=0,0,VLOOKUP(G35,'Flow Rate Table'!$B$13:$O$132,X35)),IF(G35=0,0,VLOOKUP(G35,#REF!,X35)))</f>
        <v>6.2490977387630204</v>
      </c>
      <c r="O35" s="129">
        <f>IF(E35=$A$3,M35/Cost!$D$6,"N/A")</f>
        <v>10806.089788214746</v>
      </c>
      <c r="P35" s="45" t="e">
        <f>IF(E35=Translations!$A$100,VLOOKUP(Cost!$D$5,'Coefficient Table'!$A$8:$K$92,11,FALSE)*O35,"N/A")</f>
        <v>#N/A</v>
      </c>
      <c r="Q35" s="45" t="e">
        <f>IF(E35=Translations!$A$100,VLOOKUP(Cost!$D$5,'Coefficient Table'!$A$8:$K$92,10,FALSE)*O35,"N/A")</f>
        <v>#N/A</v>
      </c>
      <c r="R35" s="45" t="e">
        <f>IF(E35=Translations!$A$100,VLOOKUP(Cost!$D$5,'Coefficient Table'!$A$8:$K$92,9,FALSE)*P35,"N/A")</f>
        <v>#N/A</v>
      </c>
      <c r="S35" s="127"/>
      <c r="T35" s="229"/>
      <c r="U35" s="222"/>
      <c r="V35" s="222"/>
      <c r="W35" s="222"/>
      <c r="X35" s="227">
        <f t="shared" si="0"/>
        <v>6</v>
      </c>
      <c r="Y35" s="222"/>
      <c r="Z35" s="222">
        <f>$N35*60*Cost!$H$10*Cost!$H$11*Cost!$D$7/1000</f>
        <v>756.42628517503226</v>
      </c>
      <c r="AA35" s="222">
        <f>$N35*60*Cost!$H$10*Cost!$H$11*Cost!$D$8/1000</f>
        <v>8079.9333978748546</v>
      </c>
      <c r="AB35" s="222">
        <f>$N35*60*Cost!$H$10*Cost!$H$11*Cost!$D$9/1000</f>
        <v>8079.9333978748546</v>
      </c>
      <c r="AC35" s="222">
        <f>$N35*60*Cost!$H$10*Cost!$H$11*Cost!$D$10/1000</f>
        <v>8079.9333978748546</v>
      </c>
      <c r="AD35" s="222">
        <f>$N35*60*Cost!$H$10*Cost!$H$11*Cost!$D$11/1000</f>
        <v>8079.9333978748546</v>
      </c>
      <c r="AE35" s="222">
        <f t="shared" si="2"/>
        <v>756.42628517503226</v>
      </c>
      <c r="AF35" s="222"/>
      <c r="AG35" s="222"/>
      <c r="AH35" s="222"/>
      <c r="AI35" s="222"/>
      <c r="AJ35" s="222"/>
      <c r="AK35" s="222"/>
      <c r="AL35" s="222"/>
      <c r="AM35" s="222"/>
      <c r="AN35" s="222"/>
      <c r="AO35" s="222"/>
      <c r="AP35" s="222"/>
      <c r="AQ35" s="222"/>
      <c r="AR35" s="222"/>
      <c r="AS35" s="222"/>
      <c r="AT35" s="222"/>
    </row>
    <row r="36" spans="2:46" ht="13.8" x14ac:dyDescent="0.25">
      <c r="B36" s="15">
        <v>29</v>
      </c>
      <c r="C36" s="15" t="s">
        <v>197</v>
      </c>
      <c r="D36" s="15" t="s">
        <v>254</v>
      </c>
      <c r="E36" s="16" t="s">
        <v>9</v>
      </c>
      <c r="F36" s="15">
        <v>100</v>
      </c>
      <c r="G36" s="29">
        <v>78</v>
      </c>
      <c r="H36" s="310" t="s">
        <v>255</v>
      </c>
      <c r="I36" s="311"/>
      <c r="J36" s="311"/>
      <c r="K36" s="15" t="s">
        <v>200</v>
      </c>
      <c r="L36" s="15" t="s">
        <v>197</v>
      </c>
      <c r="M36" s="204">
        <f t="shared" si="1"/>
        <v>756.42628517503226</v>
      </c>
      <c r="N36" s="44">
        <f>IF(DisplayUnits="standard",IF(G36=0,0,VLOOKUP(G36,'Flow Rate Table'!$B$13:$O$132,X36)),IF(G36=0,0,VLOOKUP(G36,#REF!,X36)))</f>
        <v>6.2490977387630204</v>
      </c>
      <c r="O36" s="129">
        <f>IF(E36=$A$3,M36/Cost!$D$6,"N/A")</f>
        <v>10806.089788214746</v>
      </c>
      <c r="P36" s="45" t="e">
        <f>IF(E36=Translations!$A$100,VLOOKUP(Cost!$D$5,'Coefficient Table'!$A$8:$K$92,11,FALSE)*O36,"N/A")</f>
        <v>#N/A</v>
      </c>
      <c r="Q36" s="45" t="e">
        <f>IF(E36=Translations!$A$100,VLOOKUP(Cost!$D$5,'Coefficient Table'!$A$8:$K$92,10,FALSE)*O36,"N/A")</f>
        <v>#N/A</v>
      </c>
      <c r="R36" s="45" t="e">
        <f>IF(E36=Translations!$A$100,VLOOKUP(Cost!$D$5,'Coefficient Table'!$A$8:$K$92,9,FALSE)*P36,"N/A")</f>
        <v>#N/A</v>
      </c>
      <c r="S36" s="127"/>
      <c r="T36" s="229"/>
      <c r="U36" s="222"/>
      <c r="V36" s="222"/>
      <c r="W36" s="222"/>
      <c r="X36" s="227">
        <f t="shared" si="0"/>
        <v>6</v>
      </c>
      <c r="Y36" s="222"/>
      <c r="Z36" s="222">
        <f>$N36*60*Cost!$H$10*Cost!$H$11*Cost!$D$7/1000</f>
        <v>756.42628517503226</v>
      </c>
      <c r="AA36" s="222">
        <f>$N36*60*Cost!$H$10*Cost!$H$11*Cost!$D$8/1000</f>
        <v>8079.9333978748546</v>
      </c>
      <c r="AB36" s="222">
        <f>$N36*60*Cost!$H$10*Cost!$H$11*Cost!$D$9/1000</f>
        <v>8079.9333978748546</v>
      </c>
      <c r="AC36" s="222">
        <f>$N36*60*Cost!$H$10*Cost!$H$11*Cost!$D$10/1000</f>
        <v>8079.9333978748546</v>
      </c>
      <c r="AD36" s="222">
        <f>$N36*60*Cost!$H$10*Cost!$H$11*Cost!$D$11/1000</f>
        <v>8079.9333978748546</v>
      </c>
      <c r="AE36" s="222">
        <f t="shared" si="2"/>
        <v>756.42628517503226</v>
      </c>
      <c r="AF36" s="222"/>
      <c r="AG36" s="222"/>
      <c r="AH36" s="222"/>
      <c r="AI36" s="222"/>
      <c r="AJ36" s="222"/>
      <c r="AK36" s="222"/>
      <c r="AL36" s="222"/>
      <c r="AM36" s="222"/>
      <c r="AN36" s="222"/>
      <c r="AO36" s="222"/>
      <c r="AP36" s="222"/>
      <c r="AQ36" s="222"/>
      <c r="AR36" s="222"/>
      <c r="AS36" s="222"/>
      <c r="AT36" s="222"/>
    </row>
    <row r="37" spans="2:46" ht="13.8" x14ac:dyDescent="0.25">
      <c r="B37" s="15">
        <v>30</v>
      </c>
      <c r="C37" s="15" t="s">
        <v>197</v>
      </c>
      <c r="D37" s="15" t="s">
        <v>256</v>
      </c>
      <c r="E37" s="16" t="s">
        <v>9</v>
      </c>
      <c r="F37" s="15">
        <v>100</v>
      </c>
      <c r="G37" s="29">
        <v>72</v>
      </c>
      <c r="H37" s="310" t="s">
        <v>257</v>
      </c>
      <c r="I37" s="311"/>
      <c r="J37" s="311"/>
      <c r="K37" s="15" t="s">
        <v>200</v>
      </c>
      <c r="L37" s="15" t="s">
        <v>197</v>
      </c>
      <c r="M37" s="204">
        <f t="shared" si="1"/>
        <v>676.21649166715429</v>
      </c>
      <c r="N37" s="44">
        <f>IF(DisplayUnits="standard",IF(G37=0,0,VLOOKUP(G37,'Flow Rate Table'!$B$13:$O$132,X37)),IF(G37=0,0,VLOOKUP(G37,#REF!,X37)))</f>
        <v>5.5864570438792533</v>
      </c>
      <c r="O37" s="129">
        <f>IF(E37=$A$3,M37/Cost!$D$6,"N/A")</f>
        <v>9660.2355952450598</v>
      </c>
      <c r="P37" s="45" t="e">
        <f>IF(E37=Translations!$A$100,VLOOKUP(Cost!$D$5,'Coefficient Table'!$A$8:$K$92,11,FALSE)*O37,"N/A")</f>
        <v>#N/A</v>
      </c>
      <c r="Q37" s="45" t="e">
        <f>IF(E37=Translations!$A$100,VLOOKUP(Cost!$D$5,'Coefficient Table'!$A$8:$K$92,10,FALSE)*O37,"N/A")</f>
        <v>#N/A</v>
      </c>
      <c r="R37" s="45" t="e">
        <f>IF(E37=Translations!$A$100,VLOOKUP(Cost!$D$5,'Coefficient Table'!$A$8:$K$92,9,FALSE)*P37,"N/A")</f>
        <v>#N/A</v>
      </c>
      <c r="S37" s="127"/>
      <c r="T37" s="229"/>
      <c r="U37" s="222"/>
      <c r="V37" s="222"/>
      <c r="W37" s="222"/>
      <c r="X37" s="227">
        <f t="shared" si="0"/>
        <v>6</v>
      </c>
      <c r="Y37" s="222"/>
      <c r="Z37" s="222">
        <f>$N37*60*Cost!$H$10*Cost!$H$11*Cost!$D$7/1000</f>
        <v>676.21649166715429</v>
      </c>
      <c r="AA37" s="222">
        <f>$N37*60*Cost!$H$10*Cost!$H$11*Cost!$D$8/1000</f>
        <v>7223.1548827668221</v>
      </c>
      <c r="AB37" s="222">
        <f>$N37*60*Cost!$H$10*Cost!$H$11*Cost!$D$9/1000</f>
        <v>7223.1548827668221</v>
      </c>
      <c r="AC37" s="222">
        <f>$N37*60*Cost!$H$10*Cost!$H$11*Cost!$D$10/1000</f>
        <v>7223.1548827668221</v>
      </c>
      <c r="AD37" s="222">
        <f>$N37*60*Cost!$H$10*Cost!$H$11*Cost!$D$11/1000</f>
        <v>7223.1548827668221</v>
      </c>
      <c r="AE37" s="222">
        <f t="shared" si="2"/>
        <v>676.21649166715429</v>
      </c>
      <c r="AF37" s="222"/>
      <c r="AG37" s="222"/>
      <c r="AH37" s="222"/>
      <c r="AI37" s="222"/>
      <c r="AJ37" s="222"/>
      <c r="AK37" s="222"/>
      <c r="AL37" s="222"/>
      <c r="AM37" s="222"/>
      <c r="AN37" s="222"/>
      <c r="AO37" s="222"/>
      <c r="AP37" s="222"/>
      <c r="AQ37" s="222"/>
      <c r="AR37" s="222"/>
      <c r="AS37" s="222"/>
      <c r="AT37" s="222"/>
    </row>
    <row r="38" spans="2:46" ht="13.8" x14ac:dyDescent="0.25">
      <c r="B38" s="15">
        <v>31</v>
      </c>
      <c r="C38" s="15" t="s">
        <v>197</v>
      </c>
      <c r="D38" s="15" t="s">
        <v>258</v>
      </c>
      <c r="E38" s="16" t="s">
        <v>9</v>
      </c>
      <c r="F38" s="15">
        <v>100</v>
      </c>
      <c r="G38" s="29">
        <v>74</v>
      </c>
      <c r="H38" s="310" t="s">
        <v>259</v>
      </c>
      <c r="I38" s="311"/>
      <c r="J38" s="311"/>
      <c r="K38" s="15" t="s">
        <v>200</v>
      </c>
      <c r="L38" s="15" t="s">
        <v>197</v>
      </c>
      <c r="M38" s="204">
        <f t="shared" si="1"/>
        <v>702.66679397442113</v>
      </c>
      <c r="N38" s="44">
        <f>IF(DisplayUnits="standard",IF(G38=0,0,VLOOKUP(G38,'Flow Rate Table'!$B$13:$O$132,X38)),IF(G38=0,0,VLOOKUP(G38,#REF!,X38)))</f>
        <v>5.804972089664175</v>
      </c>
      <c r="O38" s="129">
        <f>IF(E38=$A$3,M38/Cost!$D$6,"N/A")</f>
        <v>10038.097056777444</v>
      </c>
      <c r="P38" s="45" t="e">
        <f>IF(E38=Translations!$A$100,VLOOKUP(Cost!$D$5,'Coefficient Table'!$A$8:$K$92,11,FALSE)*O38,"N/A")</f>
        <v>#N/A</v>
      </c>
      <c r="Q38" s="45" t="e">
        <f>IF(E38=Translations!$A$100,VLOOKUP(Cost!$D$5,'Coefficient Table'!$A$8:$K$92,10,FALSE)*O38,"N/A")</f>
        <v>#N/A</v>
      </c>
      <c r="R38" s="45" t="e">
        <f>IF(E38=Translations!$A$100,VLOOKUP(Cost!$D$5,'Coefficient Table'!$A$8:$K$92,9,FALSE)*P38,"N/A")</f>
        <v>#N/A</v>
      </c>
      <c r="S38" s="127"/>
      <c r="T38" s="229"/>
      <c r="U38" s="222"/>
      <c r="V38" s="222"/>
      <c r="W38" s="222"/>
      <c r="X38" s="227">
        <f t="shared" si="0"/>
        <v>6</v>
      </c>
      <c r="Y38" s="222"/>
      <c r="Z38" s="222">
        <f>$N38*60*Cost!$H$10*Cost!$H$11*Cost!$D$7/1000</f>
        <v>702.66679397442113</v>
      </c>
      <c r="AA38" s="222">
        <f>$N38*60*Cost!$H$10*Cost!$H$11*Cost!$D$8/1000</f>
        <v>7505.6895926056259</v>
      </c>
      <c r="AB38" s="222">
        <f>$N38*60*Cost!$H$10*Cost!$H$11*Cost!$D$9/1000</f>
        <v>7505.6895926056259</v>
      </c>
      <c r="AC38" s="222">
        <f>$N38*60*Cost!$H$10*Cost!$H$11*Cost!$D$10/1000</f>
        <v>7505.6895926056259</v>
      </c>
      <c r="AD38" s="222">
        <f>$N38*60*Cost!$H$10*Cost!$H$11*Cost!$D$11/1000</f>
        <v>7505.6895926056259</v>
      </c>
      <c r="AE38" s="222">
        <f t="shared" si="2"/>
        <v>702.66679397442113</v>
      </c>
      <c r="AF38" s="222"/>
      <c r="AG38" s="222"/>
      <c r="AH38" s="222"/>
      <c r="AI38" s="222"/>
      <c r="AJ38" s="222"/>
      <c r="AK38" s="222"/>
      <c r="AL38" s="222"/>
      <c r="AM38" s="222"/>
      <c r="AN38" s="222"/>
      <c r="AO38" s="222"/>
      <c r="AP38" s="222"/>
      <c r="AQ38" s="222"/>
      <c r="AR38" s="222"/>
      <c r="AS38" s="222"/>
      <c r="AT38" s="222"/>
    </row>
    <row r="39" spans="2:46" ht="13.8" x14ac:dyDescent="0.25">
      <c r="B39" s="15">
        <v>32</v>
      </c>
      <c r="C39" s="15" t="s">
        <v>197</v>
      </c>
      <c r="D39" s="15" t="s">
        <v>260</v>
      </c>
      <c r="E39" s="16" t="s">
        <v>9</v>
      </c>
      <c r="F39" s="15">
        <v>100</v>
      </c>
      <c r="G39" s="29">
        <v>75</v>
      </c>
      <c r="H39" s="310" t="s">
        <v>261</v>
      </c>
      <c r="I39" s="311"/>
      <c r="J39" s="311"/>
      <c r="K39" s="15" t="s">
        <v>200</v>
      </c>
      <c r="L39" s="15" t="s">
        <v>197</v>
      </c>
      <c r="M39" s="204">
        <f t="shared" si="1"/>
        <v>716.00016674469771</v>
      </c>
      <c r="N39" s="44">
        <f>IF(DisplayUnits="standard",IF(G39=0,0,VLOOKUP(G39,'Flow Rate Table'!$B$13:$O$132,X39)),IF(G39=0,0,VLOOKUP(G39,#REF!,X39)))</f>
        <v>5.9151236685579986</v>
      </c>
      <c r="O39" s="129">
        <f>IF(E39=$A$3,M39/Cost!$D$6,"N/A")</f>
        <v>10228.573810638538</v>
      </c>
      <c r="P39" s="45" t="e">
        <f>IF(E39=Translations!$A$100,VLOOKUP(Cost!$D$5,'Coefficient Table'!$A$8:$K$92,11,FALSE)*O39,"N/A")</f>
        <v>#N/A</v>
      </c>
      <c r="Q39" s="45" t="e">
        <f>IF(E39=Translations!$A$100,VLOOKUP(Cost!$D$5,'Coefficient Table'!$A$8:$K$92,10,FALSE)*O39,"N/A")</f>
        <v>#N/A</v>
      </c>
      <c r="R39" s="45" t="e">
        <f>IF(E39=Translations!$A$100,VLOOKUP(Cost!$D$5,'Coefficient Table'!$A$8:$K$92,9,FALSE)*P39,"N/A")</f>
        <v>#N/A</v>
      </c>
      <c r="S39" s="127"/>
      <c r="T39" s="229"/>
      <c r="U39" s="222"/>
      <c r="V39" s="222"/>
      <c r="W39" s="222"/>
      <c r="X39" s="227">
        <f t="shared" si="0"/>
        <v>6</v>
      </c>
      <c r="Y39" s="222"/>
      <c r="Z39" s="222">
        <f>$N39*60*Cost!$H$10*Cost!$H$11*Cost!$D$7/1000</f>
        <v>716.00016674469771</v>
      </c>
      <c r="AA39" s="222">
        <f>$N39*60*Cost!$H$10*Cost!$H$11*Cost!$D$8/1000</f>
        <v>7648.1129404774474</v>
      </c>
      <c r="AB39" s="222">
        <f>$N39*60*Cost!$H$10*Cost!$H$11*Cost!$D$9/1000</f>
        <v>7648.1129404774474</v>
      </c>
      <c r="AC39" s="222">
        <f>$N39*60*Cost!$H$10*Cost!$H$11*Cost!$D$10/1000</f>
        <v>7648.1129404774474</v>
      </c>
      <c r="AD39" s="222">
        <f>$N39*60*Cost!$H$10*Cost!$H$11*Cost!$D$11/1000</f>
        <v>7648.1129404774474</v>
      </c>
      <c r="AE39" s="222">
        <f t="shared" si="2"/>
        <v>716.00016674469771</v>
      </c>
      <c r="AF39" s="222"/>
      <c r="AG39" s="222"/>
      <c r="AH39" s="222"/>
      <c r="AI39" s="222"/>
      <c r="AJ39" s="222"/>
      <c r="AK39" s="222"/>
      <c r="AL39" s="222"/>
      <c r="AM39" s="222"/>
      <c r="AN39" s="222"/>
      <c r="AO39" s="222"/>
      <c r="AP39" s="222"/>
      <c r="AQ39" s="222"/>
      <c r="AR39" s="222"/>
      <c r="AS39" s="222"/>
      <c r="AT39" s="222"/>
    </row>
    <row r="40" spans="2:46" ht="13.8" x14ac:dyDescent="0.25">
      <c r="B40" s="15">
        <v>33</v>
      </c>
      <c r="C40" s="15" t="s">
        <v>197</v>
      </c>
      <c r="D40" s="15" t="s">
        <v>262</v>
      </c>
      <c r="E40" s="16" t="s">
        <v>9</v>
      </c>
      <c r="F40" s="15">
        <v>100</v>
      </c>
      <c r="G40" s="29">
        <v>74</v>
      </c>
      <c r="H40" s="310" t="s">
        <v>206</v>
      </c>
      <c r="I40" s="311"/>
      <c r="J40" s="311"/>
      <c r="K40" s="15" t="s">
        <v>200</v>
      </c>
      <c r="L40" s="15" t="s">
        <v>197</v>
      </c>
      <c r="M40" s="204">
        <f t="shared" si="1"/>
        <v>702.66679397442113</v>
      </c>
      <c r="N40" s="44">
        <f>IF(DisplayUnits="standard",IF(G40=0,0,VLOOKUP(G40,'Flow Rate Table'!$B$13:$O$132,X40)),IF(G40=0,0,VLOOKUP(G40,#REF!,X40)))</f>
        <v>5.804972089664175</v>
      </c>
      <c r="O40" s="129">
        <f>IF(E40=$A$3,M40/Cost!$D$6,"N/A")</f>
        <v>10038.097056777444</v>
      </c>
      <c r="P40" s="45" t="e">
        <f>IF(E40=Translations!$A$100,VLOOKUP(Cost!$D$5,'Coefficient Table'!$A$8:$K$92,11,FALSE)*O40,"N/A")</f>
        <v>#N/A</v>
      </c>
      <c r="Q40" s="45" t="e">
        <f>IF(E40=Translations!$A$100,VLOOKUP(Cost!$D$5,'Coefficient Table'!$A$8:$K$92,10,FALSE)*O40,"N/A")</f>
        <v>#N/A</v>
      </c>
      <c r="R40" s="45" t="e">
        <f>IF(E40=Translations!$A$100,VLOOKUP(Cost!$D$5,'Coefficient Table'!$A$8:$K$92,9,FALSE)*P40,"N/A")</f>
        <v>#N/A</v>
      </c>
      <c r="S40" s="127"/>
      <c r="T40" s="229"/>
      <c r="U40" s="222"/>
      <c r="V40" s="222"/>
      <c r="W40" s="222"/>
      <c r="X40" s="227">
        <f t="shared" si="0"/>
        <v>6</v>
      </c>
      <c r="Y40" s="222"/>
      <c r="Z40" s="222">
        <f>$N40*60*Cost!$H$10*Cost!$H$11*Cost!$D$7/1000</f>
        <v>702.66679397442113</v>
      </c>
      <c r="AA40" s="222">
        <f>$N40*60*Cost!$H$10*Cost!$H$11*Cost!$D$8/1000</f>
        <v>7505.6895926056259</v>
      </c>
      <c r="AB40" s="222">
        <f>$N40*60*Cost!$H$10*Cost!$H$11*Cost!$D$9/1000</f>
        <v>7505.6895926056259</v>
      </c>
      <c r="AC40" s="222">
        <f>$N40*60*Cost!$H$10*Cost!$H$11*Cost!$D$10/1000</f>
        <v>7505.6895926056259</v>
      </c>
      <c r="AD40" s="222">
        <f>$N40*60*Cost!$H$10*Cost!$H$11*Cost!$D$11/1000</f>
        <v>7505.6895926056259</v>
      </c>
      <c r="AE40" s="222">
        <f t="shared" si="2"/>
        <v>702.66679397442113</v>
      </c>
      <c r="AF40" s="222"/>
      <c r="AG40" s="222"/>
      <c r="AH40" s="222"/>
      <c r="AI40" s="222"/>
      <c r="AJ40" s="222"/>
      <c r="AK40" s="222"/>
      <c r="AL40" s="222"/>
      <c r="AM40" s="222"/>
      <c r="AN40" s="222"/>
      <c r="AO40" s="222"/>
      <c r="AP40" s="222"/>
      <c r="AQ40" s="222"/>
      <c r="AR40" s="222"/>
      <c r="AS40" s="222"/>
      <c r="AT40" s="222"/>
    </row>
    <row r="41" spans="2:46" ht="13.8" x14ac:dyDescent="0.25">
      <c r="B41" s="15">
        <v>34</v>
      </c>
      <c r="C41" s="15" t="s">
        <v>197</v>
      </c>
      <c r="D41" s="15" t="s">
        <v>263</v>
      </c>
      <c r="E41" s="16" t="s">
        <v>9</v>
      </c>
      <c r="F41" s="15">
        <v>100</v>
      </c>
      <c r="G41" s="29">
        <v>76</v>
      </c>
      <c r="H41" s="310" t="s">
        <v>264</v>
      </c>
      <c r="I41" s="311"/>
      <c r="J41" s="311"/>
      <c r="K41" s="15" t="s">
        <v>200</v>
      </c>
      <c r="L41" s="15" t="s">
        <v>197</v>
      </c>
      <c r="M41" s="204">
        <f t="shared" si="1"/>
        <v>729.40491399195537</v>
      </c>
      <c r="N41" s="44">
        <f>IF(DisplayUnits="standard",IF(G41=0,0,VLOOKUP(G41,'Flow Rate Table'!$B$13:$O$132,X41)),IF(G41=0,0,VLOOKUP(G41,#REF!,X41)))</f>
        <v>6.0258648965576906</v>
      </c>
      <c r="O41" s="129">
        <f>IF(E41=$A$3,M41/Cost!$D$6,"N/A")</f>
        <v>10420.070199885076</v>
      </c>
      <c r="P41" s="45" t="e">
        <f>IF(E41=Translations!$A$100,VLOOKUP(Cost!$D$5,'Coefficient Table'!$A$8:$K$92,11,FALSE)*O41,"N/A")</f>
        <v>#N/A</v>
      </c>
      <c r="Q41" s="45" t="e">
        <f>IF(E41=Translations!$A$100,VLOOKUP(Cost!$D$5,'Coefficient Table'!$A$8:$K$92,10,FALSE)*O41,"N/A")</f>
        <v>#N/A</v>
      </c>
      <c r="R41" s="45" t="e">
        <f>IF(E41=Translations!$A$100,VLOOKUP(Cost!$D$5,'Coefficient Table'!$A$8:$K$92,9,FALSE)*P41,"N/A")</f>
        <v>#N/A</v>
      </c>
      <c r="S41" s="127"/>
      <c r="T41" s="229"/>
      <c r="U41" s="222"/>
      <c r="V41" s="222"/>
      <c r="W41" s="222"/>
      <c r="X41" s="227">
        <f t="shared" si="0"/>
        <v>6</v>
      </c>
      <c r="Y41" s="222"/>
      <c r="Z41" s="222">
        <f>$N41*60*Cost!$H$10*Cost!$H$11*Cost!$D$7/1000</f>
        <v>729.40491399195537</v>
      </c>
      <c r="AA41" s="222">
        <f>$N41*60*Cost!$H$10*Cost!$H$11*Cost!$D$8/1000</f>
        <v>7791.2986904915761</v>
      </c>
      <c r="AB41" s="222">
        <f>$N41*60*Cost!$H$10*Cost!$H$11*Cost!$D$9/1000</f>
        <v>7791.2986904915761</v>
      </c>
      <c r="AC41" s="222">
        <f>$N41*60*Cost!$H$10*Cost!$H$11*Cost!$D$10/1000</f>
        <v>7791.2986904915761</v>
      </c>
      <c r="AD41" s="222">
        <f>$N41*60*Cost!$H$10*Cost!$H$11*Cost!$D$11/1000</f>
        <v>7791.2986904915761</v>
      </c>
      <c r="AE41" s="222">
        <f t="shared" si="2"/>
        <v>729.40491399195537</v>
      </c>
      <c r="AF41" s="222"/>
      <c r="AG41" s="222"/>
      <c r="AH41" s="222"/>
      <c r="AI41" s="222"/>
      <c r="AJ41" s="222"/>
      <c r="AK41" s="222"/>
      <c r="AL41" s="222"/>
      <c r="AM41" s="222"/>
      <c r="AN41" s="222"/>
      <c r="AO41" s="222"/>
      <c r="AP41" s="222"/>
      <c r="AQ41" s="222"/>
      <c r="AR41" s="222"/>
      <c r="AS41" s="222"/>
      <c r="AT41" s="222"/>
    </row>
    <row r="42" spans="2:46" ht="13.8" x14ac:dyDescent="0.25">
      <c r="B42" s="15">
        <v>35</v>
      </c>
      <c r="C42" s="15" t="s">
        <v>197</v>
      </c>
      <c r="D42" s="15" t="s">
        <v>265</v>
      </c>
      <c r="E42" s="16" t="s">
        <v>9</v>
      </c>
      <c r="F42" s="15">
        <v>100</v>
      </c>
      <c r="G42" s="29">
        <v>78</v>
      </c>
      <c r="H42" s="310" t="s">
        <v>266</v>
      </c>
      <c r="I42" s="311"/>
      <c r="J42" s="311"/>
      <c r="K42" s="15" t="s">
        <v>200</v>
      </c>
      <c r="L42" s="15" t="s">
        <v>197</v>
      </c>
      <c r="M42" s="204">
        <f t="shared" si="1"/>
        <v>756.42628517503226</v>
      </c>
      <c r="N42" s="44">
        <f>IF(DisplayUnits="standard",IF(G42=0,0,VLOOKUP(G42,'Flow Rate Table'!$B$13:$O$132,X42)),IF(G42=0,0,VLOOKUP(G42,#REF!,X42)))</f>
        <v>6.2490977387630204</v>
      </c>
      <c r="O42" s="129">
        <f>IF(E42=$A$3,M42/Cost!$D$6,"N/A")</f>
        <v>10806.089788214746</v>
      </c>
      <c r="P42" s="45" t="e">
        <f>IF(E42=Translations!$A$100,VLOOKUP(Cost!$D$5,'Coefficient Table'!$A$8:$K$92,11,FALSE)*O42,"N/A")</f>
        <v>#N/A</v>
      </c>
      <c r="Q42" s="45" t="e">
        <f>IF(E42=Translations!$A$100,VLOOKUP(Cost!$D$5,'Coefficient Table'!$A$8:$K$92,10,FALSE)*O42,"N/A")</f>
        <v>#N/A</v>
      </c>
      <c r="R42" s="45" t="e">
        <f>IF(E42=Translations!$A$100,VLOOKUP(Cost!$D$5,'Coefficient Table'!$A$8:$K$92,9,FALSE)*P42,"N/A")</f>
        <v>#N/A</v>
      </c>
      <c r="S42" s="127"/>
      <c r="T42" s="229"/>
      <c r="U42" s="222"/>
      <c r="V42" s="222"/>
      <c r="W42" s="222"/>
      <c r="X42" s="227">
        <f t="shared" si="0"/>
        <v>6</v>
      </c>
      <c r="Y42" s="222"/>
      <c r="Z42" s="222">
        <f>$N42*60*Cost!$H$10*Cost!$H$11*Cost!$D$7/1000</f>
        <v>756.42628517503226</v>
      </c>
      <c r="AA42" s="222">
        <f>$N42*60*Cost!$H$10*Cost!$H$11*Cost!$D$8/1000</f>
        <v>8079.9333978748546</v>
      </c>
      <c r="AB42" s="222">
        <f>$N42*60*Cost!$H$10*Cost!$H$11*Cost!$D$9/1000</f>
        <v>8079.9333978748546</v>
      </c>
      <c r="AC42" s="222">
        <f>$N42*60*Cost!$H$10*Cost!$H$11*Cost!$D$10/1000</f>
        <v>8079.9333978748546</v>
      </c>
      <c r="AD42" s="222">
        <f>$N42*60*Cost!$H$10*Cost!$H$11*Cost!$D$11/1000</f>
        <v>8079.9333978748546</v>
      </c>
      <c r="AE42" s="222">
        <f t="shared" si="2"/>
        <v>756.42628517503226</v>
      </c>
      <c r="AF42" s="222"/>
      <c r="AG42" s="222"/>
      <c r="AH42" s="222"/>
      <c r="AI42" s="222"/>
      <c r="AJ42" s="222"/>
      <c r="AK42" s="222"/>
      <c r="AL42" s="222"/>
      <c r="AM42" s="222"/>
      <c r="AN42" s="222"/>
      <c r="AO42" s="222"/>
      <c r="AP42" s="222"/>
      <c r="AQ42" s="222"/>
      <c r="AR42" s="222"/>
      <c r="AS42" s="222"/>
      <c r="AT42" s="222"/>
    </row>
    <row r="43" spans="2:46" ht="13.8" x14ac:dyDescent="0.25">
      <c r="B43" s="15">
        <v>36</v>
      </c>
      <c r="C43" s="15" t="s">
        <v>197</v>
      </c>
      <c r="D43" s="15" t="s">
        <v>267</v>
      </c>
      <c r="E43" s="16" t="s">
        <v>9</v>
      </c>
      <c r="F43" s="15">
        <v>100</v>
      </c>
      <c r="G43" s="29">
        <v>70</v>
      </c>
      <c r="H43" s="310" t="s">
        <v>197</v>
      </c>
      <c r="I43" s="311"/>
      <c r="J43" s="311"/>
      <c r="K43" s="15" t="s">
        <v>200</v>
      </c>
      <c r="L43" s="15" t="s">
        <v>197</v>
      </c>
      <c r="M43" s="204">
        <f t="shared" si="1"/>
        <v>650.05877547796354</v>
      </c>
      <c r="N43" s="44">
        <f>IF(DisplayUnits="standard",IF(G43=0,0,VLOOKUP(G43,'Flow Rate Table'!$B$13:$O$132,X43)),IF(G43=0,0,VLOOKUP(G43,#REF!,X43)))</f>
        <v>5.3703591526600825</v>
      </c>
      <c r="O43" s="129">
        <f>IF(E43=$A$3,M43/Cost!$D$6,"N/A")</f>
        <v>9286.5539353994791</v>
      </c>
      <c r="P43" s="45" t="e">
        <f>IF(E43=Translations!$A$100,VLOOKUP(Cost!$D$5,'Coefficient Table'!$A$8:$K$92,11,FALSE)*O43,"N/A")</f>
        <v>#N/A</v>
      </c>
      <c r="Q43" s="45" t="e">
        <f>IF(E43=Translations!$A$100,VLOOKUP(Cost!$D$5,'Coefficient Table'!$A$8:$K$92,10,FALSE)*O43,"N/A")</f>
        <v>#N/A</v>
      </c>
      <c r="R43" s="45" t="e">
        <f>IF(E43=Translations!$A$100,VLOOKUP(Cost!$D$5,'Coefficient Table'!$A$8:$K$92,9,FALSE)*P43,"N/A")</f>
        <v>#N/A</v>
      </c>
      <c r="S43" s="127"/>
      <c r="T43" s="229"/>
      <c r="U43" s="222"/>
      <c r="V43" s="222"/>
      <c r="W43" s="222"/>
      <c r="X43" s="227">
        <f t="shared" si="0"/>
        <v>6</v>
      </c>
      <c r="Y43" s="222"/>
      <c r="Z43" s="222">
        <f>$N43*60*Cost!$H$10*Cost!$H$11*Cost!$D$7/1000</f>
        <v>650.05877547796354</v>
      </c>
      <c r="AA43" s="222">
        <f>$N43*60*Cost!$H$10*Cost!$H$11*Cost!$D$8/1000</f>
        <v>6943.7454957698219</v>
      </c>
      <c r="AB43" s="222">
        <f>$N43*60*Cost!$H$10*Cost!$H$11*Cost!$D$9/1000</f>
        <v>6943.7454957698219</v>
      </c>
      <c r="AC43" s="222">
        <f>$N43*60*Cost!$H$10*Cost!$H$11*Cost!$D$10/1000</f>
        <v>6943.7454957698219</v>
      </c>
      <c r="AD43" s="222">
        <f>$N43*60*Cost!$H$10*Cost!$H$11*Cost!$D$11/1000</f>
        <v>6943.7454957698219</v>
      </c>
      <c r="AE43" s="222">
        <f t="shared" si="2"/>
        <v>650.05877547796354</v>
      </c>
      <c r="AF43" s="222"/>
      <c r="AG43" s="222"/>
      <c r="AH43" s="222"/>
      <c r="AI43" s="222"/>
      <c r="AJ43" s="222"/>
      <c r="AK43" s="222"/>
      <c r="AL43" s="222"/>
      <c r="AM43" s="222"/>
      <c r="AN43" s="222"/>
      <c r="AO43" s="222"/>
      <c r="AP43" s="222"/>
      <c r="AQ43" s="222"/>
      <c r="AR43" s="222"/>
      <c r="AS43" s="222"/>
      <c r="AT43" s="222"/>
    </row>
    <row r="44" spans="2:46" ht="13.8" x14ac:dyDescent="0.25">
      <c r="B44" s="15">
        <v>37</v>
      </c>
      <c r="C44" s="15" t="s">
        <v>197</v>
      </c>
      <c r="D44" s="15" t="s">
        <v>268</v>
      </c>
      <c r="E44" s="16" t="s">
        <v>9</v>
      </c>
      <c r="F44" s="15">
        <v>100</v>
      </c>
      <c r="G44" s="29">
        <v>72</v>
      </c>
      <c r="H44" s="310" t="s">
        <v>210</v>
      </c>
      <c r="I44" s="311"/>
      <c r="J44" s="311"/>
      <c r="K44" s="15" t="s">
        <v>200</v>
      </c>
      <c r="L44" s="15" t="s">
        <v>197</v>
      </c>
      <c r="M44" s="204">
        <f t="shared" si="1"/>
        <v>676.21649166715429</v>
      </c>
      <c r="N44" s="44">
        <f>IF(DisplayUnits="standard",IF(G44=0,0,VLOOKUP(G44,'Flow Rate Table'!$B$13:$O$132,X44)),IF(G44=0,0,VLOOKUP(G44,#REF!,X44)))</f>
        <v>5.5864570438792533</v>
      </c>
      <c r="O44" s="129">
        <f>IF(E44=$A$3,M44/Cost!$D$6,"N/A")</f>
        <v>9660.2355952450598</v>
      </c>
      <c r="P44" s="45" t="e">
        <f>IF(E44=Translations!$A$100,VLOOKUP(Cost!$D$5,'Coefficient Table'!$A$8:$K$92,11,FALSE)*O44,"N/A")</f>
        <v>#N/A</v>
      </c>
      <c r="Q44" s="45" t="e">
        <f>IF(E44=Translations!$A$100,VLOOKUP(Cost!$D$5,'Coefficient Table'!$A$8:$K$92,10,FALSE)*O44,"N/A")</f>
        <v>#N/A</v>
      </c>
      <c r="R44" s="45" t="e">
        <f>IF(E44=Translations!$A$100,VLOOKUP(Cost!$D$5,'Coefficient Table'!$A$8:$K$92,9,FALSE)*P44,"N/A")</f>
        <v>#N/A</v>
      </c>
      <c r="S44" s="127"/>
      <c r="T44" s="229"/>
      <c r="U44" s="222"/>
      <c r="V44" s="222"/>
      <c r="W44" s="222"/>
      <c r="X44" s="227">
        <f t="shared" si="0"/>
        <v>6</v>
      </c>
      <c r="Y44" s="222"/>
      <c r="Z44" s="222">
        <f>$N44*60*Cost!$H$10*Cost!$H$11*Cost!$D$7/1000</f>
        <v>676.21649166715429</v>
      </c>
      <c r="AA44" s="222">
        <f>$N44*60*Cost!$H$10*Cost!$H$11*Cost!$D$8/1000</f>
        <v>7223.1548827668221</v>
      </c>
      <c r="AB44" s="222">
        <f>$N44*60*Cost!$H$10*Cost!$H$11*Cost!$D$9/1000</f>
        <v>7223.1548827668221</v>
      </c>
      <c r="AC44" s="222">
        <f>$N44*60*Cost!$H$10*Cost!$H$11*Cost!$D$10/1000</f>
        <v>7223.1548827668221</v>
      </c>
      <c r="AD44" s="222">
        <f>$N44*60*Cost!$H$10*Cost!$H$11*Cost!$D$11/1000</f>
        <v>7223.1548827668221</v>
      </c>
      <c r="AE44" s="222">
        <f t="shared" si="2"/>
        <v>676.21649166715429</v>
      </c>
      <c r="AF44" s="222"/>
      <c r="AG44" s="222"/>
      <c r="AH44" s="222"/>
      <c r="AI44" s="222"/>
      <c r="AJ44" s="222"/>
      <c r="AK44" s="222"/>
      <c r="AL44" s="222"/>
      <c r="AM44" s="222"/>
      <c r="AN44" s="222"/>
      <c r="AO44" s="222"/>
      <c r="AP44" s="222"/>
      <c r="AQ44" s="222"/>
      <c r="AR44" s="222"/>
      <c r="AS44" s="222"/>
      <c r="AT44" s="222"/>
    </row>
    <row r="45" spans="2:46" ht="13.8" x14ac:dyDescent="0.25">
      <c r="B45" s="15">
        <v>38</v>
      </c>
      <c r="C45" s="15" t="s">
        <v>197</v>
      </c>
      <c r="D45" s="15" t="s">
        <v>269</v>
      </c>
      <c r="E45" s="16" t="s">
        <v>9</v>
      </c>
      <c r="F45" s="15">
        <v>100</v>
      </c>
      <c r="G45" s="29">
        <v>72</v>
      </c>
      <c r="H45" s="310" t="s">
        <v>220</v>
      </c>
      <c r="I45" s="311"/>
      <c r="J45" s="311"/>
      <c r="K45" s="15" t="s">
        <v>200</v>
      </c>
      <c r="L45" s="15" t="s">
        <v>197</v>
      </c>
      <c r="M45" s="204">
        <f t="shared" si="1"/>
        <v>676.21649166715429</v>
      </c>
      <c r="N45" s="44">
        <f>IF(DisplayUnits="standard",IF(G45=0,0,VLOOKUP(G45,'Flow Rate Table'!$B$13:$O$132,X45)),IF(G45=0,0,VLOOKUP(G45,#REF!,X45)))</f>
        <v>5.5864570438792533</v>
      </c>
      <c r="O45" s="129">
        <f>IF(E45=$A$3,M45/Cost!$D$6,"N/A")</f>
        <v>9660.2355952450598</v>
      </c>
      <c r="P45" s="45" t="e">
        <f>IF(E45=Translations!$A$100,VLOOKUP(Cost!$D$5,'Coefficient Table'!$A$8:$K$92,11,FALSE)*O45,"N/A")</f>
        <v>#N/A</v>
      </c>
      <c r="Q45" s="45" t="e">
        <f>IF(E45=Translations!$A$100,VLOOKUP(Cost!$D$5,'Coefficient Table'!$A$8:$K$92,10,FALSE)*O45,"N/A")</f>
        <v>#N/A</v>
      </c>
      <c r="R45" s="45" t="e">
        <f>IF(E45=Translations!$A$100,VLOOKUP(Cost!$D$5,'Coefficient Table'!$A$8:$K$92,9,FALSE)*P45,"N/A")</f>
        <v>#N/A</v>
      </c>
      <c r="S45" s="127"/>
      <c r="T45" s="229"/>
      <c r="U45" s="222"/>
      <c r="V45" s="222"/>
      <c r="W45" s="222"/>
      <c r="X45" s="227">
        <f t="shared" si="0"/>
        <v>6</v>
      </c>
      <c r="Y45" s="222"/>
      <c r="Z45" s="222">
        <f>$N45*60*Cost!$H$10*Cost!$H$11*Cost!$D$7/1000</f>
        <v>676.21649166715429</v>
      </c>
      <c r="AA45" s="222">
        <f>$N45*60*Cost!$H$10*Cost!$H$11*Cost!$D$8/1000</f>
        <v>7223.1548827668221</v>
      </c>
      <c r="AB45" s="222">
        <f>$N45*60*Cost!$H$10*Cost!$H$11*Cost!$D$9/1000</f>
        <v>7223.1548827668221</v>
      </c>
      <c r="AC45" s="222">
        <f>$N45*60*Cost!$H$10*Cost!$H$11*Cost!$D$10/1000</f>
        <v>7223.1548827668221</v>
      </c>
      <c r="AD45" s="222">
        <f>$N45*60*Cost!$H$10*Cost!$H$11*Cost!$D$11/1000</f>
        <v>7223.1548827668221</v>
      </c>
      <c r="AE45" s="222">
        <f t="shared" si="2"/>
        <v>676.21649166715429</v>
      </c>
      <c r="AF45" s="222"/>
      <c r="AG45" s="222"/>
      <c r="AH45" s="222"/>
      <c r="AI45" s="222"/>
      <c r="AJ45" s="222"/>
      <c r="AK45" s="222"/>
      <c r="AL45" s="222"/>
      <c r="AM45" s="222"/>
      <c r="AN45" s="222"/>
      <c r="AO45" s="222"/>
      <c r="AP45" s="222"/>
      <c r="AQ45" s="222"/>
      <c r="AR45" s="222"/>
      <c r="AS45" s="222"/>
      <c r="AT45" s="222"/>
    </row>
    <row r="46" spans="2:46" ht="13.8" x14ac:dyDescent="0.25">
      <c r="B46" s="15">
        <v>39</v>
      </c>
      <c r="C46" s="15" t="s">
        <v>197</v>
      </c>
      <c r="D46" s="15" t="s">
        <v>270</v>
      </c>
      <c r="E46" s="16" t="s">
        <v>9</v>
      </c>
      <c r="F46" s="15">
        <v>100</v>
      </c>
      <c r="G46" s="29">
        <v>72</v>
      </c>
      <c r="H46" s="310" t="s">
        <v>271</v>
      </c>
      <c r="I46" s="311"/>
      <c r="J46" s="311"/>
      <c r="K46" s="15" t="s">
        <v>200</v>
      </c>
      <c r="L46" s="15" t="s">
        <v>197</v>
      </c>
      <c r="M46" s="204">
        <f t="shared" si="1"/>
        <v>676.21649166715429</v>
      </c>
      <c r="N46" s="44">
        <f>IF(DisplayUnits="standard",IF(G46=0,0,VLOOKUP(G46,'Flow Rate Table'!$B$13:$O$132,X46)),IF(G46=0,0,VLOOKUP(G46,#REF!,X46)))</f>
        <v>5.5864570438792533</v>
      </c>
      <c r="O46" s="129">
        <f>IF(E46=$A$3,M46/Cost!$D$6,"N/A")</f>
        <v>9660.2355952450598</v>
      </c>
      <c r="P46" s="45" t="e">
        <f>IF(E46=Translations!$A$100,VLOOKUP(Cost!$D$5,'Coefficient Table'!$A$8:$K$92,11,FALSE)*O46,"N/A")</f>
        <v>#N/A</v>
      </c>
      <c r="Q46" s="45" t="e">
        <f>IF(E46=Translations!$A$100,VLOOKUP(Cost!$D$5,'Coefficient Table'!$A$8:$K$92,10,FALSE)*O46,"N/A")</f>
        <v>#N/A</v>
      </c>
      <c r="R46" s="45" t="e">
        <f>IF(E46=Translations!$A$100,VLOOKUP(Cost!$D$5,'Coefficient Table'!$A$8:$K$92,9,FALSE)*P46,"N/A")</f>
        <v>#N/A</v>
      </c>
      <c r="S46" s="127"/>
      <c r="T46" s="229"/>
      <c r="U46" s="222"/>
      <c r="V46" s="222"/>
      <c r="W46" s="222"/>
      <c r="X46" s="227">
        <f t="shared" si="0"/>
        <v>6</v>
      </c>
      <c r="Y46" s="222"/>
      <c r="Z46" s="222">
        <f>$N46*60*Cost!$H$10*Cost!$H$11*Cost!$D$7/1000</f>
        <v>676.21649166715429</v>
      </c>
      <c r="AA46" s="222">
        <f>$N46*60*Cost!$H$10*Cost!$H$11*Cost!$D$8/1000</f>
        <v>7223.1548827668221</v>
      </c>
      <c r="AB46" s="222">
        <f>$N46*60*Cost!$H$10*Cost!$H$11*Cost!$D$9/1000</f>
        <v>7223.1548827668221</v>
      </c>
      <c r="AC46" s="222">
        <f>$N46*60*Cost!$H$10*Cost!$H$11*Cost!$D$10/1000</f>
        <v>7223.1548827668221</v>
      </c>
      <c r="AD46" s="222">
        <f>$N46*60*Cost!$H$10*Cost!$H$11*Cost!$D$11/1000</f>
        <v>7223.1548827668221</v>
      </c>
      <c r="AE46" s="222">
        <f t="shared" si="2"/>
        <v>676.21649166715429</v>
      </c>
      <c r="AF46" s="222"/>
      <c r="AG46" s="222"/>
      <c r="AH46" s="222"/>
      <c r="AI46" s="222"/>
      <c r="AJ46" s="222"/>
      <c r="AK46" s="222"/>
      <c r="AL46" s="222"/>
      <c r="AM46" s="222"/>
      <c r="AN46" s="222"/>
      <c r="AO46" s="222"/>
      <c r="AP46" s="222"/>
      <c r="AQ46" s="222"/>
      <c r="AR46" s="222"/>
      <c r="AS46" s="222"/>
      <c r="AT46" s="222"/>
    </row>
    <row r="47" spans="2:46" ht="13.8" x14ac:dyDescent="0.25">
      <c r="B47" s="15">
        <v>40</v>
      </c>
      <c r="C47" s="15" t="s">
        <v>197</v>
      </c>
      <c r="D47" s="15" t="s">
        <v>272</v>
      </c>
      <c r="E47" s="16" t="s">
        <v>9</v>
      </c>
      <c r="F47" s="15">
        <v>100</v>
      </c>
      <c r="G47" s="29">
        <v>77</v>
      </c>
      <c r="H47" s="310" t="s">
        <v>273</v>
      </c>
      <c r="I47" s="311"/>
      <c r="J47" s="311"/>
      <c r="K47" s="15" t="s">
        <v>200</v>
      </c>
      <c r="L47" s="15" t="s">
        <v>197</v>
      </c>
      <c r="M47" s="204">
        <f t="shared" si="1"/>
        <v>742.88047109030549</v>
      </c>
      <c r="N47" s="44">
        <f>IF(DisplayUnits="standard",IF(G47=0,0,VLOOKUP(G47,'Flow Rate Table'!$B$13:$O$132,X47)),IF(G47=0,0,VLOOKUP(G47,#REF!,X47)))</f>
        <v>6.1371911090945606</v>
      </c>
      <c r="O47" s="129">
        <f>IF(E47=$A$3,M47/Cost!$D$6,"N/A")</f>
        <v>10612.578158432934</v>
      </c>
      <c r="P47" s="45" t="e">
        <f>IF(E47=Translations!$A$100,VLOOKUP(Cost!$D$5,'Coefficient Table'!$A$8:$K$92,11,FALSE)*O47,"N/A")</f>
        <v>#N/A</v>
      </c>
      <c r="Q47" s="45" t="e">
        <f>IF(E47=Translations!$A$100,VLOOKUP(Cost!$D$5,'Coefficient Table'!$A$8:$K$92,10,FALSE)*O47,"N/A")</f>
        <v>#N/A</v>
      </c>
      <c r="R47" s="45" t="e">
        <f>IF(E47=Translations!$A$100,VLOOKUP(Cost!$D$5,'Coefficient Table'!$A$8:$K$92,9,FALSE)*P47,"N/A")</f>
        <v>#N/A</v>
      </c>
      <c r="S47" s="127"/>
      <c r="T47" s="229"/>
      <c r="U47" s="222"/>
      <c r="V47" s="222"/>
      <c r="W47" s="222"/>
      <c r="X47" s="227">
        <f t="shared" si="0"/>
        <v>6</v>
      </c>
      <c r="Y47" s="222"/>
      <c r="Z47" s="222">
        <f>$N47*60*Cost!$H$10*Cost!$H$11*Cost!$D$7/1000</f>
        <v>742.88047109030549</v>
      </c>
      <c r="AA47" s="222">
        <f>$N47*60*Cost!$H$10*Cost!$H$11*Cost!$D$8/1000</f>
        <v>7935.2408114726495</v>
      </c>
      <c r="AB47" s="222">
        <f>$N47*60*Cost!$H$10*Cost!$H$11*Cost!$D$9/1000</f>
        <v>7935.2408114726495</v>
      </c>
      <c r="AC47" s="222">
        <f>$N47*60*Cost!$H$10*Cost!$H$11*Cost!$D$10/1000</f>
        <v>7935.2408114726495</v>
      </c>
      <c r="AD47" s="222">
        <f>$N47*60*Cost!$H$10*Cost!$H$11*Cost!$D$11/1000</f>
        <v>7935.2408114726495</v>
      </c>
      <c r="AE47" s="222">
        <f t="shared" si="2"/>
        <v>742.88047109030549</v>
      </c>
      <c r="AF47" s="222"/>
      <c r="AG47" s="222"/>
      <c r="AH47" s="222"/>
      <c r="AI47" s="222"/>
      <c r="AJ47" s="222"/>
      <c r="AK47" s="222"/>
      <c r="AL47" s="222"/>
      <c r="AM47" s="222"/>
      <c r="AN47" s="222"/>
      <c r="AO47" s="222"/>
      <c r="AP47" s="222"/>
      <c r="AQ47" s="222"/>
      <c r="AR47" s="222"/>
      <c r="AS47" s="222"/>
      <c r="AT47" s="222"/>
    </row>
    <row r="48" spans="2:46" ht="13.8" x14ac:dyDescent="0.25">
      <c r="B48" s="15">
        <v>41</v>
      </c>
      <c r="C48" s="15" t="s">
        <v>197</v>
      </c>
      <c r="D48" s="15" t="s">
        <v>274</v>
      </c>
      <c r="E48" s="16" t="s">
        <v>9</v>
      </c>
      <c r="F48" s="15">
        <v>100</v>
      </c>
      <c r="G48" s="29">
        <v>66</v>
      </c>
      <c r="H48" s="310" t="s">
        <v>275</v>
      </c>
      <c r="I48" s="311"/>
      <c r="J48" s="311"/>
      <c r="K48" s="15" t="s">
        <v>200</v>
      </c>
      <c r="L48" s="15" t="s">
        <v>197</v>
      </c>
      <c r="M48" s="204">
        <f t="shared" si="1"/>
        <v>598.64127546956661</v>
      </c>
      <c r="N48" s="44">
        <f>IF(DisplayUnits="standard",IF(G48=0,0,VLOOKUP(G48,'Flow Rate Table'!$B$13:$O$132,X48)),IF(G48=0,0,VLOOKUP(G48,#REF!,X48)))</f>
        <v>4.9455814984026407</v>
      </c>
      <c r="O48" s="129">
        <f>IF(E48=$A$3,M48/Cost!$D$6,"N/A")</f>
        <v>8552.0182209938084</v>
      </c>
      <c r="P48" s="45" t="e">
        <f>IF(E48=Translations!$A$100,VLOOKUP(Cost!$D$5,'Coefficient Table'!$A$8:$K$92,11,FALSE)*O48,"N/A")</f>
        <v>#N/A</v>
      </c>
      <c r="Q48" s="45" t="e">
        <f>IF(E48=Translations!$A$100,VLOOKUP(Cost!$D$5,'Coefficient Table'!$A$8:$K$92,10,FALSE)*O48,"N/A")</f>
        <v>#N/A</v>
      </c>
      <c r="R48" s="45" t="e">
        <f>IF(E48=Translations!$A$100,VLOOKUP(Cost!$D$5,'Coefficient Table'!$A$8:$K$92,9,FALSE)*P48,"N/A")</f>
        <v>#N/A</v>
      </c>
      <c r="S48" s="127"/>
      <c r="T48" s="229"/>
      <c r="U48" s="222"/>
      <c r="V48" s="222"/>
      <c r="W48" s="222"/>
      <c r="X48" s="227">
        <f t="shared" si="0"/>
        <v>6</v>
      </c>
      <c r="Y48" s="222"/>
      <c r="Z48" s="222">
        <f>$N48*60*Cost!$H$10*Cost!$H$11*Cost!$D$7/1000</f>
        <v>598.64127546956661</v>
      </c>
      <c r="AA48" s="222">
        <f>$N48*60*Cost!$H$10*Cost!$H$11*Cost!$D$8/1000</f>
        <v>6394.5181834786526</v>
      </c>
      <c r="AB48" s="222">
        <f>$N48*60*Cost!$H$10*Cost!$H$11*Cost!$D$9/1000</f>
        <v>6394.5181834786526</v>
      </c>
      <c r="AC48" s="222">
        <f>$N48*60*Cost!$H$10*Cost!$H$11*Cost!$D$10/1000</f>
        <v>6394.5181834786526</v>
      </c>
      <c r="AD48" s="222">
        <f>$N48*60*Cost!$H$10*Cost!$H$11*Cost!$D$11/1000</f>
        <v>6394.5181834786526</v>
      </c>
      <c r="AE48" s="222">
        <f t="shared" si="2"/>
        <v>598.64127546956661</v>
      </c>
      <c r="AF48" s="222"/>
      <c r="AG48" s="222"/>
      <c r="AH48" s="222"/>
      <c r="AI48" s="222"/>
      <c r="AJ48" s="222"/>
      <c r="AK48" s="222"/>
      <c r="AL48" s="222"/>
      <c r="AM48" s="222"/>
      <c r="AN48" s="222"/>
      <c r="AO48" s="222"/>
      <c r="AP48" s="222"/>
      <c r="AQ48" s="222"/>
      <c r="AR48" s="222"/>
      <c r="AS48" s="222"/>
      <c r="AT48" s="222"/>
    </row>
    <row r="49" spans="2:46" ht="13.8" x14ac:dyDescent="0.25">
      <c r="B49" s="15">
        <v>42</v>
      </c>
      <c r="C49" s="15" t="s">
        <v>197</v>
      </c>
      <c r="D49" s="15" t="s">
        <v>276</v>
      </c>
      <c r="E49" s="16" t="s">
        <v>9</v>
      </c>
      <c r="F49" s="15">
        <v>100</v>
      </c>
      <c r="G49" s="29">
        <v>70</v>
      </c>
      <c r="H49" s="310" t="s">
        <v>275</v>
      </c>
      <c r="I49" s="311"/>
      <c r="J49" s="311"/>
      <c r="K49" s="15" t="s">
        <v>200</v>
      </c>
      <c r="L49" s="15" t="s">
        <v>197</v>
      </c>
      <c r="M49" s="204">
        <f t="shared" si="1"/>
        <v>650.05877547796354</v>
      </c>
      <c r="N49" s="44">
        <f>IF(DisplayUnits="standard",IF(G49=0,0,VLOOKUP(G49,'Flow Rate Table'!$B$13:$O$132,X49)),IF(G49=0,0,VLOOKUP(G49,#REF!,X49)))</f>
        <v>5.3703591526600825</v>
      </c>
      <c r="O49" s="129">
        <f>IF(E49=$A$3,M49/Cost!$D$6,"N/A")</f>
        <v>9286.5539353994791</v>
      </c>
      <c r="P49" s="45" t="e">
        <f>IF(E49=Translations!$A$100,VLOOKUP(Cost!$D$5,'Coefficient Table'!$A$8:$K$92,11,FALSE)*O49,"N/A")</f>
        <v>#N/A</v>
      </c>
      <c r="Q49" s="45" t="e">
        <f>IF(E49=Translations!$A$100,VLOOKUP(Cost!$D$5,'Coefficient Table'!$A$8:$K$92,10,FALSE)*O49,"N/A")</f>
        <v>#N/A</v>
      </c>
      <c r="R49" s="45" t="e">
        <f>IF(E49=Translations!$A$100,VLOOKUP(Cost!$D$5,'Coefficient Table'!$A$8:$K$92,9,FALSE)*P49,"N/A")</f>
        <v>#N/A</v>
      </c>
      <c r="S49" s="127"/>
      <c r="T49" s="229"/>
      <c r="U49" s="222"/>
      <c r="V49" s="222"/>
      <c r="W49" s="222"/>
      <c r="X49" s="227">
        <f t="shared" si="0"/>
        <v>6</v>
      </c>
      <c r="Y49" s="222"/>
      <c r="Z49" s="222">
        <f>$N49*60*Cost!$H$10*Cost!$H$11*Cost!$D$7/1000</f>
        <v>650.05877547796354</v>
      </c>
      <c r="AA49" s="222">
        <f>$N49*60*Cost!$H$10*Cost!$H$11*Cost!$D$8/1000</f>
        <v>6943.7454957698219</v>
      </c>
      <c r="AB49" s="222">
        <f>$N49*60*Cost!$H$10*Cost!$H$11*Cost!$D$9/1000</f>
        <v>6943.7454957698219</v>
      </c>
      <c r="AC49" s="222">
        <f>$N49*60*Cost!$H$10*Cost!$H$11*Cost!$D$10/1000</f>
        <v>6943.7454957698219</v>
      </c>
      <c r="AD49" s="222">
        <f>$N49*60*Cost!$H$10*Cost!$H$11*Cost!$D$11/1000</f>
        <v>6943.7454957698219</v>
      </c>
      <c r="AE49" s="222">
        <f t="shared" si="2"/>
        <v>650.05877547796354</v>
      </c>
      <c r="AF49" s="222"/>
      <c r="AG49" s="222"/>
      <c r="AH49" s="222"/>
      <c r="AI49" s="222"/>
      <c r="AJ49" s="222"/>
      <c r="AK49" s="222"/>
      <c r="AL49" s="222"/>
      <c r="AM49" s="222"/>
      <c r="AN49" s="222"/>
      <c r="AO49" s="222"/>
      <c r="AP49" s="222"/>
      <c r="AQ49" s="222"/>
      <c r="AR49" s="222"/>
      <c r="AS49" s="222"/>
      <c r="AT49" s="222"/>
    </row>
    <row r="50" spans="2:46" ht="13.8" x14ac:dyDescent="0.25">
      <c r="B50" s="15">
        <v>43</v>
      </c>
      <c r="C50" s="15" t="s">
        <v>197</v>
      </c>
      <c r="D50" s="15" t="s">
        <v>277</v>
      </c>
      <c r="E50" s="16" t="s">
        <v>9</v>
      </c>
      <c r="F50" s="15">
        <v>100</v>
      </c>
      <c r="G50" s="29">
        <v>70</v>
      </c>
      <c r="H50" s="310" t="s">
        <v>275</v>
      </c>
      <c r="I50" s="311"/>
      <c r="J50" s="311"/>
      <c r="K50" s="15" t="s">
        <v>200</v>
      </c>
      <c r="L50" s="15" t="s">
        <v>197</v>
      </c>
      <c r="M50" s="204">
        <f t="shared" si="1"/>
        <v>650.05877547796354</v>
      </c>
      <c r="N50" s="44">
        <f>IF(DisplayUnits="standard",IF(G50=0,0,VLOOKUP(G50,'Flow Rate Table'!$B$13:$O$132,X50)),IF(G50=0,0,VLOOKUP(G50,#REF!,X50)))</f>
        <v>5.3703591526600825</v>
      </c>
      <c r="O50" s="129">
        <f>IF(E50=$A$3,M50/Cost!$D$6,"N/A")</f>
        <v>9286.5539353994791</v>
      </c>
      <c r="P50" s="45" t="e">
        <f>IF(E50=Translations!$A$100,VLOOKUP(Cost!$D$5,'Coefficient Table'!$A$8:$K$92,11,FALSE)*O50,"N/A")</f>
        <v>#N/A</v>
      </c>
      <c r="Q50" s="45" t="e">
        <f>IF(E50=Translations!$A$100,VLOOKUP(Cost!$D$5,'Coefficient Table'!$A$8:$K$92,10,FALSE)*O50,"N/A")</f>
        <v>#N/A</v>
      </c>
      <c r="R50" s="45" t="e">
        <f>IF(E50=Translations!$A$100,VLOOKUP(Cost!$D$5,'Coefficient Table'!$A$8:$K$92,9,FALSE)*P50,"N/A")</f>
        <v>#N/A</v>
      </c>
      <c r="S50" s="127"/>
      <c r="T50" s="229"/>
      <c r="U50" s="222"/>
      <c r="V50" s="222"/>
      <c r="W50" s="222"/>
      <c r="X50" s="227">
        <f t="shared" si="0"/>
        <v>6</v>
      </c>
      <c r="Y50" s="222"/>
      <c r="Z50" s="222">
        <f>$N50*60*Cost!$H$10*Cost!$H$11*Cost!$D$7/1000</f>
        <v>650.05877547796354</v>
      </c>
      <c r="AA50" s="222">
        <f>$N50*60*Cost!$H$10*Cost!$H$11*Cost!$D$8/1000</f>
        <v>6943.7454957698219</v>
      </c>
      <c r="AB50" s="222">
        <f>$N50*60*Cost!$H$10*Cost!$H$11*Cost!$D$9/1000</f>
        <v>6943.7454957698219</v>
      </c>
      <c r="AC50" s="222">
        <f>$N50*60*Cost!$H$10*Cost!$H$11*Cost!$D$10/1000</f>
        <v>6943.7454957698219</v>
      </c>
      <c r="AD50" s="222">
        <f>$N50*60*Cost!$H$10*Cost!$H$11*Cost!$D$11/1000</f>
        <v>6943.7454957698219</v>
      </c>
      <c r="AE50" s="222">
        <f t="shared" si="2"/>
        <v>650.05877547796354</v>
      </c>
      <c r="AF50" s="222"/>
      <c r="AG50" s="222"/>
      <c r="AH50" s="222"/>
      <c r="AI50" s="222"/>
      <c r="AJ50" s="222"/>
      <c r="AK50" s="222"/>
      <c r="AL50" s="222"/>
      <c r="AM50" s="222"/>
      <c r="AN50" s="222"/>
      <c r="AO50" s="222"/>
      <c r="AP50" s="222"/>
      <c r="AQ50" s="222"/>
      <c r="AR50" s="222"/>
      <c r="AS50" s="222"/>
      <c r="AT50" s="222"/>
    </row>
    <row r="51" spans="2:46" ht="13.8" x14ac:dyDescent="0.25">
      <c r="B51" s="15">
        <v>44</v>
      </c>
      <c r="C51" s="15" t="s">
        <v>197</v>
      </c>
      <c r="D51" s="15" t="s">
        <v>278</v>
      </c>
      <c r="E51" s="16" t="s">
        <v>9</v>
      </c>
      <c r="F51" s="15">
        <v>100</v>
      </c>
      <c r="G51" s="29">
        <v>77</v>
      </c>
      <c r="H51" s="310" t="s">
        <v>246</v>
      </c>
      <c r="I51" s="311"/>
      <c r="J51" s="311"/>
      <c r="K51" s="15" t="s">
        <v>200</v>
      </c>
      <c r="L51" s="15" t="s">
        <v>197</v>
      </c>
      <c r="M51" s="204">
        <f t="shared" si="1"/>
        <v>742.88047109030549</v>
      </c>
      <c r="N51" s="44">
        <f>IF(DisplayUnits="standard",IF(G51=0,0,VLOOKUP(G51,'Flow Rate Table'!$B$13:$O$132,X51)),IF(G51=0,0,VLOOKUP(G51,#REF!,X51)))</f>
        <v>6.1371911090945606</v>
      </c>
      <c r="O51" s="129">
        <f>IF(E51=$A$3,M51/Cost!$D$6,"N/A")</f>
        <v>10612.578158432934</v>
      </c>
      <c r="P51" s="45" t="e">
        <f>IF(E51=Translations!$A$100,VLOOKUP(Cost!$D$5,'Coefficient Table'!$A$8:$K$92,11,FALSE)*O51,"N/A")</f>
        <v>#N/A</v>
      </c>
      <c r="Q51" s="45" t="e">
        <f>IF(E51=Translations!$A$100,VLOOKUP(Cost!$D$5,'Coefficient Table'!$A$8:$K$92,10,FALSE)*O51,"N/A")</f>
        <v>#N/A</v>
      </c>
      <c r="R51" s="45" t="e">
        <f>IF(E51=Translations!$A$100,VLOOKUP(Cost!$D$5,'Coefficient Table'!$A$8:$K$92,9,FALSE)*P51,"N/A")</f>
        <v>#N/A</v>
      </c>
      <c r="S51" s="127"/>
      <c r="T51" s="229"/>
      <c r="U51" s="222"/>
      <c r="V51" s="222"/>
      <c r="W51" s="222"/>
      <c r="X51" s="227">
        <f t="shared" si="0"/>
        <v>6</v>
      </c>
      <c r="Y51" s="222"/>
      <c r="Z51" s="222">
        <f>$N51*60*Cost!$H$10*Cost!$H$11*Cost!$D$7/1000</f>
        <v>742.88047109030549</v>
      </c>
      <c r="AA51" s="222">
        <f>$N51*60*Cost!$H$10*Cost!$H$11*Cost!$D$8/1000</f>
        <v>7935.2408114726495</v>
      </c>
      <c r="AB51" s="222">
        <f>$N51*60*Cost!$H$10*Cost!$H$11*Cost!$D$9/1000</f>
        <v>7935.2408114726495</v>
      </c>
      <c r="AC51" s="222">
        <f>$N51*60*Cost!$H$10*Cost!$H$11*Cost!$D$10/1000</f>
        <v>7935.2408114726495</v>
      </c>
      <c r="AD51" s="222">
        <f>$N51*60*Cost!$H$10*Cost!$H$11*Cost!$D$11/1000</f>
        <v>7935.2408114726495</v>
      </c>
      <c r="AE51" s="222">
        <f t="shared" si="2"/>
        <v>742.88047109030549</v>
      </c>
      <c r="AF51" s="222"/>
      <c r="AG51" s="222"/>
      <c r="AH51" s="222"/>
      <c r="AI51" s="222"/>
      <c r="AJ51" s="222"/>
      <c r="AK51" s="222"/>
      <c r="AL51" s="222"/>
      <c r="AM51" s="222"/>
      <c r="AN51" s="222"/>
      <c r="AO51" s="222"/>
      <c r="AP51" s="222"/>
      <c r="AQ51" s="222"/>
      <c r="AR51" s="222"/>
      <c r="AS51" s="222"/>
      <c r="AT51" s="222"/>
    </row>
    <row r="52" spans="2:46" ht="13.8" x14ac:dyDescent="0.25">
      <c r="B52" s="15">
        <v>45</v>
      </c>
      <c r="C52" s="15" t="s">
        <v>197</v>
      </c>
      <c r="D52" s="15" t="s">
        <v>279</v>
      </c>
      <c r="E52" s="16" t="s">
        <v>9</v>
      </c>
      <c r="F52" s="15">
        <v>100</v>
      </c>
      <c r="G52" s="29">
        <v>74</v>
      </c>
      <c r="H52" s="310" t="s">
        <v>246</v>
      </c>
      <c r="I52" s="311"/>
      <c r="J52" s="311"/>
      <c r="K52" s="15" t="s">
        <v>200</v>
      </c>
      <c r="L52" s="15" t="s">
        <v>197</v>
      </c>
      <c r="M52" s="204">
        <f t="shared" si="1"/>
        <v>702.66679397442113</v>
      </c>
      <c r="N52" s="44">
        <f>IF(DisplayUnits="standard",IF(G52=0,0,VLOOKUP(G52,'Flow Rate Table'!$B$13:$O$132,X52)),IF(G52=0,0,VLOOKUP(G52,#REF!,X52)))</f>
        <v>5.804972089664175</v>
      </c>
      <c r="O52" s="129">
        <f>IF(E52=$A$3,M52/Cost!$D$6,"N/A")</f>
        <v>10038.097056777444</v>
      </c>
      <c r="P52" s="45" t="e">
        <f>IF(E52=Translations!$A$100,VLOOKUP(Cost!$D$5,'Coefficient Table'!$A$8:$K$92,11,FALSE)*O52,"N/A")</f>
        <v>#N/A</v>
      </c>
      <c r="Q52" s="45" t="e">
        <f>IF(E52=Translations!$A$100,VLOOKUP(Cost!$D$5,'Coefficient Table'!$A$8:$K$92,10,FALSE)*O52,"N/A")</f>
        <v>#N/A</v>
      </c>
      <c r="R52" s="45" t="e">
        <f>IF(E52=Translations!$A$100,VLOOKUP(Cost!$D$5,'Coefficient Table'!$A$8:$K$92,9,FALSE)*P52,"N/A")</f>
        <v>#N/A</v>
      </c>
      <c r="S52" s="127"/>
      <c r="T52" s="229"/>
      <c r="U52" s="222"/>
      <c r="V52" s="222"/>
      <c r="W52" s="222"/>
      <c r="X52" s="227">
        <f t="shared" si="0"/>
        <v>6</v>
      </c>
      <c r="Y52" s="222"/>
      <c r="Z52" s="222">
        <f>$N52*60*Cost!$H$10*Cost!$H$11*Cost!$D$7/1000</f>
        <v>702.66679397442113</v>
      </c>
      <c r="AA52" s="222">
        <f>$N52*60*Cost!$H$10*Cost!$H$11*Cost!$D$8/1000</f>
        <v>7505.6895926056259</v>
      </c>
      <c r="AB52" s="222">
        <f>$N52*60*Cost!$H$10*Cost!$H$11*Cost!$D$9/1000</f>
        <v>7505.6895926056259</v>
      </c>
      <c r="AC52" s="222">
        <f>$N52*60*Cost!$H$10*Cost!$H$11*Cost!$D$10/1000</f>
        <v>7505.6895926056259</v>
      </c>
      <c r="AD52" s="222">
        <f>$N52*60*Cost!$H$10*Cost!$H$11*Cost!$D$11/1000</f>
        <v>7505.6895926056259</v>
      </c>
      <c r="AE52" s="222">
        <f t="shared" si="2"/>
        <v>702.66679397442113</v>
      </c>
      <c r="AF52" s="222"/>
      <c r="AG52" s="222"/>
      <c r="AH52" s="222"/>
      <c r="AI52" s="222"/>
      <c r="AJ52" s="222"/>
      <c r="AK52" s="222"/>
      <c r="AL52" s="222"/>
      <c r="AM52" s="222"/>
      <c r="AN52" s="222"/>
      <c r="AO52" s="222"/>
      <c r="AP52" s="222"/>
      <c r="AQ52" s="222"/>
      <c r="AR52" s="222"/>
      <c r="AS52" s="222"/>
      <c r="AT52" s="222"/>
    </row>
    <row r="53" spans="2:46" ht="13.8" x14ac:dyDescent="0.25">
      <c r="B53" s="15">
        <v>46</v>
      </c>
      <c r="C53" s="15" t="s">
        <v>197</v>
      </c>
      <c r="D53" s="15" t="s">
        <v>280</v>
      </c>
      <c r="E53" s="16" t="s">
        <v>9</v>
      </c>
      <c r="F53" s="15">
        <v>100</v>
      </c>
      <c r="G53" s="29">
        <v>77</v>
      </c>
      <c r="H53" s="310" t="s">
        <v>220</v>
      </c>
      <c r="I53" s="311"/>
      <c r="J53" s="311"/>
      <c r="K53" s="15" t="s">
        <v>200</v>
      </c>
      <c r="L53" s="15" t="s">
        <v>197</v>
      </c>
      <c r="M53" s="204">
        <f t="shared" si="1"/>
        <v>742.88047109030549</v>
      </c>
      <c r="N53" s="44">
        <f>IF(DisplayUnits="standard",IF(G53=0,0,VLOOKUP(G53,'Flow Rate Table'!$B$13:$O$132,X53)),IF(G53=0,0,VLOOKUP(G53,#REF!,X53)))</f>
        <v>6.1371911090945606</v>
      </c>
      <c r="O53" s="129">
        <f>IF(E53=$A$3,M53/Cost!$D$6,"N/A")</f>
        <v>10612.578158432934</v>
      </c>
      <c r="P53" s="45" t="e">
        <f>IF(E53=Translations!$A$100,VLOOKUP(Cost!$D$5,'Coefficient Table'!$A$8:$K$92,11,FALSE)*O53,"N/A")</f>
        <v>#N/A</v>
      </c>
      <c r="Q53" s="45" t="e">
        <f>IF(E53=Translations!$A$100,VLOOKUP(Cost!$D$5,'Coefficient Table'!$A$8:$K$92,10,FALSE)*O53,"N/A")</f>
        <v>#N/A</v>
      </c>
      <c r="R53" s="45" t="e">
        <f>IF(E53=Translations!$A$100,VLOOKUP(Cost!$D$5,'Coefficient Table'!$A$8:$K$92,9,FALSE)*P53,"N/A")</f>
        <v>#N/A</v>
      </c>
      <c r="S53" s="127"/>
      <c r="T53" s="229"/>
      <c r="U53" s="222"/>
      <c r="V53" s="222"/>
      <c r="W53" s="222"/>
      <c r="X53" s="227">
        <f t="shared" si="0"/>
        <v>6</v>
      </c>
      <c r="Y53" s="222"/>
      <c r="Z53" s="222">
        <f>$N53*60*Cost!$H$10*Cost!$H$11*Cost!$D$7/1000</f>
        <v>742.88047109030549</v>
      </c>
      <c r="AA53" s="222">
        <f>$N53*60*Cost!$H$10*Cost!$H$11*Cost!$D$8/1000</f>
        <v>7935.2408114726495</v>
      </c>
      <c r="AB53" s="222">
        <f>$N53*60*Cost!$H$10*Cost!$H$11*Cost!$D$9/1000</f>
        <v>7935.2408114726495</v>
      </c>
      <c r="AC53" s="222">
        <f>$N53*60*Cost!$H$10*Cost!$H$11*Cost!$D$10/1000</f>
        <v>7935.2408114726495</v>
      </c>
      <c r="AD53" s="222">
        <f>$N53*60*Cost!$H$10*Cost!$H$11*Cost!$D$11/1000</f>
        <v>7935.2408114726495</v>
      </c>
      <c r="AE53" s="222">
        <f t="shared" si="2"/>
        <v>742.88047109030549</v>
      </c>
      <c r="AF53" s="222"/>
      <c r="AG53" s="222"/>
      <c r="AH53" s="222"/>
      <c r="AI53" s="222"/>
      <c r="AJ53" s="222"/>
      <c r="AK53" s="222"/>
      <c r="AL53" s="222"/>
      <c r="AM53" s="222"/>
      <c r="AN53" s="222"/>
      <c r="AO53" s="222"/>
      <c r="AP53" s="222"/>
      <c r="AQ53" s="222"/>
      <c r="AR53" s="222"/>
      <c r="AS53" s="222"/>
      <c r="AT53" s="222"/>
    </row>
    <row r="54" spans="2:46" ht="13.8" x14ac:dyDescent="0.25">
      <c r="B54" s="15">
        <v>47</v>
      </c>
      <c r="C54" s="15" t="s">
        <v>197</v>
      </c>
      <c r="D54" s="15" t="s">
        <v>281</v>
      </c>
      <c r="E54" s="16" t="s">
        <v>9</v>
      </c>
      <c r="F54" s="15">
        <v>100</v>
      </c>
      <c r="G54" s="29">
        <v>72</v>
      </c>
      <c r="H54" s="310" t="s">
        <v>275</v>
      </c>
      <c r="I54" s="311"/>
      <c r="J54" s="311"/>
      <c r="K54" s="15" t="s">
        <v>200</v>
      </c>
      <c r="L54" s="15" t="s">
        <v>197</v>
      </c>
      <c r="M54" s="204">
        <f t="shared" si="1"/>
        <v>676.21649166715429</v>
      </c>
      <c r="N54" s="44">
        <f>IF(DisplayUnits="standard",IF(G54=0,0,VLOOKUP(G54,'Flow Rate Table'!$B$13:$O$132,X54)),IF(G54=0,0,VLOOKUP(G54,#REF!,X54)))</f>
        <v>5.5864570438792533</v>
      </c>
      <c r="O54" s="129">
        <f>IF(E54=$A$3,M54/Cost!$D$6,"N/A")</f>
        <v>9660.2355952450598</v>
      </c>
      <c r="P54" s="45" t="e">
        <f>IF(E54=Translations!$A$100,VLOOKUP(Cost!$D$5,'Coefficient Table'!$A$8:$K$92,11,FALSE)*O54,"N/A")</f>
        <v>#N/A</v>
      </c>
      <c r="Q54" s="45" t="e">
        <f>IF(E54=Translations!$A$100,VLOOKUP(Cost!$D$5,'Coefficient Table'!$A$8:$K$92,10,FALSE)*O54,"N/A")</f>
        <v>#N/A</v>
      </c>
      <c r="R54" s="45" t="e">
        <f>IF(E54=Translations!$A$100,VLOOKUP(Cost!$D$5,'Coefficient Table'!$A$8:$K$92,9,FALSE)*P54,"N/A")</f>
        <v>#N/A</v>
      </c>
      <c r="S54" s="127"/>
      <c r="T54" s="229"/>
      <c r="U54" s="222"/>
      <c r="V54" s="222"/>
      <c r="W54" s="222"/>
      <c r="X54" s="227">
        <f t="shared" si="0"/>
        <v>6</v>
      </c>
      <c r="Y54" s="222"/>
      <c r="Z54" s="222">
        <f>$N54*60*Cost!$H$10*Cost!$H$11*Cost!$D$7/1000</f>
        <v>676.21649166715429</v>
      </c>
      <c r="AA54" s="222">
        <f>$N54*60*Cost!$H$10*Cost!$H$11*Cost!$D$8/1000</f>
        <v>7223.1548827668221</v>
      </c>
      <c r="AB54" s="222">
        <f>$N54*60*Cost!$H$10*Cost!$H$11*Cost!$D$9/1000</f>
        <v>7223.1548827668221</v>
      </c>
      <c r="AC54" s="222">
        <f>$N54*60*Cost!$H$10*Cost!$H$11*Cost!$D$10/1000</f>
        <v>7223.1548827668221</v>
      </c>
      <c r="AD54" s="222">
        <f>$N54*60*Cost!$H$10*Cost!$H$11*Cost!$D$11/1000</f>
        <v>7223.1548827668221</v>
      </c>
      <c r="AE54" s="222">
        <f t="shared" si="2"/>
        <v>676.21649166715429</v>
      </c>
      <c r="AF54" s="222"/>
      <c r="AG54" s="222"/>
      <c r="AH54" s="222"/>
      <c r="AI54" s="222"/>
      <c r="AJ54" s="222"/>
      <c r="AK54" s="222"/>
      <c r="AL54" s="222"/>
      <c r="AM54" s="222"/>
      <c r="AN54" s="222"/>
      <c r="AO54" s="222"/>
      <c r="AP54" s="222"/>
      <c r="AQ54" s="222"/>
      <c r="AR54" s="222"/>
      <c r="AS54" s="222"/>
      <c r="AT54" s="222"/>
    </row>
    <row r="55" spans="2:46" ht="13.8" x14ac:dyDescent="0.25">
      <c r="B55" s="15">
        <v>48</v>
      </c>
      <c r="C55" s="15" t="s">
        <v>197</v>
      </c>
      <c r="D55" s="15" t="s">
        <v>282</v>
      </c>
      <c r="E55" s="16" t="s">
        <v>9</v>
      </c>
      <c r="F55" s="15">
        <v>100</v>
      </c>
      <c r="G55" s="29">
        <v>68</v>
      </c>
      <c r="H55" s="310" t="s">
        <v>283</v>
      </c>
      <c r="I55" s="311"/>
      <c r="J55" s="311"/>
      <c r="K55" s="15" t="s">
        <v>200</v>
      </c>
      <c r="L55" s="15" t="s">
        <v>197</v>
      </c>
      <c r="M55" s="204">
        <f t="shared" si="1"/>
        <v>624.19863059406896</v>
      </c>
      <c r="N55" s="44">
        <f>IF(DisplayUnits="standard",IF(G55=0,0,VLOOKUP(G55,'Flow Rate Table'!$B$13:$O$132,X55)),IF(G55=0,0,VLOOKUP(G55,#REF!,X55)))</f>
        <v>5.1567196003530968</v>
      </c>
      <c r="O55" s="129">
        <f>IF(E55=$A$3,M55/Cost!$D$6,"N/A")</f>
        <v>8917.1232942009847</v>
      </c>
      <c r="P55" s="45" t="e">
        <f>IF(E55=Translations!$A$100,VLOOKUP(Cost!$D$5,'Coefficient Table'!$A$8:$K$92,11,FALSE)*O55,"N/A")</f>
        <v>#N/A</v>
      </c>
      <c r="Q55" s="45" t="e">
        <f>IF(E55=Translations!$A$100,VLOOKUP(Cost!$D$5,'Coefficient Table'!$A$8:$K$92,10,FALSE)*O55,"N/A")</f>
        <v>#N/A</v>
      </c>
      <c r="R55" s="45" t="e">
        <f>IF(E55=Translations!$A$100,VLOOKUP(Cost!$D$5,'Coefficient Table'!$A$8:$K$92,9,FALSE)*P55,"N/A")</f>
        <v>#N/A</v>
      </c>
      <c r="S55" s="127"/>
      <c r="T55" s="229"/>
      <c r="U55" s="222"/>
      <c r="V55" s="222"/>
      <c r="W55" s="222"/>
      <c r="X55" s="227">
        <f t="shared" si="0"/>
        <v>6</v>
      </c>
      <c r="Y55" s="222"/>
      <c r="Z55" s="222">
        <f>$N55*60*Cost!$H$10*Cost!$H$11*Cost!$D$7/1000</f>
        <v>624.19863059406896</v>
      </c>
      <c r="AA55" s="222">
        <f>$N55*60*Cost!$H$10*Cost!$H$11*Cost!$D$8/1000</f>
        <v>6667.5146819861457</v>
      </c>
      <c r="AB55" s="222">
        <f>$N55*60*Cost!$H$10*Cost!$H$11*Cost!$D$9/1000</f>
        <v>6667.5146819861457</v>
      </c>
      <c r="AC55" s="222">
        <f>$N55*60*Cost!$H$10*Cost!$H$11*Cost!$D$10/1000</f>
        <v>6667.5146819861457</v>
      </c>
      <c r="AD55" s="222">
        <f>$N55*60*Cost!$H$10*Cost!$H$11*Cost!$D$11/1000</f>
        <v>6667.5146819861457</v>
      </c>
      <c r="AE55" s="222">
        <f t="shared" si="2"/>
        <v>624.19863059406896</v>
      </c>
      <c r="AF55" s="222"/>
      <c r="AG55" s="222"/>
      <c r="AH55" s="222"/>
      <c r="AI55" s="222"/>
      <c r="AJ55" s="222"/>
      <c r="AK55" s="222"/>
      <c r="AL55" s="222"/>
      <c r="AM55" s="222"/>
      <c r="AN55" s="222"/>
      <c r="AO55" s="222"/>
      <c r="AP55" s="222"/>
      <c r="AQ55" s="222"/>
      <c r="AR55" s="222"/>
      <c r="AS55" s="222"/>
      <c r="AT55" s="222"/>
    </row>
    <row r="56" spans="2:46" ht="13.8" x14ac:dyDescent="0.25">
      <c r="B56" s="15">
        <v>49</v>
      </c>
      <c r="C56" s="15" t="s">
        <v>197</v>
      </c>
      <c r="D56" s="15" t="s">
        <v>284</v>
      </c>
      <c r="E56" s="16" t="s">
        <v>9</v>
      </c>
      <c r="F56" s="15">
        <v>100</v>
      </c>
      <c r="G56" s="29">
        <v>70</v>
      </c>
      <c r="H56" s="310" t="s">
        <v>285</v>
      </c>
      <c r="I56" s="311"/>
      <c r="J56" s="311"/>
      <c r="K56" s="15" t="s">
        <v>200</v>
      </c>
      <c r="L56" s="15" t="s">
        <v>197</v>
      </c>
      <c r="M56" s="204">
        <f t="shared" si="1"/>
        <v>650.05877547796354</v>
      </c>
      <c r="N56" s="44">
        <f>IF(DisplayUnits="standard",IF(G56=0,0,VLOOKUP(G56,'Flow Rate Table'!$B$13:$O$132,X56)),IF(G56=0,0,VLOOKUP(G56,#REF!,X56)))</f>
        <v>5.3703591526600825</v>
      </c>
      <c r="O56" s="129">
        <f>IF(E56=$A$3,M56/Cost!$D$6,"N/A")</f>
        <v>9286.5539353994791</v>
      </c>
      <c r="P56" s="45" t="e">
        <f>IF(E56=Translations!$A$100,VLOOKUP(Cost!$D$5,'Coefficient Table'!$A$8:$K$92,11,FALSE)*O56,"N/A")</f>
        <v>#N/A</v>
      </c>
      <c r="Q56" s="45" t="e">
        <f>IF(E56=Translations!$A$100,VLOOKUP(Cost!$D$5,'Coefficient Table'!$A$8:$K$92,10,FALSE)*O56,"N/A")</f>
        <v>#N/A</v>
      </c>
      <c r="R56" s="45" t="e">
        <f>IF(E56=Translations!$A$100,VLOOKUP(Cost!$D$5,'Coefficient Table'!$A$8:$K$92,9,FALSE)*P56,"N/A")</f>
        <v>#N/A</v>
      </c>
      <c r="S56" s="127"/>
      <c r="T56" s="229"/>
      <c r="U56" s="222"/>
      <c r="V56" s="222"/>
      <c r="W56" s="222"/>
      <c r="X56" s="227">
        <f t="shared" si="0"/>
        <v>6</v>
      </c>
      <c r="Y56" s="222"/>
      <c r="Z56" s="222">
        <f>$N56*60*Cost!$H$10*Cost!$H$11*Cost!$D$7/1000</f>
        <v>650.05877547796354</v>
      </c>
      <c r="AA56" s="222">
        <f>$N56*60*Cost!$H$10*Cost!$H$11*Cost!$D$8/1000</f>
        <v>6943.7454957698219</v>
      </c>
      <c r="AB56" s="222">
        <f>$N56*60*Cost!$H$10*Cost!$H$11*Cost!$D$9/1000</f>
        <v>6943.7454957698219</v>
      </c>
      <c r="AC56" s="222">
        <f>$N56*60*Cost!$H$10*Cost!$H$11*Cost!$D$10/1000</f>
        <v>6943.7454957698219</v>
      </c>
      <c r="AD56" s="222">
        <f>$N56*60*Cost!$H$10*Cost!$H$11*Cost!$D$11/1000</f>
        <v>6943.7454957698219</v>
      </c>
      <c r="AE56" s="222">
        <f t="shared" si="2"/>
        <v>650.05877547796354</v>
      </c>
      <c r="AF56" s="222"/>
      <c r="AG56" s="222"/>
      <c r="AH56" s="222"/>
      <c r="AI56" s="222"/>
      <c r="AJ56" s="222"/>
      <c r="AK56" s="222"/>
      <c r="AL56" s="222"/>
      <c r="AM56" s="222"/>
      <c r="AN56" s="222"/>
      <c r="AO56" s="222"/>
      <c r="AP56" s="222"/>
      <c r="AQ56" s="222"/>
      <c r="AR56" s="222"/>
      <c r="AS56" s="222"/>
      <c r="AT56" s="222"/>
    </row>
    <row r="57" spans="2:46" ht="13.8" x14ac:dyDescent="0.25">
      <c r="B57" s="15">
        <v>50</v>
      </c>
      <c r="C57" s="15" t="s">
        <v>197</v>
      </c>
      <c r="D57" s="15" t="s">
        <v>286</v>
      </c>
      <c r="E57" s="16" t="s">
        <v>9</v>
      </c>
      <c r="F57" s="15">
        <v>100</v>
      </c>
      <c r="G57" s="29">
        <v>75</v>
      </c>
      <c r="H57" s="310" t="s">
        <v>275</v>
      </c>
      <c r="I57" s="311"/>
      <c r="J57" s="311"/>
      <c r="K57" s="15" t="s">
        <v>200</v>
      </c>
      <c r="L57" s="15" t="s">
        <v>197</v>
      </c>
      <c r="M57" s="204">
        <f t="shared" si="1"/>
        <v>716.00016674469771</v>
      </c>
      <c r="N57" s="44">
        <f>IF(DisplayUnits="standard",IF(G57=0,0,VLOOKUP(G57,'Flow Rate Table'!$B$13:$O$132,X57)),IF(G57=0,0,VLOOKUP(G57,#REF!,X57)))</f>
        <v>5.9151236685579986</v>
      </c>
      <c r="O57" s="129">
        <f>IF(E57=$A$3,M57/Cost!$D$6,"N/A")</f>
        <v>10228.573810638538</v>
      </c>
      <c r="P57" s="45" t="e">
        <f>IF(E57=Translations!$A$100,VLOOKUP(Cost!$D$5,'Coefficient Table'!$A$8:$K$92,11,FALSE)*O57,"N/A")</f>
        <v>#N/A</v>
      </c>
      <c r="Q57" s="45" t="e">
        <f>IF(E57=Translations!$A$100,VLOOKUP(Cost!$D$5,'Coefficient Table'!$A$8:$K$92,10,FALSE)*O57,"N/A")</f>
        <v>#N/A</v>
      </c>
      <c r="R57" s="45" t="e">
        <f>IF(E57=Translations!$A$100,VLOOKUP(Cost!$D$5,'Coefficient Table'!$A$8:$K$92,9,FALSE)*P57,"N/A")</f>
        <v>#N/A</v>
      </c>
      <c r="S57" s="127"/>
      <c r="T57" s="229"/>
      <c r="U57" s="222"/>
      <c r="V57" s="222"/>
      <c r="W57" s="222"/>
      <c r="X57" s="227">
        <f t="shared" si="0"/>
        <v>6</v>
      </c>
      <c r="Y57" s="222"/>
      <c r="Z57" s="222">
        <f>$N57*60*Cost!$H$10*Cost!$H$11*Cost!$D$7/1000</f>
        <v>716.00016674469771</v>
      </c>
      <c r="AA57" s="222">
        <f>$N57*60*Cost!$H$10*Cost!$H$11*Cost!$D$8/1000</f>
        <v>7648.1129404774474</v>
      </c>
      <c r="AB57" s="222">
        <f>$N57*60*Cost!$H$10*Cost!$H$11*Cost!$D$9/1000</f>
        <v>7648.1129404774474</v>
      </c>
      <c r="AC57" s="222">
        <f>$N57*60*Cost!$H$10*Cost!$H$11*Cost!$D$10/1000</f>
        <v>7648.1129404774474</v>
      </c>
      <c r="AD57" s="222">
        <f>$N57*60*Cost!$H$10*Cost!$H$11*Cost!$D$11/1000</f>
        <v>7648.1129404774474</v>
      </c>
      <c r="AE57" s="222">
        <f t="shared" si="2"/>
        <v>716.00016674469771</v>
      </c>
      <c r="AF57" s="222"/>
      <c r="AG57" s="222"/>
      <c r="AH57" s="222"/>
      <c r="AI57" s="222"/>
      <c r="AJ57" s="222"/>
      <c r="AK57" s="222"/>
      <c r="AL57" s="222"/>
      <c r="AM57" s="222"/>
      <c r="AN57" s="222"/>
      <c r="AO57" s="222"/>
      <c r="AP57" s="222"/>
      <c r="AQ57" s="222"/>
      <c r="AR57" s="222"/>
      <c r="AS57" s="222"/>
      <c r="AT57" s="222"/>
    </row>
    <row r="58" spans="2:46" ht="13.8" x14ac:dyDescent="0.25">
      <c r="B58" s="15">
        <v>51</v>
      </c>
      <c r="C58" s="15" t="s">
        <v>197</v>
      </c>
      <c r="D58" s="15" t="s">
        <v>287</v>
      </c>
      <c r="E58" s="16" t="s">
        <v>9</v>
      </c>
      <c r="F58" s="15">
        <v>100</v>
      </c>
      <c r="G58" s="29">
        <v>78</v>
      </c>
      <c r="H58" s="310" t="s">
        <v>288</v>
      </c>
      <c r="I58" s="311"/>
      <c r="J58" s="311"/>
      <c r="K58" s="15" t="s">
        <v>200</v>
      </c>
      <c r="L58" s="15" t="s">
        <v>197</v>
      </c>
      <c r="M58" s="204">
        <f t="shared" si="1"/>
        <v>756.42628517503226</v>
      </c>
      <c r="N58" s="44">
        <f>IF(DisplayUnits="standard",IF(G58=0,0,VLOOKUP(G58,'Flow Rate Table'!$B$13:$O$132,X58)),IF(G58=0,0,VLOOKUP(G58,#REF!,X58)))</f>
        <v>6.2490977387630204</v>
      </c>
      <c r="O58" s="129">
        <f>IF(E58=$A$3,M58/Cost!$D$6,"N/A")</f>
        <v>10806.089788214746</v>
      </c>
      <c r="P58" s="45" t="e">
        <f>IF(E58=Translations!$A$100,VLOOKUP(Cost!$D$5,'Coefficient Table'!$A$8:$K$92,11,FALSE)*O58,"N/A")</f>
        <v>#N/A</v>
      </c>
      <c r="Q58" s="45" t="e">
        <f>IF(E58=Translations!$A$100,VLOOKUP(Cost!$D$5,'Coefficient Table'!$A$8:$K$92,10,FALSE)*O58,"N/A")</f>
        <v>#N/A</v>
      </c>
      <c r="R58" s="45" t="e">
        <f>IF(E58=Translations!$A$100,VLOOKUP(Cost!$D$5,'Coefficient Table'!$A$8:$K$92,9,FALSE)*P58,"N/A")</f>
        <v>#N/A</v>
      </c>
      <c r="S58" s="127"/>
      <c r="T58" s="229"/>
      <c r="U58" s="222"/>
      <c r="V58" s="222"/>
      <c r="W58" s="222"/>
      <c r="X58" s="227">
        <f t="shared" si="0"/>
        <v>6</v>
      </c>
      <c r="Y58" s="222"/>
      <c r="Z58" s="222">
        <f>$N58*60*Cost!$H$10*Cost!$H$11*Cost!$D$7/1000</f>
        <v>756.42628517503226</v>
      </c>
      <c r="AA58" s="222">
        <f>$N58*60*Cost!$H$10*Cost!$H$11*Cost!$D$8/1000</f>
        <v>8079.9333978748546</v>
      </c>
      <c r="AB58" s="222">
        <f>$N58*60*Cost!$H$10*Cost!$H$11*Cost!$D$9/1000</f>
        <v>8079.9333978748546</v>
      </c>
      <c r="AC58" s="222">
        <f>$N58*60*Cost!$H$10*Cost!$H$11*Cost!$D$10/1000</f>
        <v>8079.9333978748546</v>
      </c>
      <c r="AD58" s="222">
        <f>$N58*60*Cost!$H$10*Cost!$H$11*Cost!$D$11/1000</f>
        <v>8079.9333978748546</v>
      </c>
      <c r="AE58" s="222">
        <f t="shared" si="2"/>
        <v>756.42628517503226</v>
      </c>
      <c r="AF58" s="222"/>
      <c r="AG58" s="222"/>
      <c r="AH58" s="222"/>
      <c r="AI58" s="222"/>
      <c r="AJ58" s="222"/>
      <c r="AK58" s="222"/>
      <c r="AL58" s="222"/>
      <c r="AM58" s="222"/>
      <c r="AN58" s="222"/>
      <c r="AO58" s="222"/>
      <c r="AP58" s="222"/>
      <c r="AQ58" s="222"/>
      <c r="AR58" s="222"/>
      <c r="AS58" s="222"/>
      <c r="AT58" s="222"/>
    </row>
    <row r="59" spans="2:46" ht="13.8" x14ac:dyDescent="0.25">
      <c r="B59" s="15"/>
      <c r="C59" s="15"/>
      <c r="D59" s="15"/>
      <c r="E59" s="16"/>
      <c r="F59" s="15"/>
      <c r="G59" s="29"/>
      <c r="H59" s="310"/>
      <c r="I59" s="311"/>
      <c r="J59" s="311"/>
      <c r="K59" s="15"/>
      <c r="L59" s="15"/>
      <c r="M59" s="204">
        <f t="shared" si="1"/>
        <v>0</v>
      </c>
      <c r="N59" s="44">
        <f>IF(DisplayUnits="standard",IF(G59=0,0,VLOOKUP(G59,'Flow Rate Table'!$B$13:$O$132,X59)),IF(G59=0,0,VLOOKUP(G59,#REF!,X59)))</f>
        <v>0</v>
      </c>
      <c r="O59" s="129" t="str">
        <f>IF(E59=$A$3,M59/Cost!$D$6,"N/A")</f>
        <v>N/A</v>
      </c>
      <c r="P59" s="45" t="str">
        <f>IF(E59=Translations!$A$100,VLOOKUP(Cost!$D$5,'Coefficient Table'!$A$8:$K$92,11,FALSE)*O59,"N/A")</f>
        <v>N/A</v>
      </c>
      <c r="Q59" s="45" t="str">
        <f>IF(E59=Translations!$A$100,VLOOKUP(Cost!$D$5,'Coefficient Table'!$A$8:$K$92,10,FALSE)*O59,"N/A")</f>
        <v>N/A</v>
      </c>
      <c r="R59" s="45" t="str">
        <f>IF(E59=Translations!$A$100,VLOOKUP(Cost!$D$5,'Coefficient Table'!$A$8:$K$92,9,FALSE)*P59,"N/A")</f>
        <v>N/A</v>
      </c>
      <c r="S59" s="127"/>
      <c r="T59" s="229"/>
      <c r="U59" s="222"/>
      <c r="V59" s="222"/>
      <c r="W59" s="222"/>
      <c r="X59" s="227">
        <f t="shared" si="0"/>
        <v>0</v>
      </c>
      <c r="Y59" s="222"/>
      <c r="Z59" s="222">
        <f>$N59*60*Cost!$H$10*Cost!$H$11*Cost!$D$7/1000</f>
        <v>0</v>
      </c>
      <c r="AA59" s="222">
        <f>$N59*60*Cost!$H$10*Cost!$H$11*Cost!$D$8/1000</f>
        <v>0</v>
      </c>
      <c r="AB59" s="222">
        <f>$N59*60*Cost!$H$10*Cost!$H$11*Cost!$D$9/1000</f>
        <v>0</v>
      </c>
      <c r="AC59" s="222">
        <f>$N59*60*Cost!$H$10*Cost!$H$11*Cost!$D$10/1000</f>
        <v>0</v>
      </c>
      <c r="AD59" s="222">
        <f>$N59*60*Cost!$H$10*Cost!$H$11*Cost!$D$11/1000</f>
        <v>0</v>
      </c>
      <c r="AE59" s="222">
        <f t="shared" si="2"/>
        <v>0</v>
      </c>
      <c r="AF59" s="222"/>
      <c r="AG59" s="222"/>
      <c r="AH59" s="222"/>
      <c r="AI59" s="222"/>
      <c r="AJ59" s="222"/>
      <c r="AK59" s="222"/>
      <c r="AL59" s="222"/>
      <c r="AM59" s="222"/>
      <c r="AN59" s="222"/>
      <c r="AO59" s="222"/>
      <c r="AP59" s="222"/>
      <c r="AQ59" s="222"/>
      <c r="AR59" s="222"/>
      <c r="AS59" s="222"/>
      <c r="AT59" s="222"/>
    </row>
    <row r="60" spans="2:46" ht="13.8" x14ac:dyDescent="0.25">
      <c r="B60" s="15"/>
      <c r="C60" s="15"/>
      <c r="D60" s="15"/>
      <c r="E60" s="16"/>
      <c r="F60" s="15"/>
      <c r="G60" s="29"/>
      <c r="H60" s="322"/>
      <c r="I60" s="323"/>
      <c r="J60" s="323"/>
      <c r="K60" s="15"/>
      <c r="L60" s="15"/>
      <c r="M60" s="204">
        <f t="shared" si="1"/>
        <v>0</v>
      </c>
      <c r="N60" s="44">
        <f>IF(DisplayUnits="standard",IF(G60=0,0,VLOOKUP(G60,'Flow Rate Table'!$B$13:$O$132,X60)),IF(G60=0,0,VLOOKUP(G60,#REF!,X60)))</f>
        <v>0</v>
      </c>
      <c r="O60" s="129" t="str">
        <f>IF(E60=$A$3,M60/Cost!$D$6,"N/A")</f>
        <v>N/A</v>
      </c>
      <c r="P60" s="45" t="str">
        <f>IF(E60=Translations!$A$100,VLOOKUP(Cost!$D$5,'Coefficient Table'!$A$8:$K$92,11,FALSE)*O60,"N/A")</f>
        <v>N/A</v>
      </c>
      <c r="Q60" s="45" t="str">
        <f>IF(E60=Translations!$A$100,VLOOKUP(Cost!$D$5,'Coefficient Table'!$A$8:$K$92,10,FALSE)*O60,"N/A")</f>
        <v>N/A</v>
      </c>
      <c r="R60" s="45" t="str">
        <f>IF(E60=Translations!$A$100,VLOOKUP(Cost!$D$5,'Coefficient Table'!$A$8:$K$92,9,FALSE)*P60,"N/A")</f>
        <v>N/A</v>
      </c>
      <c r="S60" s="127"/>
      <c r="T60" s="229"/>
      <c r="U60" s="222"/>
      <c r="V60" s="222"/>
      <c r="W60" s="222"/>
      <c r="X60" s="227">
        <f t="shared" si="0"/>
        <v>0</v>
      </c>
      <c r="Y60" s="222"/>
      <c r="Z60" s="222">
        <f>$N60*60*Cost!$H$10*Cost!$H$11*Cost!$D$7/1000</f>
        <v>0</v>
      </c>
      <c r="AA60" s="222">
        <f>$N60*60*Cost!$H$10*Cost!$H$11*Cost!$D$8/1000</f>
        <v>0</v>
      </c>
      <c r="AB60" s="222">
        <f>$N60*60*Cost!$H$10*Cost!$H$11*Cost!$D$9/1000</f>
        <v>0</v>
      </c>
      <c r="AC60" s="222">
        <f>$N60*60*Cost!$H$10*Cost!$H$11*Cost!$D$10/1000</f>
        <v>0</v>
      </c>
      <c r="AD60" s="222">
        <f>$N60*60*Cost!$H$10*Cost!$H$11*Cost!$D$11/1000</f>
        <v>0</v>
      </c>
      <c r="AE60" s="222">
        <f t="shared" si="2"/>
        <v>0</v>
      </c>
      <c r="AF60" s="222"/>
      <c r="AG60" s="222"/>
      <c r="AH60" s="222"/>
      <c r="AI60" s="222"/>
      <c r="AJ60" s="222"/>
      <c r="AK60" s="222"/>
      <c r="AL60" s="222"/>
      <c r="AM60" s="222"/>
      <c r="AN60" s="222"/>
      <c r="AO60" s="222"/>
      <c r="AP60" s="222"/>
      <c r="AQ60" s="222"/>
      <c r="AR60" s="222"/>
      <c r="AS60" s="222"/>
      <c r="AT60" s="222"/>
    </row>
    <row r="61" spans="2:46" ht="13.8" x14ac:dyDescent="0.25">
      <c r="B61" s="15"/>
      <c r="C61" s="15"/>
      <c r="D61" s="15"/>
      <c r="E61" s="16"/>
      <c r="F61" s="15"/>
      <c r="G61" s="29"/>
      <c r="H61" s="322"/>
      <c r="I61" s="323"/>
      <c r="J61" s="323"/>
      <c r="K61" s="15"/>
      <c r="L61" s="15"/>
      <c r="M61" s="204">
        <f t="shared" si="1"/>
        <v>0</v>
      </c>
      <c r="N61" s="44">
        <f>IF(DisplayUnits="standard",IF(G61=0,0,VLOOKUP(G61,'Flow Rate Table'!$B$13:$O$132,X61)),IF(G61=0,0,VLOOKUP(G61,#REF!,X61)))</f>
        <v>0</v>
      </c>
      <c r="O61" s="129" t="str">
        <f>IF(E61=$A$3,M61/Cost!$D$6,"N/A")</f>
        <v>N/A</v>
      </c>
      <c r="P61" s="45" t="str">
        <f>IF(E61=Translations!$A$100,VLOOKUP(Cost!$D$5,'Coefficient Table'!$A$8:$K$92,11,FALSE)*O61,"N/A")</f>
        <v>N/A</v>
      </c>
      <c r="Q61" s="45" t="str">
        <f>IF(E61=Translations!$A$100,VLOOKUP(Cost!$D$5,'Coefficient Table'!$A$8:$K$92,10,FALSE)*O61,"N/A")</f>
        <v>N/A</v>
      </c>
      <c r="R61" s="45" t="str">
        <f>IF(E61=Translations!$A$100,VLOOKUP(Cost!$D$5,'Coefficient Table'!$A$8:$K$92,9,FALSE)*P61,"N/A")</f>
        <v>N/A</v>
      </c>
      <c r="S61" s="127"/>
      <c r="T61" s="229"/>
      <c r="U61" s="222"/>
      <c r="V61" s="222"/>
      <c r="W61" s="222"/>
      <c r="X61" s="227">
        <f t="shared" si="0"/>
        <v>0</v>
      </c>
      <c r="Y61" s="222"/>
      <c r="Z61" s="222">
        <f>$N61*60*Cost!$H$10*Cost!$H$11*Cost!$D$7/1000</f>
        <v>0</v>
      </c>
      <c r="AA61" s="222">
        <f>$N61*60*Cost!$H$10*Cost!$H$11*Cost!$D$8/1000</f>
        <v>0</v>
      </c>
      <c r="AB61" s="222">
        <f>$N61*60*Cost!$H$10*Cost!$H$11*Cost!$D$9/1000</f>
        <v>0</v>
      </c>
      <c r="AC61" s="222">
        <f>$N61*60*Cost!$H$10*Cost!$H$11*Cost!$D$10/1000</f>
        <v>0</v>
      </c>
      <c r="AD61" s="222">
        <f>$N61*60*Cost!$H$10*Cost!$H$11*Cost!$D$11/1000</f>
        <v>0</v>
      </c>
      <c r="AE61" s="222">
        <f t="shared" si="2"/>
        <v>0</v>
      </c>
      <c r="AF61" s="222"/>
      <c r="AG61" s="222"/>
      <c r="AH61" s="222"/>
      <c r="AI61" s="222"/>
      <c r="AJ61" s="222"/>
      <c r="AK61" s="222"/>
      <c r="AL61" s="222"/>
      <c r="AM61" s="222"/>
      <c r="AN61" s="222"/>
      <c r="AO61" s="222"/>
      <c r="AP61" s="222"/>
      <c r="AQ61" s="222"/>
      <c r="AR61" s="222"/>
      <c r="AS61" s="222"/>
      <c r="AT61" s="222"/>
    </row>
    <row r="62" spans="2:46" ht="13.8" x14ac:dyDescent="0.25">
      <c r="B62" s="15"/>
      <c r="C62" s="15"/>
      <c r="D62" s="15"/>
      <c r="E62" s="16"/>
      <c r="F62" s="15"/>
      <c r="G62" s="29"/>
      <c r="H62" s="322"/>
      <c r="I62" s="323"/>
      <c r="J62" s="323"/>
      <c r="K62" s="15"/>
      <c r="L62" s="15"/>
      <c r="M62" s="204">
        <f t="shared" si="1"/>
        <v>0</v>
      </c>
      <c r="N62" s="44">
        <f>IF(DisplayUnits="standard",IF(G62=0,0,VLOOKUP(G62,'Flow Rate Table'!$B$13:$O$132,X62)),IF(G62=0,0,VLOOKUP(G62,#REF!,X62)))</f>
        <v>0</v>
      </c>
      <c r="O62" s="129" t="str">
        <f>IF(E62=$A$3,M62/Cost!$D$6,"N/A")</f>
        <v>N/A</v>
      </c>
      <c r="P62" s="45" t="str">
        <f>IF(E62=Translations!$A$100,VLOOKUP(Cost!$D$5,'Coefficient Table'!$A$8:$K$92,11,FALSE)*O62,"N/A")</f>
        <v>N/A</v>
      </c>
      <c r="Q62" s="45" t="str">
        <f>IF(E62=Translations!$A$100,VLOOKUP(Cost!$D$5,'Coefficient Table'!$A$8:$K$92,10,FALSE)*O62,"N/A")</f>
        <v>N/A</v>
      </c>
      <c r="R62" s="45" t="str">
        <f>IF(E62=Translations!$A$100,VLOOKUP(Cost!$D$5,'Coefficient Table'!$A$8:$K$92,9,FALSE)*P62,"N/A")</f>
        <v>N/A</v>
      </c>
      <c r="S62" s="127"/>
      <c r="T62" s="229"/>
      <c r="U62" s="222"/>
      <c r="V62" s="222"/>
      <c r="W62" s="222"/>
      <c r="X62" s="227">
        <f t="shared" si="0"/>
        <v>0</v>
      </c>
      <c r="Y62" s="222"/>
      <c r="Z62" s="222">
        <f>$N62*60*Cost!$H$10*Cost!$H$11*Cost!$D$7/1000</f>
        <v>0</v>
      </c>
      <c r="AA62" s="222">
        <f>$N62*60*Cost!$H$10*Cost!$H$11*Cost!$D$8/1000</f>
        <v>0</v>
      </c>
      <c r="AB62" s="222">
        <f>$N62*60*Cost!$H$10*Cost!$H$11*Cost!$D$9/1000</f>
        <v>0</v>
      </c>
      <c r="AC62" s="222">
        <f>$N62*60*Cost!$H$10*Cost!$H$11*Cost!$D$10/1000</f>
        <v>0</v>
      </c>
      <c r="AD62" s="222">
        <f>$N62*60*Cost!$H$10*Cost!$H$11*Cost!$D$11/1000</f>
        <v>0</v>
      </c>
      <c r="AE62" s="222">
        <f t="shared" si="2"/>
        <v>0</v>
      </c>
      <c r="AF62" s="222"/>
      <c r="AG62" s="222"/>
      <c r="AH62" s="222"/>
      <c r="AI62" s="222"/>
      <c r="AJ62" s="222"/>
      <c r="AK62" s="222"/>
      <c r="AL62" s="222"/>
      <c r="AM62" s="222"/>
      <c r="AN62" s="222"/>
      <c r="AO62" s="222"/>
      <c r="AP62" s="222"/>
      <c r="AQ62" s="222"/>
      <c r="AR62" s="222"/>
      <c r="AS62" s="222"/>
      <c r="AT62" s="222"/>
    </row>
    <row r="63" spans="2:46" ht="13.8" x14ac:dyDescent="0.25">
      <c r="B63" s="15"/>
      <c r="C63" s="15"/>
      <c r="D63" s="15"/>
      <c r="E63" s="16"/>
      <c r="F63" s="15"/>
      <c r="G63" s="29"/>
      <c r="H63" s="322"/>
      <c r="I63" s="323"/>
      <c r="J63" s="323"/>
      <c r="K63" s="15"/>
      <c r="L63" s="15"/>
      <c r="M63" s="204">
        <f t="shared" si="1"/>
        <v>0</v>
      </c>
      <c r="N63" s="44">
        <f>IF(DisplayUnits="standard",IF(G63=0,0,VLOOKUP(G63,'Flow Rate Table'!$B$13:$O$132,X63)),IF(G63=0,0,VLOOKUP(G63,#REF!,X63)))</f>
        <v>0</v>
      </c>
      <c r="O63" s="129" t="str">
        <f>IF(E63=$A$3,M63/Cost!$D$6,"N/A")</f>
        <v>N/A</v>
      </c>
      <c r="P63" s="45" t="str">
        <f>IF(E63=Translations!$A$100,VLOOKUP(Cost!$D$5,'Coefficient Table'!$A$8:$K$92,11,FALSE)*O63,"N/A")</f>
        <v>N/A</v>
      </c>
      <c r="Q63" s="45" t="str">
        <f>IF(E63=Translations!$A$100,VLOOKUP(Cost!$D$5,'Coefficient Table'!$A$8:$K$92,10,FALSE)*O63,"N/A")</f>
        <v>N/A</v>
      </c>
      <c r="R63" s="45" t="str">
        <f>IF(E63=Translations!$A$100,VLOOKUP(Cost!$D$5,'Coefficient Table'!$A$8:$K$92,9,FALSE)*P63,"N/A")</f>
        <v>N/A</v>
      </c>
      <c r="S63" s="127"/>
      <c r="T63" s="229"/>
      <c r="U63" s="222"/>
      <c r="V63" s="222"/>
      <c r="W63" s="222"/>
      <c r="X63" s="227">
        <f t="shared" si="0"/>
        <v>0</v>
      </c>
      <c r="Y63" s="222"/>
      <c r="Z63" s="222">
        <f>$N63*60*Cost!$H$10*Cost!$H$11*Cost!$D$7/1000</f>
        <v>0</v>
      </c>
      <c r="AA63" s="222">
        <f>$N63*60*Cost!$H$10*Cost!$H$11*Cost!$D$8/1000</f>
        <v>0</v>
      </c>
      <c r="AB63" s="222">
        <f>$N63*60*Cost!$H$10*Cost!$H$11*Cost!$D$9/1000</f>
        <v>0</v>
      </c>
      <c r="AC63" s="222">
        <f>$N63*60*Cost!$H$10*Cost!$H$11*Cost!$D$10/1000</f>
        <v>0</v>
      </c>
      <c r="AD63" s="222">
        <f>$N63*60*Cost!$H$10*Cost!$H$11*Cost!$D$11/1000</f>
        <v>0</v>
      </c>
      <c r="AE63" s="222">
        <f t="shared" si="2"/>
        <v>0</v>
      </c>
      <c r="AF63" s="222"/>
      <c r="AG63" s="222"/>
      <c r="AH63" s="222"/>
      <c r="AI63" s="222"/>
      <c r="AJ63" s="222"/>
      <c r="AK63" s="222"/>
      <c r="AL63" s="222"/>
      <c r="AM63" s="222"/>
      <c r="AN63" s="222"/>
      <c r="AO63" s="222"/>
      <c r="AP63" s="222"/>
      <c r="AQ63" s="222"/>
      <c r="AR63" s="222"/>
      <c r="AS63" s="222"/>
      <c r="AT63" s="222"/>
    </row>
    <row r="64" spans="2:46" ht="13.8" x14ac:dyDescent="0.25">
      <c r="B64" s="15"/>
      <c r="C64" s="15"/>
      <c r="D64" s="15"/>
      <c r="E64" s="16"/>
      <c r="F64" s="15"/>
      <c r="G64" s="29"/>
      <c r="H64" s="322"/>
      <c r="I64" s="323"/>
      <c r="J64" s="323"/>
      <c r="K64" s="15"/>
      <c r="L64" s="15"/>
      <c r="M64" s="204">
        <f t="shared" si="1"/>
        <v>0</v>
      </c>
      <c r="N64" s="44">
        <f>IF(DisplayUnits="standard",IF(G64=0,0,VLOOKUP(G64,'Flow Rate Table'!$B$13:$O$132,X64)),IF(G64=0,0,VLOOKUP(G64,#REF!,X64)))</f>
        <v>0</v>
      </c>
      <c r="O64" s="129" t="str">
        <f>IF(E64=$A$3,M64/Cost!$D$6,"N/A")</f>
        <v>N/A</v>
      </c>
      <c r="P64" s="45" t="str">
        <f>IF(E64=Translations!$A$100,VLOOKUP(Cost!$D$5,'Coefficient Table'!$A$8:$K$92,11,FALSE)*O64,"N/A")</f>
        <v>N/A</v>
      </c>
      <c r="Q64" s="45" t="str">
        <f>IF(E64=Translations!$A$100,VLOOKUP(Cost!$D$5,'Coefficient Table'!$A$8:$K$92,10,FALSE)*O64,"N/A")</f>
        <v>N/A</v>
      </c>
      <c r="R64" s="45" t="str">
        <f>IF(E64=Translations!$A$100,VLOOKUP(Cost!$D$5,'Coefficient Table'!$A$8:$K$92,9,FALSE)*P64,"N/A")</f>
        <v>N/A</v>
      </c>
      <c r="S64" s="127"/>
      <c r="T64" s="229"/>
      <c r="U64" s="222"/>
      <c r="V64" s="222"/>
      <c r="W64" s="222"/>
      <c r="X64" s="227">
        <f t="shared" si="0"/>
        <v>0</v>
      </c>
      <c r="Y64" s="222"/>
      <c r="Z64" s="222">
        <f>$N64*60*Cost!$H$10*Cost!$H$11*Cost!$D$7/1000</f>
        <v>0</v>
      </c>
      <c r="AA64" s="222">
        <f>$N64*60*Cost!$H$10*Cost!$H$11*Cost!$D$8/1000</f>
        <v>0</v>
      </c>
      <c r="AB64" s="222">
        <f>$N64*60*Cost!$H$10*Cost!$H$11*Cost!$D$9/1000</f>
        <v>0</v>
      </c>
      <c r="AC64" s="222">
        <f>$N64*60*Cost!$H$10*Cost!$H$11*Cost!$D$10/1000</f>
        <v>0</v>
      </c>
      <c r="AD64" s="222">
        <f>$N64*60*Cost!$H$10*Cost!$H$11*Cost!$D$11/1000</f>
        <v>0</v>
      </c>
      <c r="AE64" s="222">
        <f t="shared" si="2"/>
        <v>0</v>
      </c>
      <c r="AF64" s="222"/>
      <c r="AG64" s="222"/>
      <c r="AH64" s="222"/>
      <c r="AI64" s="222"/>
      <c r="AJ64" s="222"/>
      <c r="AK64" s="222"/>
      <c r="AL64" s="222"/>
      <c r="AM64" s="222"/>
      <c r="AN64" s="222"/>
      <c r="AO64" s="222"/>
      <c r="AP64" s="222"/>
      <c r="AQ64" s="222"/>
      <c r="AR64" s="222"/>
      <c r="AS64" s="222"/>
      <c r="AT64" s="222"/>
    </row>
    <row r="65" spans="2:46" ht="13.8" x14ac:dyDescent="0.25">
      <c r="B65" s="15"/>
      <c r="C65" s="15"/>
      <c r="D65" s="15"/>
      <c r="E65" s="16"/>
      <c r="F65" s="15"/>
      <c r="G65" s="29"/>
      <c r="H65" s="322"/>
      <c r="I65" s="323"/>
      <c r="J65" s="323"/>
      <c r="K65" s="15"/>
      <c r="L65" s="15"/>
      <c r="M65" s="204">
        <f t="shared" si="1"/>
        <v>0</v>
      </c>
      <c r="N65" s="44">
        <f>IF(DisplayUnits="standard",IF(G65=0,0,VLOOKUP(G65,'Flow Rate Table'!$B$13:$O$132,X65)),IF(G65=0,0,VLOOKUP(G65,#REF!,X65)))</f>
        <v>0</v>
      </c>
      <c r="O65" s="129" t="str">
        <f>IF(E65=$A$3,M65/Cost!$D$6,"N/A")</f>
        <v>N/A</v>
      </c>
      <c r="P65" s="45" t="str">
        <f>IF(E65=Translations!$A$100,VLOOKUP(Cost!$D$5,'Coefficient Table'!$A$8:$K$92,11,FALSE)*O65,"N/A")</f>
        <v>N/A</v>
      </c>
      <c r="Q65" s="45" t="str">
        <f>IF(E65=Translations!$A$100,VLOOKUP(Cost!$D$5,'Coefficient Table'!$A$8:$K$92,10,FALSE)*O65,"N/A")</f>
        <v>N/A</v>
      </c>
      <c r="R65" s="45" t="str">
        <f>IF(E65=Translations!$A$100,VLOOKUP(Cost!$D$5,'Coefficient Table'!$A$8:$K$92,9,FALSE)*P65,"N/A")</f>
        <v>N/A</v>
      </c>
      <c r="S65" s="127"/>
      <c r="T65" s="229"/>
      <c r="U65" s="222"/>
      <c r="V65" s="222"/>
      <c r="W65" s="222"/>
      <c r="X65" s="227">
        <f t="shared" si="0"/>
        <v>0</v>
      </c>
      <c r="Y65" s="222"/>
      <c r="Z65" s="222">
        <f>$N65*60*Cost!$H$10*Cost!$H$11*Cost!$D$7/1000</f>
        <v>0</v>
      </c>
      <c r="AA65" s="222">
        <f>$N65*60*Cost!$H$10*Cost!$H$11*Cost!$D$8/1000</f>
        <v>0</v>
      </c>
      <c r="AB65" s="222">
        <f>$N65*60*Cost!$H$10*Cost!$H$11*Cost!$D$9/1000</f>
        <v>0</v>
      </c>
      <c r="AC65" s="222">
        <f>$N65*60*Cost!$H$10*Cost!$H$11*Cost!$D$10/1000</f>
        <v>0</v>
      </c>
      <c r="AD65" s="222">
        <f>$N65*60*Cost!$H$10*Cost!$H$11*Cost!$D$11/1000</f>
        <v>0</v>
      </c>
      <c r="AE65" s="222">
        <f t="shared" si="2"/>
        <v>0</v>
      </c>
      <c r="AF65" s="222"/>
      <c r="AG65" s="222"/>
      <c r="AH65" s="222"/>
      <c r="AI65" s="222"/>
      <c r="AJ65" s="222"/>
      <c r="AK65" s="222"/>
      <c r="AL65" s="222"/>
      <c r="AM65" s="222"/>
      <c r="AN65" s="222"/>
      <c r="AO65" s="222"/>
      <c r="AP65" s="222"/>
      <c r="AQ65" s="222"/>
      <c r="AR65" s="222"/>
      <c r="AS65" s="222"/>
      <c r="AT65" s="222"/>
    </row>
    <row r="66" spans="2:46" ht="13.8" x14ac:dyDescent="0.25">
      <c r="B66" s="15"/>
      <c r="C66" s="15"/>
      <c r="D66" s="15"/>
      <c r="E66" s="16"/>
      <c r="F66" s="15"/>
      <c r="G66" s="29"/>
      <c r="H66" s="322"/>
      <c r="I66" s="323"/>
      <c r="J66" s="323"/>
      <c r="K66" s="15"/>
      <c r="L66" s="15"/>
      <c r="M66" s="204">
        <f t="shared" si="1"/>
        <v>0</v>
      </c>
      <c r="N66" s="44">
        <f>IF(DisplayUnits="standard",IF(G66=0,0,VLOOKUP(G66,'Flow Rate Table'!$B$13:$O$132,X66)),IF(G66=0,0,VLOOKUP(G66,#REF!,X66)))</f>
        <v>0</v>
      </c>
      <c r="O66" s="129" t="str">
        <f>IF(E66=$A$3,M66/Cost!$D$6,"N/A")</f>
        <v>N/A</v>
      </c>
      <c r="P66" s="45" t="str">
        <f>IF(E66=Translations!$A$100,VLOOKUP(Cost!$D$5,'Coefficient Table'!$A$8:$K$92,11,FALSE)*O66,"N/A")</f>
        <v>N/A</v>
      </c>
      <c r="Q66" s="45" t="str">
        <f>IF(E66=Translations!$A$100,VLOOKUP(Cost!$D$5,'Coefficient Table'!$A$8:$K$92,10,FALSE)*O66,"N/A")</f>
        <v>N/A</v>
      </c>
      <c r="R66" s="45" t="str">
        <f>IF(E66=Translations!$A$100,VLOOKUP(Cost!$D$5,'Coefficient Table'!$A$8:$K$92,9,FALSE)*P66,"N/A")</f>
        <v>N/A</v>
      </c>
      <c r="S66" s="127"/>
      <c r="T66" s="229"/>
      <c r="U66" s="222"/>
      <c r="V66" s="222"/>
      <c r="W66" s="222"/>
      <c r="X66" s="227">
        <f t="shared" si="0"/>
        <v>0</v>
      </c>
      <c r="Y66" s="222"/>
      <c r="Z66" s="222">
        <f>$N66*60*Cost!$H$10*Cost!$H$11*Cost!$D$7/1000</f>
        <v>0</v>
      </c>
      <c r="AA66" s="222">
        <f>$N66*60*Cost!$H$10*Cost!$H$11*Cost!$D$8/1000</f>
        <v>0</v>
      </c>
      <c r="AB66" s="222">
        <f>$N66*60*Cost!$H$10*Cost!$H$11*Cost!$D$9/1000</f>
        <v>0</v>
      </c>
      <c r="AC66" s="222">
        <f>$N66*60*Cost!$H$10*Cost!$H$11*Cost!$D$10/1000</f>
        <v>0</v>
      </c>
      <c r="AD66" s="222">
        <f>$N66*60*Cost!$H$10*Cost!$H$11*Cost!$D$11/1000</f>
        <v>0</v>
      </c>
      <c r="AE66" s="222">
        <f t="shared" si="2"/>
        <v>0</v>
      </c>
      <c r="AF66" s="222"/>
      <c r="AG66" s="222"/>
      <c r="AH66" s="222"/>
      <c r="AI66" s="222"/>
      <c r="AJ66" s="222"/>
      <c r="AK66" s="222"/>
      <c r="AL66" s="222"/>
      <c r="AM66" s="222"/>
      <c r="AN66" s="222"/>
      <c r="AO66" s="222"/>
      <c r="AP66" s="222"/>
      <c r="AQ66" s="222"/>
      <c r="AR66" s="222"/>
      <c r="AS66" s="222"/>
      <c r="AT66" s="222"/>
    </row>
    <row r="67" spans="2:46" ht="13.8" x14ac:dyDescent="0.25">
      <c r="B67" s="15"/>
      <c r="C67" s="15"/>
      <c r="D67" s="15"/>
      <c r="E67" s="16"/>
      <c r="F67" s="15"/>
      <c r="G67" s="29"/>
      <c r="H67" s="322"/>
      <c r="I67" s="323"/>
      <c r="J67" s="323"/>
      <c r="K67" s="15"/>
      <c r="L67" s="15"/>
      <c r="M67" s="204">
        <f t="shared" si="1"/>
        <v>0</v>
      </c>
      <c r="N67" s="44">
        <f>IF(DisplayUnits="standard",IF(G67=0,0,VLOOKUP(G67,'Flow Rate Table'!$B$13:$O$132,X67)),IF(G67=0,0,VLOOKUP(G67,#REF!,X67)))</f>
        <v>0</v>
      </c>
      <c r="O67" s="129" t="str">
        <f>IF(E67=$A$3,M67/Cost!$D$6,"N/A")</f>
        <v>N/A</v>
      </c>
      <c r="P67" s="45" t="str">
        <f>IF(E67=Translations!$A$100,VLOOKUP(Cost!$D$5,'Coefficient Table'!$A$8:$K$92,11,FALSE)*O67,"N/A")</f>
        <v>N/A</v>
      </c>
      <c r="Q67" s="45" t="str">
        <f>IF(E67=Translations!$A$100,VLOOKUP(Cost!$D$5,'Coefficient Table'!$A$8:$K$92,10,FALSE)*O67,"N/A")</f>
        <v>N/A</v>
      </c>
      <c r="R67" s="45" t="str">
        <f>IF(E67=Translations!$A$100,VLOOKUP(Cost!$D$5,'Coefficient Table'!$A$8:$K$92,9,FALSE)*P67,"N/A")</f>
        <v>N/A</v>
      </c>
      <c r="S67" s="127"/>
      <c r="T67" s="229"/>
      <c r="U67" s="222"/>
      <c r="V67" s="222"/>
      <c r="W67" s="222"/>
      <c r="X67" s="227">
        <f t="shared" si="0"/>
        <v>0</v>
      </c>
      <c r="Y67" s="222"/>
      <c r="Z67" s="222">
        <f>$N67*60*Cost!$H$10*Cost!$H$11*Cost!$D$7/1000</f>
        <v>0</v>
      </c>
      <c r="AA67" s="222">
        <f>$N67*60*Cost!$H$10*Cost!$H$11*Cost!$D$8/1000</f>
        <v>0</v>
      </c>
      <c r="AB67" s="222">
        <f>$N67*60*Cost!$H$10*Cost!$H$11*Cost!$D$9/1000</f>
        <v>0</v>
      </c>
      <c r="AC67" s="222">
        <f>$N67*60*Cost!$H$10*Cost!$H$11*Cost!$D$10/1000</f>
        <v>0</v>
      </c>
      <c r="AD67" s="222">
        <f>$N67*60*Cost!$H$10*Cost!$H$11*Cost!$D$11/1000</f>
        <v>0</v>
      </c>
      <c r="AE67" s="222">
        <f t="shared" si="2"/>
        <v>0</v>
      </c>
      <c r="AF67" s="222"/>
      <c r="AG67" s="222"/>
      <c r="AH67" s="222"/>
      <c r="AI67" s="222"/>
      <c r="AJ67" s="222"/>
      <c r="AK67" s="222"/>
      <c r="AL67" s="222"/>
      <c r="AM67" s="222"/>
      <c r="AN67" s="222"/>
      <c r="AO67" s="222"/>
      <c r="AP67" s="222"/>
      <c r="AQ67" s="222"/>
      <c r="AR67" s="222"/>
      <c r="AS67" s="222"/>
      <c r="AT67" s="222"/>
    </row>
    <row r="68" spans="2:46" ht="13.8" x14ac:dyDescent="0.25">
      <c r="B68" s="15"/>
      <c r="C68" s="15"/>
      <c r="D68" s="15"/>
      <c r="E68" s="16"/>
      <c r="F68" s="15"/>
      <c r="G68" s="29"/>
      <c r="H68" s="322"/>
      <c r="I68" s="323"/>
      <c r="J68" s="323"/>
      <c r="K68" s="15"/>
      <c r="L68" s="15"/>
      <c r="M68" s="204">
        <f t="shared" si="1"/>
        <v>0</v>
      </c>
      <c r="N68" s="44">
        <f>IF(DisplayUnits="standard",IF(G68=0,0,VLOOKUP(G68,'Flow Rate Table'!$B$13:$O$132,X68)),IF(G68=0,0,VLOOKUP(G68,#REF!,X68)))</f>
        <v>0</v>
      </c>
      <c r="O68" s="129" t="str">
        <f>IF(E68=$A$3,M68/Cost!$D$6,"N/A")</f>
        <v>N/A</v>
      </c>
      <c r="P68" s="45" t="str">
        <f>IF(E68=Translations!$A$100,VLOOKUP(Cost!$D$5,'Coefficient Table'!$A$8:$K$92,11,FALSE)*O68,"N/A")</f>
        <v>N/A</v>
      </c>
      <c r="Q68" s="45" t="str">
        <f>IF(E68=Translations!$A$100,VLOOKUP(Cost!$D$5,'Coefficient Table'!$A$8:$K$92,10,FALSE)*O68,"N/A")</f>
        <v>N/A</v>
      </c>
      <c r="R68" s="45" t="str">
        <f>IF(E68=Translations!$A$100,VLOOKUP(Cost!$D$5,'Coefficient Table'!$A$8:$K$92,9,FALSE)*P68,"N/A")</f>
        <v>N/A</v>
      </c>
      <c r="S68" s="127"/>
      <c r="T68" s="229"/>
      <c r="U68" s="222"/>
      <c r="V68" s="222"/>
      <c r="W68" s="222"/>
      <c r="X68" s="227">
        <f t="shared" si="0"/>
        <v>0</v>
      </c>
      <c r="Y68" s="222"/>
      <c r="Z68" s="222">
        <f>$N68*60*Cost!$H$10*Cost!$H$11*Cost!$D$7/1000</f>
        <v>0</v>
      </c>
      <c r="AA68" s="222">
        <f>$N68*60*Cost!$H$10*Cost!$H$11*Cost!$D$8/1000</f>
        <v>0</v>
      </c>
      <c r="AB68" s="222">
        <f>$N68*60*Cost!$H$10*Cost!$H$11*Cost!$D$9/1000</f>
        <v>0</v>
      </c>
      <c r="AC68" s="222">
        <f>$N68*60*Cost!$H$10*Cost!$H$11*Cost!$D$10/1000</f>
        <v>0</v>
      </c>
      <c r="AD68" s="222">
        <f>$N68*60*Cost!$H$10*Cost!$H$11*Cost!$D$11/1000</f>
        <v>0</v>
      </c>
      <c r="AE68" s="222">
        <f t="shared" si="2"/>
        <v>0</v>
      </c>
      <c r="AF68" s="222"/>
      <c r="AG68" s="222"/>
      <c r="AH68" s="222"/>
      <c r="AI68" s="222"/>
      <c r="AJ68" s="222"/>
      <c r="AK68" s="222"/>
      <c r="AL68" s="222"/>
      <c r="AM68" s="222"/>
      <c r="AN68" s="222"/>
      <c r="AO68" s="222"/>
      <c r="AP68" s="222"/>
      <c r="AQ68" s="222"/>
      <c r="AR68" s="222"/>
      <c r="AS68" s="222"/>
      <c r="AT68" s="222"/>
    </row>
    <row r="69" spans="2:46" ht="13.8" x14ac:dyDescent="0.25">
      <c r="B69" s="15"/>
      <c r="C69" s="15"/>
      <c r="D69" s="15"/>
      <c r="E69" s="16"/>
      <c r="F69" s="15"/>
      <c r="G69" s="29"/>
      <c r="H69" s="322"/>
      <c r="I69" s="323"/>
      <c r="J69" s="323"/>
      <c r="K69" s="15"/>
      <c r="L69" s="15"/>
      <c r="M69" s="204">
        <f t="shared" si="1"/>
        <v>0</v>
      </c>
      <c r="N69" s="44">
        <f>IF(DisplayUnits="standard",IF(G69=0,0,VLOOKUP(G69,'Flow Rate Table'!$B$13:$O$132,X69)),IF(G69=0,0,VLOOKUP(G69,#REF!,X69)))</f>
        <v>0</v>
      </c>
      <c r="O69" s="129" t="str">
        <f>IF(E69=$A$3,M69/Cost!$D$6,"N/A")</f>
        <v>N/A</v>
      </c>
      <c r="P69" s="45" t="str">
        <f>IF(E69=Translations!$A$100,VLOOKUP(Cost!$D$5,'Coefficient Table'!$A$8:$K$92,11,FALSE)*O69,"N/A")</f>
        <v>N/A</v>
      </c>
      <c r="Q69" s="45" t="str">
        <f>IF(E69=Translations!$A$100,VLOOKUP(Cost!$D$5,'Coefficient Table'!$A$8:$K$92,10,FALSE)*O69,"N/A")</f>
        <v>N/A</v>
      </c>
      <c r="R69" s="45" t="str">
        <f>IF(E69=Translations!$A$100,VLOOKUP(Cost!$D$5,'Coefficient Table'!$A$8:$K$92,9,FALSE)*P69,"N/A")</f>
        <v>N/A</v>
      </c>
      <c r="S69" s="127"/>
      <c r="T69" s="229"/>
      <c r="U69" s="222"/>
      <c r="V69" s="222"/>
      <c r="W69" s="222"/>
      <c r="X69" s="227">
        <f t="shared" si="0"/>
        <v>0</v>
      </c>
      <c r="Y69" s="222"/>
      <c r="Z69" s="222">
        <f>$N69*60*Cost!$H$10*Cost!$H$11*Cost!$D$7/1000</f>
        <v>0</v>
      </c>
      <c r="AA69" s="222">
        <f>$N69*60*Cost!$H$10*Cost!$H$11*Cost!$D$8/1000</f>
        <v>0</v>
      </c>
      <c r="AB69" s="222">
        <f>$N69*60*Cost!$H$10*Cost!$H$11*Cost!$D$9/1000</f>
        <v>0</v>
      </c>
      <c r="AC69" s="222">
        <f>$N69*60*Cost!$H$10*Cost!$H$11*Cost!$D$10/1000</f>
        <v>0</v>
      </c>
      <c r="AD69" s="222">
        <f>$N69*60*Cost!$H$10*Cost!$H$11*Cost!$D$11/1000</f>
        <v>0</v>
      </c>
      <c r="AE69" s="222">
        <f t="shared" si="2"/>
        <v>0</v>
      </c>
      <c r="AF69" s="222"/>
      <c r="AG69" s="222"/>
      <c r="AH69" s="222"/>
      <c r="AI69" s="222"/>
      <c r="AJ69" s="222"/>
      <c r="AK69" s="222"/>
      <c r="AL69" s="222"/>
      <c r="AM69" s="222"/>
      <c r="AN69" s="222"/>
      <c r="AO69" s="222"/>
      <c r="AP69" s="222"/>
      <c r="AQ69" s="222"/>
      <c r="AR69" s="222"/>
      <c r="AS69" s="222"/>
      <c r="AT69" s="222"/>
    </row>
    <row r="70" spans="2:46" ht="13.8" x14ac:dyDescent="0.25">
      <c r="B70" s="15"/>
      <c r="C70" s="15"/>
      <c r="D70" s="15"/>
      <c r="E70" s="16"/>
      <c r="F70" s="15"/>
      <c r="G70" s="29"/>
      <c r="H70" s="322"/>
      <c r="I70" s="323"/>
      <c r="J70" s="323"/>
      <c r="K70" s="15"/>
      <c r="L70" s="15"/>
      <c r="M70" s="204">
        <f t="shared" si="1"/>
        <v>0</v>
      </c>
      <c r="N70" s="44">
        <f>IF(DisplayUnits="standard",IF(G70=0,0,VLOOKUP(G70,'Flow Rate Table'!$B$13:$O$132,X70)),IF(G70=0,0,VLOOKUP(G70,#REF!,X70)))</f>
        <v>0</v>
      </c>
      <c r="O70" s="129" t="str">
        <f>IF(E70=$A$3,M70/Cost!$D$6,"N/A")</f>
        <v>N/A</v>
      </c>
      <c r="P70" s="45" t="str">
        <f>IF(E70=Translations!$A$100,VLOOKUP(Cost!$D$5,'Coefficient Table'!$A$8:$K$92,11,FALSE)*O70,"N/A")</f>
        <v>N/A</v>
      </c>
      <c r="Q70" s="45" t="str">
        <f>IF(E70=Translations!$A$100,VLOOKUP(Cost!$D$5,'Coefficient Table'!$A$8:$K$92,10,FALSE)*O70,"N/A")</f>
        <v>N/A</v>
      </c>
      <c r="R70" s="45" t="str">
        <f>IF(E70=Translations!$A$100,VLOOKUP(Cost!$D$5,'Coefficient Table'!$A$8:$K$92,9,FALSE)*P70,"N/A")</f>
        <v>N/A</v>
      </c>
      <c r="S70" s="127"/>
      <c r="T70" s="229"/>
      <c r="U70" s="222"/>
      <c r="V70" s="222"/>
      <c r="W70" s="222"/>
      <c r="X70" s="227">
        <f t="shared" si="0"/>
        <v>0</v>
      </c>
      <c r="Y70" s="222"/>
      <c r="Z70" s="222">
        <f>$N70*60*Cost!$H$10*Cost!$H$11*Cost!$D$7/1000</f>
        <v>0</v>
      </c>
      <c r="AA70" s="222">
        <f>$N70*60*Cost!$H$10*Cost!$H$11*Cost!$D$8/1000</f>
        <v>0</v>
      </c>
      <c r="AB70" s="222">
        <f>$N70*60*Cost!$H$10*Cost!$H$11*Cost!$D$9/1000</f>
        <v>0</v>
      </c>
      <c r="AC70" s="222">
        <f>$N70*60*Cost!$H$10*Cost!$H$11*Cost!$D$10/1000</f>
        <v>0</v>
      </c>
      <c r="AD70" s="222">
        <f>$N70*60*Cost!$H$10*Cost!$H$11*Cost!$D$11/1000</f>
        <v>0</v>
      </c>
      <c r="AE70" s="222">
        <f t="shared" si="2"/>
        <v>0</v>
      </c>
      <c r="AF70" s="222"/>
      <c r="AG70" s="222"/>
      <c r="AH70" s="222"/>
      <c r="AI70" s="222"/>
      <c r="AJ70" s="222"/>
      <c r="AK70" s="222"/>
      <c r="AL70" s="222"/>
      <c r="AM70" s="222"/>
      <c r="AN70" s="222"/>
      <c r="AO70" s="222"/>
      <c r="AP70" s="222"/>
      <c r="AQ70" s="222"/>
      <c r="AR70" s="222"/>
      <c r="AS70" s="222"/>
      <c r="AT70" s="222"/>
    </row>
    <row r="71" spans="2:46" ht="13.8" x14ac:dyDescent="0.25">
      <c r="B71" s="15"/>
      <c r="C71" s="15"/>
      <c r="D71" s="15"/>
      <c r="E71" s="16"/>
      <c r="F71" s="15"/>
      <c r="G71" s="29"/>
      <c r="H71" s="322"/>
      <c r="I71" s="323"/>
      <c r="J71" s="323"/>
      <c r="K71" s="15"/>
      <c r="L71" s="15"/>
      <c r="M71" s="204">
        <f t="shared" si="1"/>
        <v>0</v>
      </c>
      <c r="N71" s="44">
        <f>IF(DisplayUnits="standard",IF(G71=0,0,VLOOKUP(G71,'Flow Rate Table'!$B$13:$O$132,X71)),IF(G71=0,0,VLOOKUP(G71,#REF!,X71)))</f>
        <v>0</v>
      </c>
      <c r="O71" s="129" t="str">
        <f>IF(E71=$A$3,M71/Cost!$D$6,"N/A")</f>
        <v>N/A</v>
      </c>
      <c r="P71" s="45" t="str">
        <f>IF(E71=Translations!$A$100,VLOOKUP(Cost!$D$5,'Coefficient Table'!$A$8:$K$92,11,FALSE)*O71,"N/A")</f>
        <v>N/A</v>
      </c>
      <c r="Q71" s="45" t="str">
        <f>IF(E71=Translations!$A$100,VLOOKUP(Cost!$D$5,'Coefficient Table'!$A$8:$K$92,10,FALSE)*O71,"N/A")</f>
        <v>N/A</v>
      </c>
      <c r="R71" s="45" t="str">
        <f>IF(E71=Translations!$A$100,VLOOKUP(Cost!$D$5,'Coefficient Table'!$A$8:$K$92,9,FALSE)*P71,"N/A")</f>
        <v>N/A</v>
      </c>
      <c r="S71" s="127"/>
      <c r="T71" s="229"/>
      <c r="U71" s="222"/>
      <c r="V71" s="222"/>
      <c r="W71" s="222"/>
      <c r="X71" s="227">
        <f t="shared" si="0"/>
        <v>0</v>
      </c>
      <c r="Y71" s="222"/>
      <c r="Z71" s="222">
        <f>$N71*60*Cost!$H$10*Cost!$H$11*Cost!$D$7/1000</f>
        <v>0</v>
      </c>
      <c r="AA71" s="222">
        <f>$N71*60*Cost!$H$10*Cost!$H$11*Cost!$D$8/1000</f>
        <v>0</v>
      </c>
      <c r="AB71" s="222">
        <f>$N71*60*Cost!$H$10*Cost!$H$11*Cost!$D$9/1000</f>
        <v>0</v>
      </c>
      <c r="AC71" s="222">
        <f>$N71*60*Cost!$H$10*Cost!$H$11*Cost!$D$10/1000</f>
        <v>0</v>
      </c>
      <c r="AD71" s="222">
        <f>$N71*60*Cost!$H$10*Cost!$H$11*Cost!$D$11/1000</f>
        <v>0</v>
      </c>
      <c r="AE71" s="222">
        <f t="shared" si="2"/>
        <v>0</v>
      </c>
      <c r="AF71" s="222"/>
      <c r="AG71" s="222"/>
      <c r="AH71" s="222"/>
      <c r="AI71" s="222"/>
      <c r="AJ71" s="222"/>
      <c r="AK71" s="222"/>
      <c r="AL71" s="222"/>
      <c r="AM71" s="222"/>
      <c r="AN71" s="222"/>
      <c r="AO71" s="222"/>
      <c r="AP71" s="222"/>
      <c r="AQ71" s="222"/>
      <c r="AR71" s="222"/>
      <c r="AS71" s="222"/>
      <c r="AT71" s="222"/>
    </row>
    <row r="72" spans="2:46" ht="13.8" x14ac:dyDescent="0.25">
      <c r="B72" s="15"/>
      <c r="C72" s="15"/>
      <c r="D72" s="15"/>
      <c r="E72" s="16"/>
      <c r="F72" s="15"/>
      <c r="G72" s="29"/>
      <c r="H72" s="322"/>
      <c r="I72" s="323"/>
      <c r="J72" s="323"/>
      <c r="K72" s="15"/>
      <c r="L72" s="15"/>
      <c r="M72" s="204">
        <f t="shared" si="1"/>
        <v>0</v>
      </c>
      <c r="N72" s="44">
        <f>IF(DisplayUnits="standard",IF(G72=0,0,VLOOKUP(G72,'Flow Rate Table'!$B$13:$O$132,X72)),IF(G72=0,0,VLOOKUP(G72,#REF!,X72)))</f>
        <v>0</v>
      </c>
      <c r="O72" s="129" t="str">
        <f>IF(E72=$A$3,M72/Cost!$D$6,"N/A")</f>
        <v>N/A</v>
      </c>
      <c r="P72" s="45" t="str">
        <f>IF(E72=Translations!$A$100,VLOOKUP(Cost!$D$5,'Coefficient Table'!$A$8:$K$92,11,FALSE)*O72,"N/A")</f>
        <v>N/A</v>
      </c>
      <c r="Q72" s="45" t="str">
        <f>IF(E72=Translations!$A$100,VLOOKUP(Cost!$D$5,'Coefficient Table'!$A$8:$K$92,10,FALSE)*O72,"N/A")</f>
        <v>N/A</v>
      </c>
      <c r="R72" s="45" t="str">
        <f>IF(E72=Translations!$A$100,VLOOKUP(Cost!$D$5,'Coefficient Table'!$A$8:$K$92,9,FALSE)*P72,"N/A")</f>
        <v>N/A</v>
      </c>
      <c r="S72" s="127"/>
      <c r="T72" s="229"/>
      <c r="U72" s="222"/>
      <c r="V72" s="222"/>
      <c r="W72" s="222"/>
      <c r="X72" s="227">
        <f t="shared" ref="X72:X135" si="3">IF(DisplayUnits="standard",IF(F72=150,2)+IF(F72=125,4)+IF(F72=100,6)+IF(F72=75,8)+IF(F72=50,10)+IF(F72=25,12)+IF(F72=10,14),IF(F72=10,2)+IF(F72=9,4)+IF(F72=7,6)+IF(F72=5,8)+IF(F72=4,10)+IF(F72=2,12)+IF(F72=1,14))</f>
        <v>0</v>
      </c>
      <c r="Y72" s="222"/>
      <c r="Z72" s="222">
        <f>$N72*60*Cost!$H$10*Cost!$H$11*Cost!$D$7/1000</f>
        <v>0</v>
      </c>
      <c r="AA72" s="222">
        <f>$N72*60*Cost!$H$10*Cost!$H$11*Cost!$D$8/1000</f>
        <v>0</v>
      </c>
      <c r="AB72" s="222">
        <f>$N72*60*Cost!$H$10*Cost!$H$11*Cost!$D$9/1000</f>
        <v>0</v>
      </c>
      <c r="AC72" s="222">
        <f>$N72*60*Cost!$H$10*Cost!$H$11*Cost!$D$10/1000</f>
        <v>0</v>
      </c>
      <c r="AD72" s="222">
        <f>$N72*60*Cost!$H$10*Cost!$H$11*Cost!$D$11/1000</f>
        <v>0</v>
      </c>
      <c r="AE72" s="222">
        <f t="shared" si="2"/>
        <v>0</v>
      </c>
      <c r="AF72" s="222"/>
      <c r="AG72" s="222"/>
      <c r="AH72" s="222"/>
      <c r="AI72" s="222"/>
      <c r="AJ72" s="222"/>
      <c r="AK72" s="222"/>
      <c r="AL72" s="222"/>
      <c r="AM72" s="222"/>
      <c r="AN72" s="222"/>
      <c r="AO72" s="222"/>
      <c r="AP72" s="222"/>
      <c r="AQ72" s="222"/>
      <c r="AR72" s="222"/>
      <c r="AS72" s="222"/>
      <c r="AT72" s="222"/>
    </row>
    <row r="73" spans="2:46" ht="13.8" x14ac:dyDescent="0.25">
      <c r="B73" s="15"/>
      <c r="C73" s="15"/>
      <c r="D73" s="15"/>
      <c r="E73" s="16"/>
      <c r="F73" s="15"/>
      <c r="G73" s="29"/>
      <c r="H73" s="322"/>
      <c r="I73" s="323"/>
      <c r="J73" s="323"/>
      <c r="K73" s="15"/>
      <c r="L73" s="15"/>
      <c r="M73" s="204">
        <f t="shared" ref="M73:M136" si="4">IF(G73=0,0,AE73)</f>
        <v>0</v>
      </c>
      <c r="N73" s="44">
        <f>IF(DisplayUnits="standard",IF(G73=0,0,VLOOKUP(G73,'Flow Rate Table'!$B$13:$O$132,X73)),IF(G73=0,0,VLOOKUP(G73,#REF!,X73)))</f>
        <v>0</v>
      </c>
      <c r="O73" s="129" t="str">
        <f>IF(E73=$A$3,M73/Cost!$D$6,"N/A")</f>
        <v>N/A</v>
      </c>
      <c r="P73" s="45" t="str">
        <f>IF(E73=Translations!$A$100,VLOOKUP(Cost!$D$5,'Coefficient Table'!$A$8:$K$92,11,FALSE)*O73,"N/A")</f>
        <v>N/A</v>
      </c>
      <c r="Q73" s="45" t="str">
        <f>IF(E73=Translations!$A$100,VLOOKUP(Cost!$D$5,'Coefficient Table'!$A$8:$K$92,10,FALSE)*O73,"N/A")</f>
        <v>N/A</v>
      </c>
      <c r="R73" s="45" t="str">
        <f>IF(E73=Translations!$A$100,VLOOKUP(Cost!$D$5,'Coefficient Table'!$A$8:$K$92,9,FALSE)*P73,"N/A")</f>
        <v>N/A</v>
      </c>
      <c r="S73" s="127"/>
      <c r="T73" s="229"/>
      <c r="U73" s="222"/>
      <c r="V73" s="222"/>
      <c r="W73" s="222"/>
      <c r="X73" s="227">
        <f t="shared" si="3"/>
        <v>0</v>
      </c>
      <c r="Y73" s="222"/>
      <c r="Z73" s="222">
        <f>$N73*60*Cost!$H$10*Cost!$H$11*Cost!$D$7/1000</f>
        <v>0</v>
      </c>
      <c r="AA73" s="222">
        <f>$N73*60*Cost!$H$10*Cost!$H$11*Cost!$D$8/1000</f>
        <v>0</v>
      </c>
      <c r="AB73" s="222">
        <f>$N73*60*Cost!$H$10*Cost!$H$11*Cost!$D$9/1000</f>
        <v>0</v>
      </c>
      <c r="AC73" s="222">
        <f>$N73*60*Cost!$H$10*Cost!$H$11*Cost!$D$10/1000</f>
        <v>0</v>
      </c>
      <c r="AD73" s="222">
        <f>$N73*60*Cost!$H$10*Cost!$H$11*Cost!$D$11/1000</f>
        <v>0</v>
      </c>
      <c r="AE73" s="222">
        <f t="shared" ref="AE73:AE136" si="5">IF(E73=$A$3,Z73,IF(E73=$A$4,AA73,IF(E73=$A$5,AB73,IF(E73=$A$6,AC73,IF(E73=$A$7,AD73,0)))))</f>
        <v>0</v>
      </c>
      <c r="AF73" s="222"/>
      <c r="AG73" s="222"/>
      <c r="AH73" s="222"/>
      <c r="AI73" s="222"/>
      <c r="AJ73" s="222"/>
      <c r="AK73" s="222"/>
      <c r="AL73" s="222"/>
      <c r="AM73" s="222"/>
      <c r="AN73" s="222"/>
      <c r="AO73" s="222"/>
      <c r="AP73" s="222"/>
      <c r="AQ73" s="222"/>
      <c r="AR73" s="222"/>
      <c r="AS73" s="222"/>
      <c r="AT73" s="222"/>
    </row>
    <row r="74" spans="2:46" ht="13.8" x14ac:dyDescent="0.25">
      <c r="B74" s="15"/>
      <c r="C74" s="15"/>
      <c r="D74" s="15"/>
      <c r="E74" s="16"/>
      <c r="F74" s="15"/>
      <c r="G74" s="29"/>
      <c r="H74" s="322"/>
      <c r="I74" s="323"/>
      <c r="J74" s="323"/>
      <c r="K74" s="15"/>
      <c r="L74" s="15"/>
      <c r="M74" s="204">
        <f t="shared" si="4"/>
        <v>0</v>
      </c>
      <c r="N74" s="44">
        <f>IF(DisplayUnits="standard",IF(G74=0,0,VLOOKUP(G74,'Flow Rate Table'!$B$13:$O$132,X74)),IF(G74=0,0,VLOOKUP(G74,#REF!,X74)))</f>
        <v>0</v>
      </c>
      <c r="O74" s="129" t="str">
        <f>IF(E74=$A$3,M74/Cost!$D$6,"N/A")</f>
        <v>N/A</v>
      </c>
      <c r="P74" s="45" t="str">
        <f>IF(E74=Translations!$A$100,VLOOKUP(Cost!$D$5,'Coefficient Table'!$A$8:$K$92,11,FALSE)*O74,"N/A")</f>
        <v>N/A</v>
      </c>
      <c r="Q74" s="45" t="str">
        <f>IF(E74=Translations!$A$100,VLOOKUP(Cost!$D$5,'Coefficient Table'!$A$8:$K$92,10,FALSE)*O74,"N/A")</f>
        <v>N/A</v>
      </c>
      <c r="R74" s="45" t="str">
        <f>IF(E74=Translations!$A$100,VLOOKUP(Cost!$D$5,'Coefficient Table'!$A$8:$K$92,9,FALSE)*P74,"N/A")</f>
        <v>N/A</v>
      </c>
      <c r="S74" s="127"/>
      <c r="T74" s="229"/>
      <c r="U74" s="222"/>
      <c r="V74" s="222"/>
      <c r="W74" s="222"/>
      <c r="X74" s="227">
        <f t="shared" si="3"/>
        <v>0</v>
      </c>
      <c r="Y74" s="222"/>
      <c r="Z74" s="222">
        <f>$N74*60*Cost!$H$10*Cost!$H$11*Cost!$D$7/1000</f>
        <v>0</v>
      </c>
      <c r="AA74" s="222">
        <f>$N74*60*Cost!$H$10*Cost!$H$11*Cost!$D$8/1000</f>
        <v>0</v>
      </c>
      <c r="AB74" s="222">
        <f>$N74*60*Cost!$H$10*Cost!$H$11*Cost!$D$9/1000</f>
        <v>0</v>
      </c>
      <c r="AC74" s="222">
        <f>$N74*60*Cost!$H$10*Cost!$H$11*Cost!$D$10/1000</f>
        <v>0</v>
      </c>
      <c r="AD74" s="222">
        <f>$N74*60*Cost!$H$10*Cost!$H$11*Cost!$D$11/1000</f>
        <v>0</v>
      </c>
      <c r="AE74" s="222">
        <f t="shared" si="5"/>
        <v>0</v>
      </c>
      <c r="AF74" s="222"/>
      <c r="AG74" s="222"/>
      <c r="AH74" s="222"/>
      <c r="AI74" s="222"/>
      <c r="AJ74" s="222"/>
      <c r="AK74" s="222"/>
      <c r="AL74" s="222"/>
      <c r="AM74" s="222"/>
      <c r="AN74" s="222"/>
      <c r="AO74" s="222"/>
      <c r="AP74" s="222"/>
      <c r="AQ74" s="222"/>
      <c r="AR74" s="222"/>
      <c r="AS74" s="222"/>
      <c r="AT74" s="222"/>
    </row>
    <row r="75" spans="2:46" ht="13.8" x14ac:dyDescent="0.25">
      <c r="B75" s="15"/>
      <c r="C75" s="15"/>
      <c r="D75" s="15"/>
      <c r="E75" s="16"/>
      <c r="F75" s="15"/>
      <c r="G75" s="29"/>
      <c r="H75" s="322"/>
      <c r="I75" s="323"/>
      <c r="J75" s="323"/>
      <c r="K75" s="15"/>
      <c r="L75" s="15"/>
      <c r="M75" s="204">
        <f t="shared" si="4"/>
        <v>0</v>
      </c>
      <c r="N75" s="44">
        <f>IF(DisplayUnits="standard",IF(G75=0,0,VLOOKUP(G75,'Flow Rate Table'!$B$13:$O$132,X75)),IF(G75=0,0,VLOOKUP(G75,#REF!,X75)))</f>
        <v>0</v>
      </c>
      <c r="O75" s="129" t="str">
        <f>IF(E75=$A$3,M75/Cost!$D$6,"N/A")</f>
        <v>N/A</v>
      </c>
      <c r="P75" s="45" t="str">
        <f>IF(E75=Translations!$A$100,VLOOKUP(Cost!$D$5,'Coefficient Table'!$A$8:$K$92,11,FALSE)*O75,"N/A")</f>
        <v>N/A</v>
      </c>
      <c r="Q75" s="45" t="str">
        <f>IF(E75=Translations!$A$100,VLOOKUP(Cost!$D$5,'Coefficient Table'!$A$8:$K$92,10,FALSE)*O75,"N/A")</f>
        <v>N/A</v>
      </c>
      <c r="R75" s="45" t="str">
        <f>IF(E75=Translations!$A$100,VLOOKUP(Cost!$D$5,'Coefficient Table'!$A$8:$K$92,9,FALSE)*P75,"N/A")</f>
        <v>N/A</v>
      </c>
      <c r="S75" s="127"/>
      <c r="T75" s="229"/>
      <c r="U75" s="222"/>
      <c r="V75" s="222"/>
      <c r="W75" s="222"/>
      <c r="X75" s="227">
        <f t="shared" si="3"/>
        <v>0</v>
      </c>
      <c r="Y75" s="222"/>
      <c r="Z75" s="222">
        <f>$N75*60*Cost!$H$10*Cost!$H$11*Cost!$D$7/1000</f>
        <v>0</v>
      </c>
      <c r="AA75" s="222">
        <f>$N75*60*Cost!$H$10*Cost!$H$11*Cost!$D$8/1000</f>
        <v>0</v>
      </c>
      <c r="AB75" s="222">
        <f>$N75*60*Cost!$H$10*Cost!$H$11*Cost!$D$9/1000</f>
        <v>0</v>
      </c>
      <c r="AC75" s="222">
        <f>$N75*60*Cost!$H$10*Cost!$H$11*Cost!$D$10/1000</f>
        <v>0</v>
      </c>
      <c r="AD75" s="222">
        <f>$N75*60*Cost!$H$10*Cost!$H$11*Cost!$D$11/1000</f>
        <v>0</v>
      </c>
      <c r="AE75" s="222">
        <f t="shared" si="5"/>
        <v>0</v>
      </c>
      <c r="AF75" s="222"/>
      <c r="AG75" s="222"/>
      <c r="AH75" s="222"/>
      <c r="AI75" s="222"/>
      <c r="AJ75" s="222"/>
      <c r="AK75" s="222"/>
      <c r="AL75" s="222"/>
      <c r="AM75" s="222"/>
      <c r="AN75" s="222"/>
      <c r="AO75" s="222"/>
      <c r="AP75" s="222"/>
      <c r="AQ75" s="222"/>
      <c r="AR75" s="222"/>
      <c r="AS75" s="222"/>
      <c r="AT75" s="222"/>
    </row>
    <row r="76" spans="2:46" ht="13.8" x14ac:dyDescent="0.25">
      <c r="B76" s="15"/>
      <c r="C76" s="15"/>
      <c r="D76" s="15"/>
      <c r="E76" s="16"/>
      <c r="F76" s="15"/>
      <c r="G76" s="29"/>
      <c r="H76" s="322"/>
      <c r="I76" s="323"/>
      <c r="J76" s="323"/>
      <c r="K76" s="15"/>
      <c r="L76" s="15"/>
      <c r="M76" s="204">
        <f t="shared" si="4"/>
        <v>0</v>
      </c>
      <c r="N76" s="44">
        <f>IF(DisplayUnits="standard",IF(G76=0,0,VLOOKUP(G76,'Flow Rate Table'!$B$13:$O$132,X76)),IF(G76=0,0,VLOOKUP(G76,#REF!,X76)))</f>
        <v>0</v>
      </c>
      <c r="O76" s="129" t="str">
        <f>IF(E76=$A$3,M76/Cost!$D$6,"N/A")</f>
        <v>N/A</v>
      </c>
      <c r="P76" s="45" t="str">
        <f>IF(E76=Translations!$A$100,VLOOKUP(Cost!$D$5,'Coefficient Table'!$A$8:$K$92,11,FALSE)*O76,"N/A")</f>
        <v>N/A</v>
      </c>
      <c r="Q76" s="45" t="str">
        <f>IF(E76=Translations!$A$100,VLOOKUP(Cost!$D$5,'Coefficient Table'!$A$8:$K$92,10,FALSE)*O76,"N/A")</f>
        <v>N/A</v>
      </c>
      <c r="R76" s="45" t="str">
        <f>IF(E76=Translations!$A$100,VLOOKUP(Cost!$D$5,'Coefficient Table'!$A$8:$K$92,9,FALSE)*P76,"N/A")</f>
        <v>N/A</v>
      </c>
      <c r="S76" s="127"/>
      <c r="T76" s="229"/>
      <c r="U76" s="222"/>
      <c r="V76" s="222"/>
      <c r="W76" s="222"/>
      <c r="X76" s="227">
        <f t="shared" si="3"/>
        <v>0</v>
      </c>
      <c r="Y76" s="222"/>
      <c r="Z76" s="222">
        <f>$N76*60*Cost!$H$10*Cost!$H$11*Cost!$D$7/1000</f>
        <v>0</v>
      </c>
      <c r="AA76" s="222">
        <f>$N76*60*Cost!$H$10*Cost!$H$11*Cost!$D$8/1000</f>
        <v>0</v>
      </c>
      <c r="AB76" s="222">
        <f>$N76*60*Cost!$H$10*Cost!$H$11*Cost!$D$9/1000</f>
        <v>0</v>
      </c>
      <c r="AC76" s="222">
        <f>$N76*60*Cost!$H$10*Cost!$H$11*Cost!$D$10/1000</f>
        <v>0</v>
      </c>
      <c r="AD76" s="222">
        <f>$N76*60*Cost!$H$10*Cost!$H$11*Cost!$D$11/1000</f>
        <v>0</v>
      </c>
      <c r="AE76" s="222">
        <f t="shared" si="5"/>
        <v>0</v>
      </c>
      <c r="AF76" s="222"/>
      <c r="AG76" s="222"/>
      <c r="AH76" s="222"/>
      <c r="AI76" s="222"/>
      <c r="AJ76" s="222"/>
      <c r="AK76" s="222"/>
      <c r="AL76" s="222"/>
      <c r="AM76" s="222"/>
      <c r="AN76" s="222"/>
      <c r="AO76" s="222"/>
      <c r="AP76" s="222"/>
      <c r="AQ76" s="222"/>
      <c r="AR76" s="222"/>
      <c r="AS76" s="222"/>
      <c r="AT76" s="222"/>
    </row>
    <row r="77" spans="2:46" ht="13.8" x14ac:dyDescent="0.25">
      <c r="B77" s="15"/>
      <c r="C77" s="15"/>
      <c r="D77" s="15"/>
      <c r="E77" s="16"/>
      <c r="F77" s="15"/>
      <c r="G77" s="29"/>
      <c r="H77" s="322"/>
      <c r="I77" s="323"/>
      <c r="J77" s="323"/>
      <c r="K77" s="15"/>
      <c r="L77" s="15"/>
      <c r="M77" s="204">
        <f t="shared" si="4"/>
        <v>0</v>
      </c>
      <c r="N77" s="44">
        <f>IF(DisplayUnits="standard",IF(G77=0,0,VLOOKUP(G77,'Flow Rate Table'!$B$13:$O$132,X77)),IF(G77=0,0,VLOOKUP(G77,#REF!,X77)))</f>
        <v>0</v>
      </c>
      <c r="O77" s="129" t="str">
        <f>IF(E77=$A$3,M77/Cost!$D$6,"N/A")</f>
        <v>N/A</v>
      </c>
      <c r="P77" s="45" t="str">
        <f>IF(E77=Translations!$A$100,VLOOKUP(Cost!$D$5,'Coefficient Table'!$A$8:$K$92,11,FALSE)*O77,"N/A")</f>
        <v>N/A</v>
      </c>
      <c r="Q77" s="45" t="str">
        <f>IF(E77=Translations!$A$100,VLOOKUP(Cost!$D$5,'Coefficient Table'!$A$8:$K$92,10,FALSE)*O77,"N/A")</f>
        <v>N/A</v>
      </c>
      <c r="R77" s="45" t="str">
        <f>IF(E77=Translations!$A$100,VLOOKUP(Cost!$D$5,'Coefficient Table'!$A$8:$K$92,9,FALSE)*P77,"N/A")</f>
        <v>N/A</v>
      </c>
      <c r="S77" s="127"/>
      <c r="T77" s="229"/>
      <c r="U77" s="222"/>
      <c r="V77" s="222"/>
      <c r="W77" s="222"/>
      <c r="X77" s="227">
        <f t="shared" si="3"/>
        <v>0</v>
      </c>
      <c r="Y77" s="222"/>
      <c r="Z77" s="222">
        <f>$N77*60*Cost!$H$10*Cost!$H$11*Cost!$D$7/1000</f>
        <v>0</v>
      </c>
      <c r="AA77" s="222">
        <f>$N77*60*Cost!$H$10*Cost!$H$11*Cost!$D$8/1000</f>
        <v>0</v>
      </c>
      <c r="AB77" s="222">
        <f>$N77*60*Cost!$H$10*Cost!$H$11*Cost!$D$9/1000</f>
        <v>0</v>
      </c>
      <c r="AC77" s="222">
        <f>$N77*60*Cost!$H$10*Cost!$H$11*Cost!$D$10/1000</f>
        <v>0</v>
      </c>
      <c r="AD77" s="222">
        <f>$N77*60*Cost!$H$10*Cost!$H$11*Cost!$D$11/1000</f>
        <v>0</v>
      </c>
      <c r="AE77" s="222">
        <f t="shared" si="5"/>
        <v>0</v>
      </c>
      <c r="AF77" s="222"/>
      <c r="AG77" s="222"/>
      <c r="AH77" s="222"/>
      <c r="AI77" s="222"/>
      <c r="AJ77" s="222"/>
      <c r="AK77" s="222"/>
      <c r="AL77" s="222"/>
      <c r="AM77" s="222"/>
      <c r="AN77" s="222"/>
      <c r="AO77" s="222"/>
      <c r="AP77" s="222"/>
      <c r="AQ77" s="222"/>
      <c r="AR77" s="222"/>
      <c r="AS77" s="222"/>
      <c r="AT77" s="222"/>
    </row>
    <row r="78" spans="2:46" ht="13.8" x14ac:dyDescent="0.25">
      <c r="B78" s="15"/>
      <c r="C78" s="15"/>
      <c r="D78" s="15"/>
      <c r="E78" s="16"/>
      <c r="F78" s="15"/>
      <c r="G78" s="29"/>
      <c r="H78" s="322"/>
      <c r="I78" s="323"/>
      <c r="J78" s="323"/>
      <c r="K78" s="15"/>
      <c r="L78" s="15"/>
      <c r="M78" s="204">
        <f t="shared" si="4"/>
        <v>0</v>
      </c>
      <c r="N78" s="44">
        <f>IF(DisplayUnits="standard",IF(G78=0,0,VLOOKUP(G78,'Flow Rate Table'!$B$13:$O$132,X78)),IF(G78=0,0,VLOOKUP(G78,#REF!,X78)))</f>
        <v>0</v>
      </c>
      <c r="O78" s="129" t="str">
        <f>IF(E78=$A$3,M78/Cost!$D$6,"N/A")</f>
        <v>N/A</v>
      </c>
      <c r="P78" s="45" t="str">
        <f>IF(E78=Translations!$A$100,VLOOKUP(Cost!$D$5,'Coefficient Table'!$A$8:$K$92,11,FALSE)*O78,"N/A")</f>
        <v>N/A</v>
      </c>
      <c r="Q78" s="45" t="str">
        <f>IF(E78=Translations!$A$100,VLOOKUP(Cost!$D$5,'Coefficient Table'!$A$8:$K$92,10,FALSE)*O78,"N/A")</f>
        <v>N/A</v>
      </c>
      <c r="R78" s="45" t="str">
        <f>IF(E78=Translations!$A$100,VLOOKUP(Cost!$D$5,'Coefficient Table'!$A$8:$K$92,9,FALSE)*P78,"N/A")</f>
        <v>N/A</v>
      </c>
      <c r="S78" s="127"/>
      <c r="T78" s="229"/>
      <c r="U78" s="222"/>
      <c r="V78" s="222"/>
      <c r="W78" s="222"/>
      <c r="X78" s="227">
        <f t="shared" si="3"/>
        <v>0</v>
      </c>
      <c r="Y78" s="222"/>
      <c r="Z78" s="222">
        <f>$N78*60*Cost!$H$10*Cost!$H$11*Cost!$D$7/1000</f>
        <v>0</v>
      </c>
      <c r="AA78" s="222">
        <f>$N78*60*Cost!$H$10*Cost!$H$11*Cost!$D$8/1000</f>
        <v>0</v>
      </c>
      <c r="AB78" s="222">
        <f>$N78*60*Cost!$H$10*Cost!$H$11*Cost!$D$9/1000</f>
        <v>0</v>
      </c>
      <c r="AC78" s="222">
        <f>$N78*60*Cost!$H$10*Cost!$H$11*Cost!$D$10/1000</f>
        <v>0</v>
      </c>
      <c r="AD78" s="222">
        <f>$N78*60*Cost!$H$10*Cost!$H$11*Cost!$D$11/1000</f>
        <v>0</v>
      </c>
      <c r="AE78" s="222">
        <f t="shared" si="5"/>
        <v>0</v>
      </c>
      <c r="AF78" s="222"/>
      <c r="AG78" s="222"/>
      <c r="AH78" s="222"/>
      <c r="AI78" s="222"/>
      <c r="AJ78" s="222"/>
      <c r="AK78" s="222"/>
      <c r="AL78" s="222"/>
      <c r="AM78" s="222"/>
      <c r="AN78" s="222"/>
      <c r="AO78" s="222"/>
      <c r="AP78" s="222"/>
      <c r="AQ78" s="222"/>
      <c r="AR78" s="222"/>
      <c r="AS78" s="222"/>
      <c r="AT78" s="222"/>
    </row>
    <row r="79" spans="2:46" ht="13.8" x14ac:dyDescent="0.25">
      <c r="B79" s="15"/>
      <c r="C79" s="15"/>
      <c r="D79" s="15"/>
      <c r="E79" s="16"/>
      <c r="F79" s="15"/>
      <c r="G79" s="29"/>
      <c r="H79" s="322"/>
      <c r="I79" s="323"/>
      <c r="J79" s="323"/>
      <c r="K79" s="15"/>
      <c r="L79" s="15"/>
      <c r="M79" s="204">
        <f t="shared" si="4"/>
        <v>0</v>
      </c>
      <c r="N79" s="44">
        <f>IF(DisplayUnits="standard",IF(G79=0,0,VLOOKUP(G79,'Flow Rate Table'!$B$13:$O$132,X79)),IF(G79=0,0,VLOOKUP(G79,#REF!,X79)))</f>
        <v>0</v>
      </c>
      <c r="O79" s="129" t="str">
        <f>IF(E79=$A$3,M79/Cost!$D$6,"N/A")</f>
        <v>N/A</v>
      </c>
      <c r="P79" s="45" t="str">
        <f>IF(E79=Translations!$A$100,VLOOKUP(Cost!$D$5,'Coefficient Table'!$A$8:$K$92,11,FALSE)*O79,"N/A")</f>
        <v>N/A</v>
      </c>
      <c r="Q79" s="45" t="str">
        <f>IF(E79=Translations!$A$100,VLOOKUP(Cost!$D$5,'Coefficient Table'!$A$8:$K$92,10,FALSE)*O79,"N/A")</f>
        <v>N/A</v>
      </c>
      <c r="R79" s="45" t="str">
        <f>IF(E79=Translations!$A$100,VLOOKUP(Cost!$D$5,'Coefficient Table'!$A$8:$K$92,9,FALSE)*P79,"N/A")</f>
        <v>N/A</v>
      </c>
      <c r="S79" s="127"/>
      <c r="T79" s="229"/>
      <c r="U79" s="222"/>
      <c r="V79" s="222"/>
      <c r="W79" s="222"/>
      <c r="X79" s="227">
        <f t="shared" si="3"/>
        <v>0</v>
      </c>
      <c r="Y79" s="222"/>
      <c r="Z79" s="222">
        <f>$N79*60*Cost!$H$10*Cost!$H$11*Cost!$D$7/1000</f>
        <v>0</v>
      </c>
      <c r="AA79" s="222">
        <f>$N79*60*Cost!$H$10*Cost!$H$11*Cost!$D$8/1000</f>
        <v>0</v>
      </c>
      <c r="AB79" s="222">
        <f>$N79*60*Cost!$H$10*Cost!$H$11*Cost!$D$9/1000</f>
        <v>0</v>
      </c>
      <c r="AC79" s="222">
        <f>$N79*60*Cost!$H$10*Cost!$H$11*Cost!$D$10/1000</f>
        <v>0</v>
      </c>
      <c r="AD79" s="222">
        <f>$N79*60*Cost!$H$10*Cost!$H$11*Cost!$D$11/1000</f>
        <v>0</v>
      </c>
      <c r="AE79" s="222">
        <f t="shared" si="5"/>
        <v>0</v>
      </c>
      <c r="AF79" s="222"/>
      <c r="AG79" s="222"/>
      <c r="AH79" s="222"/>
      <c r="AI79" s="222"/>
      <c r="AJ79" s="222"/>
      <c r="AK79" s="222"/>
      <c r="AL79" s="222"/>
      <c r="AM79" s="222"/>
      <c r="AN79" s="222"/>
      <c r="AO79" s="222"/>
      <c r="AP79" s="222"/>
      <c r="AQ79" s="222"/>
      <c r="AR79" s="222"/>
      <c r="AS79" s="222"/>
      <c r="AT79" s="222"/>
    </row>
    <row r="80" spans="2:46" ht="13.8" x14ac:dyDescent="0.25">
      <c r="B80" s="15"/>
      <c r="C80" s="15"/>
      <c r="D80" s="15"/>
      <c r="E80" s="16"/>
      <c r="F80" s="15"/>
      <c r="G80" s="29"/>
      <c r="H80" s="322"/>
      <c r="I80" s="323"/>
      <c r="J80" s="323"/>
      <c r="K80" s="15"/>
      <c r="L80" s="15"/>
      <c r="M80" s="204">
        <f t="shared" si="4"/>
        <v>0</v>
      </c>
      <c r="N80" s="44">
        <f>IF(DisplayUnits="standard",IF(G80=0,0,VLOOKUP(G80,'Flow Rate Table'!$B$13:$O$132,X80)),IF(G80=0,0,VLOOKUP(G80,#REF!,X80)))</f>
        <v>0</v>
      </c>
      <c r="O80" s="129" t="str">
        <f>IF(E80=$A$3,M80/Cost!$D$6,"N/A")</f>
        <v>N/A</v>
      </c>
      <c r="P80" s="45" t="str">
        <f>IF(E80=Translations!$A$100,VLOOKUP(Cost!$D$5,'Coefficient Table'!$A$8:$K$92,11,FALSE)*O80,"N/A")</f>
        <v>N/A</v>
      </c>
      <c r="Q80" s="45" t="str">
        <f>IF(E80=Translations!$A$100,VLOOKUP(Cost!$D$5,'Coefficient Table'!$A$8:$K$92,10,FALSE)*O80,"N/A")</f>
        <v>N/A</v>
      </c>
      <c r="R80" s="45" t="str">
        <f>IF(E80=Translations!$A$100,VLOOKUP(Cost!$D$5,'Coefficient Table'!$A$8:$K$92,9,FALSE)*P80,"N/A")</f>
        <v>N/A</v>
      </c>
      <c r="S80" s="127"/>
      <c r="T80" s="229"/>
      <c r="U80" s="222"/>
      <c r="V80" s="222"/>
      <c r="W80" s="222"/>
      <c r="X80" s="227">
        <f t="shared" si="3"/>
        <v>0</v>
      </c>
      <c r="Y80" s="222"/>
      <c r="Z80" s="222">
        <f>$N80*60*Cost!$H$10*Cost!$H$11*Cost!$D$7/1000</f>
        <v>0</v>
      </c>
      <c r="AA80" s="222">
        <f>$N80*60*Cost!$H$10*Cost!$H$11*Cost!$D$8/1000</f>
        <v>0</v>
      </c>
      <c r="AB80" s="222">
        <f>$N80*60*Cost!$H$10*Cost!$H$11*Cost!$D$9/1000</f>
        <v>0</v>
      </c>
      <c r="AC80" s="222">
        <f>$N80*60*Cost!$H$10*Cost!$H$11*Cost!$D$10/1000</f>
        <v>0</v>
      </c>
      <c r="AD80" s="222">
        <f>$N80*60*Cost!$H$10*Cost!$H$11*Cost!$D$11/1000</f>
        <v>0</v>
      </c>
      <c r="AE80" s="222">
        <f t="shared" si="5"/>
        <v>0</v>
      </c>
      <c r="AF80" s="222"/>
      <c r="AG80" s="222"/>
      <c r="AH80" s="222"/>
      <c r="AI80" s="222"/>
      <c r="AJ80" s="222"/>
      <c r="AK80" s="222"/>
      <c r="AL80" s="222"/>
      <c r="AM80" s="222"/>
      <c r="AN80" s="222"/>
      <c r="AO80" s="222"/>
      <c r="AP80" s="222"/>
      <c r="AQ80" s="222"/>
      <c r="AR80" s="222"/>
      <c r="AS80" s="222"/>
      <c r="AT80" s="222"/>
    </row>
    <row r="81" spans="2:46" ht="13.8" x14ac:dyDescent="0.25">
      <c r="B81" s="15"/>
      <c r="C81" s="15"/>
      <c r="D81" s="15"/>
      <c r="E81" s="16"/>
      <c r="F81" s="15"/>
      <c r="G81" s="29"/>
      <c r="H81" s="322"/>
      <c r="I81" s="323"/>
      <c r="J81" s="323"/>
      <c r="K81" s="15"/>
      <c r="L81" s="15"/>
      <c r="M81" s="204">
        <f t="shared" si="4"/>
        <v>0</v>
      </c>
      <c r="N81" s="44">
        <f>IF(DisplayUnits="standard",IF(G81=0,0,VLOOKUP(G81,'Flow Rate Table'!$B$13:$O$132,X81)),IF(G81=0,0,VLOOKUP(G81,#REF!,X81)))</f>
        <v>0</v>
      </c>
      <c r="O81" s="129" t="str">
        <f>IF(E81=$A$3,M81/Cost!$D$6,"N/A")</f>
        <v>N/A</v>
      </c>
      <c r="P81" s="45" t="str">
        <f>IF(E81=Translations!$A$100,VLOOKUP(Cost!$D$5,'Coefficient Table'!$A$8:$K$92,11,FALSE)*O81,"N/A")</f>
        <v>N/A</v>
      </c>
      <c r="Q81" s="45" t="str">
        <f>IF(E81=Translations!$A$100,VLOOKUP(Cost!$D$5,'Coefficient Table'!$A$8:$K$92,10,FALSE)*O81,"N/A")</f>
        <v>N/A</v>
      </c>
      <c r="R81" s="45" t="str">
        <f>IF(E81=Translations!$A$100,VLOOKUP(Cost!$D$5,'Coefficient Table'!$A$8:$K$92,9,FALSE)*P81,"N/A")</f>
        <v>N/A</v>
      </c>
      <c r="S81" s="127"/>
      <c r="T81" s="229"/>
      <c r="U81" s="222"/>
      <c r="V81" s="222"/>
      <c r="W81" s="222"/>
      <c r="X81" s="227">
        <f t="shared" si="3"/>
        <v>0</v>
      </c>
      <c r="Y81" s="222"/>
      <c r="Z81" s="222">
        <f>$N81*60*Cost!$H$10*Cost!$H$11*Cost!$D$7/1000</f>
        <v>0</v>
      </c>
      <c r="AA81" s="222">
        <f>$N81*60*Cost!$H$10*Cost!$H$11*Cost!$D$8/1000</f>
        <v>0</v>
      </c>
      <c r="AB81" s="222">
        <f>$N81*60*Cost!$H$10*Cost!$H$11*Cost!$D$9/1000</f>
        <v>0</v>
      </c>
      <c r="AC81" s="222">
        <f>$N81*60*Cost!$H$10*Cost!$H$11*Cost!$D$10/1000</f>
        <v>0</v>
      </c>
      <c r="AD81" s="222">
        <f>$N81*60*Cost!$H$10*Cost!$H$11*Cost!$D$11/1000</f>
        <v>0</v>
      </c>
      <c r="AE81" s="222">
        <f t="shared" si="5"/>
        <v>0</v>
      </c>
      <c r="AF81" s="222"/>
      <c r="AG81" s="222"/>
      <c r="AH81" s="222"/>
      <c r="AI81" s="222"/>
      <c r="AJ81" s="222"/>
      <c r="AK81" s="222"/>
      <c r="AL81" s="222"/>
      <c r="AM81" s="222"/>
      <c r="AN81" s="222"/>
      <c r="AO81" s="222"/>
      <c r="AP81" s="222"/>
      <c r="AQ81" s="222"/>
      <c r="AR81" s="222"/>
      <c r="AS81" s="222"/>
      <c r="AT81" s="222"/>
    </row>
    <row r="82" spans="2:46" ht="13.8" x14ac:dyDescent="0.25">
      <c r="B82" s="15"/>
      <c r="C82" s="15"/>
      <c r="D82" s="15"/>
      <c r="E82" s="16"/>
      <c r="F82" s="15"/>
      <c r="G82" s="29"/>
      <c r="H82" s="322"/>
      <c r="I82" s="323"/>
      <c r="J82" s="323"/>
      <c r="K82" s="15"/>
      <c r="L82" s="15"/>
      <c r="M82" s="204">
        <f t="shared" si="4"/>
        <v>0</v>
      </c>
      <c r="N82" s="44">
        <f>IF(DisplayUnits="standard",IF(G82=0,0,VLOOKUP(G82,'Flow Rate Table'!$B$13:$O$132,X82)),IF(G82=0,0,VLOOKUP(G82,#REF!,X82)))</f>
        <v>0</v>
      </c>
      <c r="O82" s="129" t="str">
        <f>IF(E82=$A$3,M82/Cost!$D$6,"N/A")</f>
        <v>N/A</v>
      </c>
      <c r="P82" s="45" t="str">
        <f>IF(E82=Translations!$A$100,VLOOKUP(Cost!$D$5,'Coefficient Table'!$A$8:$K$92,11,FALSE)*O82,"N/A")</f>
        <v>N/A</v>
      </c>
      <c r="Q82" s="45" t="str">
        <f>IF(E82=Translations!$A$100,VLOOKUP(Cost!$D$5,'Coefficient Table'!$A$8:$K$92,10,FALSE)*O82,"N/A")</f>
        <v>N/A</v>
      </c>
      <c r="R82" s="45" t="str">
        <f>IF(E82=Translations!$A$100,VLOOKUP(Cost!$D$5,'Coefficient Table'!$A$8:$K$92,9,FALSE)*P82,"N/A")</f>
        <v>N/A</v>
      </c>
      <c r="S82" s="127"/>
      <c r="T82" s="229"/>
      <c r="U82" s="222"/>
      <c r="V82" s="222"/>
      <c r="W82" s="222"/>
      <c r="X82" s="227">
        <f t="shared" si="3"/>
        <v>0</v>
      </c>
      <c r="Y82" s="222"/>
      <c r="Z82" s="222">
        <f>$N82*60*Cost!$H$10*Cost!$H$11*Cost!$D$7/1000</f>
        <v>0</v>
      </c>
      <c r="AA82" s="222">
        <f>$N82*60*Cost!$H$10*Cost!$H$11*Cost!$D$8/1000</f>
        <v>0</v>
      </c>
      <c r="AB82" s="222">
        <f>$N82*60*Cost!$H$10*Cost!$H$11*Cost!$D$9/1000</f>
        <v>0</v>
      </c>
      <c r="AC82" s="222">
        <f>$N82*60*Cost!$H$10*Cost!$H$11*Cost!$D$10/1000</f>
        <v>0</v>
      </c>
      <c r="AD82" s="222">
        <f>$N82*60*Cost!$H$10*Cost!$H$11*Cost!$D$11/1000</f>
        <v>0</v>
      </c>
      <c r="AE82" s="222">
        <f t="shared" si="5"/>
        <v>0</v>
      </c>
      <c r="AF82" s="222"/>
      <c r="AG82" s="222"/>
      <c r="AH82" s="222"/>
      <c r="AI82" s="222"/>
      <c r="AJ82" s="222"/>
      <c r="AK82" s="222"/>
      <c r="AL82" s="222"/>
      <c r="AM82" s="222"/>
      <c r="AN82" s="222"/>
      <c r="AO82" s="222"/>
      <c r="AP82" s="222"/>
      <c r="AQ82" s="222"/>
      <c r="AR82" s="222"/>
      <c r="AS82" s="222"/>
      <c r="AT82" s="222"/>
    </row>
    <row r="83" spans="2:46" ht="13.8" x14ac:dyDescent="0.25">
      <c r="B83" s="15"/>
      <c r="C83" s="15"/>
      <c r="D83" s="15"/>
      <c r="E83" s="16"/>
      <c r="F83" s="15"/>
      <c r="G83" s="29"/>
      <c r="H83" s="322"/>
      <c r="I83" s="323"/>
      <c r="J83" s="323"/>
      <c r="K83" s="15"/>
      <c r="L83" s="15"/>
      <c r="M83" s="204">
        <f t="shared" si="4"/>
        <v>0</v>
      </c>
      <c r="N83" s="44">
        <f>IF(DisplayUnits="standard",IF(G83=0,0,VLOOKUP(G83,'Flow Rate Table'!$B$13:$O$132,X83)),IF(G83=0,0,VLOOKUP(G83,#REF!,X83)))</f>
        <v>0</v>
      </c>
      <c r="O83" s="129" t="str">
        <f>IF(E83=$A$3,M83/Cost!$D$6,"N/A")</f>
        <v>N/A</v>
      </c>
      <c r="P83" s="45" t="str">
        <f>IF(E83=Translations!$A$100,VLOOKUP(Cost!$D$5,'Coefficient Table'!$A$8:$K$92,11,FALSE)*O83,"N/A")</f>
        <v>N/A</v>
      </c>
      <c r="Q83" s="45" t="str">
        <f>IF(E83=Translations!$A$100,VLOOKUP(Cost!$D$5,'Coefficient Table'!$A$8:$K$92,10,FALSE)*O83,"N/A")</f>
        <v>N/A</v>
      </c>
      <c r="R83" s="45" t="str">
        <f>IF(E83=Translations!$A$100,VLOOKUP(Cost!$D$5,'Coefficient Table'!$A$8:$K$92,9,FALSE)*P83,"N/A")</f>
        <v>N/A</v>
      </c>
      <c r="S83" s="127"/>
      <c r="T83" s="229"/>
      <c r="U83" s="222"/>
      <c r="V83" s="222"/>
      <c r="W83" s="222"/>
      <c r="X83" s="227">
        <f t="shared" si="3"/>
        <v>0</v>
      </c>
      <c r="Y83" s="222"/>
      <c r="Z83" s="222">
        <f>$N83*60*Cost!$H$10*Cost!$H$11*Cost!$D$7/1000</f>
        <v>0</v>
      </c>
      <c r="AA83" s="222">
        <f>$N83*60*Cost!$H$10*Cost!$H$11*Cost!$D$8/1000</f>
        <v>0</v>
      </c>
      <c r="AB83" s="222">
        <f>$N83*60*Cost!$H$10*Cost!$H$11*Cost!$D$9/1000</f>
        <v>0</v>
      </c>
      <c r="AC83" s="222">
        <f>$N83*60*Cost!$H$10*Cost!$H$11*Cost!$D$10/1000</f>
        <v>0</v>
      </c>
      <c r="AD83" s="222">
        <f>$N83*60*Cost!$H$10*Cost!$H$11*Cost!$D$11/1000</f>
        <v>0</v>
      </c>
      <c r="AE83" s="222">
        <f t="shared" si="5"/>
        <v>0</v>
      </c>
      <c r="AF83" s="222"/>
      <c r="AG83" s="222"/>
      <c r="AH83" s="222"/>
      <c r="AI83" s="222"/>
      <c r="AJ83" s="222"/>
      <c r="AK83" s="222"/>
      <c r="AL83" s="222"/>
      <c r="AM83" s="222"/>
      <c r="AN83" s="222"/>
      <c r="AO83" s="222"/>
      <c r="AP83" s="222"/>
      <c r="AQ83" s="222"/>
      <c r="AR83" s="222"/>
      <c r="AS83" s="222"/>
      <c r="AT83" s="222"/>
    </row>
    <row r="84" spans="2:46" ht="13.8" x14ac:dyDescent="0.25">
      <c r="B84" s="15"/>
      <c r="C84" s="15"/>
      <c r="D84" s="15"/>
      <c r="E84" s="16"/>
      <c r="F84" s="15"/>
      <c r="G84" s="29"/>
      <c r="H84" s="322"/>
      <c r="I84" s="323"/>
      <c r="J84" s="323"/>
      <c r="K84" s="15"/>
      <c r="L84" s="15"/>
      <c r="M84" s="204">
        <f t="shared" si="4"/>
        <v>0</v>
      </c>
      <c r="N84" s="44">
        <f>IF(DisplayUnits="standard",IF(G84=0,0,VLOOKUP(G84,'Flow Rate Table'!$B$13:$O$132,X84)),IF(G84=0,0,VLOOKUP(G84,#REF!,X84)))</f>
        <v>0</v>
      </c>
      <c r="O84" s="129" t="str">
        <f>IF(E84=$A$3,M84/Cost!$D$6,"N/A")</f>
        <v>N/A</v>
      </c>
      <c r="P84" s="45" t="str">
        <f>IF(E84=Translations!$A$100,VLOOKUP(Cost!$D$5,'Coefficient Table'!$A$8:$K$92,11,FALSE)*O84,"N/A")</f>
        <v>N/A</v>
      </c>
      <c r="Q84" s="45" t="str">
        <f>IF(E84=Translations!$A$100,VLOOKUP(Cost!$D$5,'Coefficient Table'!$A$8:$K$92,10,FALSE)*O84,"N/A")</f>
        <v>N/A</v>
      </c>
      <c r="R84" s="45" t="str">
        <f>IF(E84=Translations!$A$100,VLOOKUP(Cost!$D$5,'Coefficient Table'!$A$8:$K$92,9,FALSE)*P84,"N/A")</f>
        <v>N/A</v>
      </c>
      <c r="S84" s="127"/>
      <c r="T84" s="229"/>
      <c r="U84" s="222"/>
      <c r="V84" s="222"/>
      <c r="W84" s="222"/>
      <c r="X84" s="227">
        <f t="shared" si="3"/>
        <v>0</v>
      </c>
      <c r="Y84" s="222"/>
      <c r="Z84" s="222">
        <f>$N84*60*Cost!$H$10*Cost!$H$11*Cost!$D$7/1000</f>
        <v>0</v>
      </c>
      <c r="AA84" s="222">
        <f>$N84*60*Cost!$H$10*Cost!$H$11*Cost!$D$8/1000</f>
        <v>0</v>
      </c>
      <c r="AB84" s="222">
        <f>$N84*60*Cost!$H$10*Cost!$H$11*Cost!$D$9/1000</f>
        <v>0</v>
      </c>
      <c r="AC84" s="222">
        <f>$N84*60*Cost!$H$10*Cost!$H$11*Cost!$D$10/1000</f>
        <v>0</v>
      </c>
      <c r="AD84" s="222">
        <f>$N84*60*Cost!$H$10*Cost!$H$11*Cost!$D$11/1000</f>
        <v>0</v>
      </c>
      <c r="AE84" s="222">
        <f t="shared" si="5"/>
        <v>0</v>
      </c>
      <c r="AF84" s="222"/>
      <c r="AG84" s="222"/>
      <c r="AH84" s="222"/>
      <c r="AI84" s="222"/>
      <c r="AJ84" s="222"/>
      <c r="AK84" s="222"/>
      <c r="AL84" s="222"/>
      <c r="AM84" s="222"/>
      <c r="AN84" s="222"/>
      <c r="AO84" s="222"/>
      <c r="AP84" s="222"/>
      <c r="AQ84" s="222"/>
      <c r="AR84" s="222"/>
      <c r="AS84" s="222"/>
      <c r="AT84" s="222"/>
    </row>
    <row r="85" spans="2:46" ht="13.8" x14ac:dyDescent="0.25">
      <c r="B85" s="15"/>
      <c r="C85" s="15"/>
      <c r="D85" s="15"/>
      <c r="E85" s="16"/>
      <c r="F85" s="15"/>
      <c r="G85" s="29"/>
      <c r="H85" s="322"/>
      <c r="I85" s="323"/>
      <c r="J85" s="323"/>
      <c r="K85" s="15"/>
      <c r="L85" s="15"/>
      <c r="M85" s="204">
        <f t="shared" si="4"/>
        <v>0</v>
      </c>
      <c r="N85" s="44">
        <f>IF(DisplayUnits="standard",IF(G85=0,0,VLOOKUP(G85,'Flow Rate Table'!$B$13:$O$132,X85)),IF(G85=0,0,VLOOKUP(G85,#REF!,X85)))</f>
        <v>0</v>
      </c>
      <c r="O85" s="129" t="str">
        <f>IF(E85=$A$3,M85/Cost!$D$6,"N/A")</f>
        <v>N/A</v>
      </c>
      <c r="P85" s="45" t="str">
        <f>IF(E85=Translations!$A$100,VLOOKUP(Cost!$D$5,'Coefficient Table'!$A$8:$K$92,11,FALSE)*O85,"N/A")</f>
        <v>N/A</v>
      </c>
      <c r="Q85" s="45" t="str">
        <f>IF(E85=Translations!$A$100,VLOOKUP(Cost!$D$5,'Coefficient Table'!$A$8:$K$92,10,FALSE)*O85,"N/A")</f>
        <v>N/A</v>
      </c>
      <c r="R85" s="45" t="str">
        <f>IF(E85=Translations!$A$100,VLOOKUP(Cost!$D$5,'Coefficient Table'!$A$8:$K$92,9,FALSE)*P85,"N/A")</f>
        <v>N/A</v>
      </c>
      <c r="S85" s="127"/>
      <c r="T85" s="229"/>
      <c r="U85" s="222"/>
      <c r="V85" s="222"/>
      <c r="W85" s="222"/>
      <c r="X85" s="227">
        <f t="shared" si="3"/>
        <v>0</v>
      </c>
      <c r="Y85" s="222"/>
      <c r="Z85" s="222">
        <f>$N85*60*Cost!$H$10*Cost!$H$11*Cost!$D$7/1000</f>
        <v>0</v>
      </c>
      <c r="AA85" s="222">
        <f>$N85*60*Cost!$H$10*Cost!$H$11*Cost!$D$8/1000</f>
        <v>0</v>
      </c>
      <c r="AB85" s="222">
        <f>$N85*60*Cost!$H$10*Cost!$H$11*Cost!$D$9/1000</f>
        <v>0</v>
      </c>
      <c r="AC85" s="222">
        <f>$N85*60*Cost!$H$10*Cost!$H$11*Cost!$D$10/1000</f>
        <v>0</v>
      </c>
      <c r="AD85" s="222">
        <f>$N85*60*Cost!$H$10*Cost!$H$11*Cost!$D$11/1000</f>
        <v>0</v>
      </c>
      <c r="AE85" s="222">
        <f t="shared" si="5"/>
        <v>0</v>
      </c>
      <c r="AF85" s="222"/>
      <c r="AG85" s="222"/>
      <c r="AH85" s="222"/>
      <c r="AI85" s="222"/>
      <c r="AJ85" s="222"/>
      <c r="AK85" s="222"/>
      <c r="AL85" s="222"/>
      <c r="AM85" s="222"/>
      <c r="AN85" s="222"/>
      <c r="AO85" s="222"/>
      <c r="AP85" s="222"/>
      <c r="AQ85" s="222"/>
      <c r="AR85" s="222"/>
      <c r="AS85" s="222"/>
      <c r="AT85" s="222"/>
    </row>
    <row r="86" spans="2:46" ht="13.8" x14ac:dyDescent="0.25">
      <c r="B86" s="15"/>
      <c r="C86" s="15"/>
      <c r="D86" s="15"/>
      <c r="E86" s="16"/>
      <c r="F86" s="15"/>
      <c r="G86" s="29"/>
      <c r="H86" s="322"/>
      <c r="I86" s="323"/>
      <c r="J86" s="323"/>
      <c r="K86" s="15"/>
      <c r="L86" s="15"/>
      <c r="M86" s="204">
        <f t="shared" si="4"/>
        <v>0</v>
      </c>
      <c r="N86" s="44">
        <f>IF(DisplayUnits="standard",IF(G86=0,0,VLOOKUP(G86,'Flow Rate Table'!$B$13:$O$132,X86)),IF(G86=0,0,VLOOKUP(G86,#REF!,X86)))</f>
        <v>0</v>
      </c>
      <c r="O86" s="129" t="str">
        <f>IF(E86=$A$3,M86/Cost!$D$6,"N/A")</f>
        <v>N/A</v>
      </c>
      <c r="P86" s="45" t="str">
        <f>IF(E86=Translations!$A$100,VLOOKUP(Cost!$D$5,'Coefficient Table'!$A$8:$K$92,11,FALSE)*O86,"N/A")</f>
        <v>N/A</v>
      </c>
      <c r="Q86" s="45" t="str">
        <f>IF(E86=Translations!$A$100,VLOOKUP(Cost!$D$5,'Coefficient Table'!$A$8:$K$92,10,FALSE)*O86,"N/A")</f>
        <v>N/A</v>
      </c>
      <c r="R86" s="45" t="str">
        <f>IF(E86=Translations!$A$100,VLOOKUP(Cost!$D$5,'Coefficient Table'!$A$8:$K$92,9,FALSE)*P86,"N/A")</f>
        <v>N/A</v>
      </c>
      <c r="S86" s="127"/>
      <c r="T86" s="229"/>
      <c r="U86" s="222"/>
      <c r="V86" s="222"/>
      <c r="W86" s="222"/>
      <c r="X86" s="227">
        <f t="shared" si="3"/>
        <v>0</v>
      </c>
      <c r="Y86" s="222"/>
      <c r="Z86" s="222">
        <f>$N86*60*Cost!$H$10*Cost!$H$11*Cost!$D$7/1000</f>
        <v>0</v>
      </c>
      <c r="AA86" s="222">
        <f>$N86*60*Cost!$H$10*Cost!$H$11*Cost!$D$8/1000</f>
        <v>0</v>
      </c>
      <c r="AB86" s="222">
        <f>$N86*60*Cost!$H$10*Cost!$H$11*Cost!$D$9/1000</f>
        <v>0</v>
      </c>
      <c r="AC86" s="222">
        <f>$N86*60*Cost!$H$10*Cost!$H$11*Cost!$D$10/1000</f>
        <v>0</v>
      </c>
      <c r="AD86" s="222">
        <f>$N86*60*Cost!$H$10*Cost!$H$11*Cost!$D$11/1000</f>
        <v>0</v>
      </c>
      <c r="AE86" s="222">
        <f t="shared" si="5"/>
        <v>0</v>
      </c>
      <c r="AF86" s="222"/>
      <c r="AG86" s="222"/>
      <c r="AH86" s="222"/>
      <c r="AI86" s="222"/>
      <c r="AJ86" s="222"/>
      <c r="AK86" s="222"/>
      <c r="AL86" s="222"/>
      <c r="AM86" s="222"/>
      <c r="AN86" s="222"/>
      <c r="AO86" s="222"/>
      <c r="AP86" s="222"/>
      <c r="AQ86" s="222"/>
      <c r="AR86" s="222"/>
      <c r="AS86" s="222"/>
      <c r="AT86" s="222"/>
    </row>
    <row r="87" spans="2:46" ht="13.8" x14ac:dyDescent="0.25">
      <c r="B87" s="15"/>
      <c r="C87" s="15"/>
      <c r="D87" s="15"/>
      <c r="E87" s="16"/>
      <c r="F87" s="15"/>
      <c r="G87" s="29"/>
      <c r="H87" s="322"/>
      <c r="I87" s="323"/>
      <c r="J87" s="323"/>
      <c r="K87" s="15"/>
      <c r="L87" s="15"/>
      <c r="M87" s="204">
        <f t="shared" si="4"/>
        <v>0</v>
      </c>
      <c r="N87" s="44">
        <f>IF(DisplayUnits="standard",IF(G87=0,0,VLOOKUP(G87,'Flow Rate Table'!$B$13:$O$132,X87)),IF(G87=0,0,VLOOKUP(G87,#REF!,X87)))</f>
        <v>0</v>
      </c>
      <c r="O87" s="129" t="str">
        <f>IF(E87=$A$3,M87/Cost!$D$6,"N/A")</f>
        <v>N/A</v>
      </c>
      <c r="P87" s="45" t="str">
        <f>IF(E87=Translations!$A$100,VLOOKUP(Cost!$D$5,'Coefficient Table'!$A$8:$K$92,11,FALSE)*O87,"N/A")</f>
        <v>N/A</v>
      </c>
      <c r="Q87" s="45" t="str">
        <f>IF(E87=Translations!$A$100,VLOOKUP(Cost!$D$5,'Coefficient Table'!$A$8:$K$92,10,FALSE)*O87,"N/A")</f>
        <v>N/A</v>
      </c>
      <c r="R87" s="45" t="str">
        <f>IF(E87=Translations!$A$100,VLOOKUP(Cost!$D$5,'Coefficient Table'!$A$8:$K$92,9,FALSE)*P87,"N/A")</f>
        <v>N/A</v>
      </c>
      <c r="S87" s="127"/>
      <c r="T87" s="229"/>
      <c r="U87" s="222"/>
      <c r="V87" s="222"/>
      <c r="W87" s="222"/>
      <c r="X87" s="227">
        <f t="shared" si="3"/>
        <v>0</v>
      </c>
      <c r="Y87" s="222"/>
      <c r="Z87" s="222">
        <f>$N87*60*Cost!$H$10*Cost!$H$11*Cost!$D$7/1000</f>
        <v>0</v>
      </c>
      <c r="AA87" s="222">
        <f>$N87*60*Cost!$H$10*Cost!$H$11*Cost!$D$8/1000</f>
        <v>0</v>
      </c>
      <c r="AB87" s="222">
        <f>$N87*60*Cost!$H$10*Cost!$H$11*Cost!$D$9/1000</f>
        <v>0</v>
      </c>
      <c r="AC87" s="222">
        <f>$N87*60*Cost!$H$10*Cost!$H$11*Cost!$D$10/1000</f>
        <v>0</v>
      </c>
      <c r="AD87" s="222">
        <f>$N87*60*Cost!$H$10*Cost!$H$11*Cost!$D$11/1000</f>
        <v>0</v>
      </c>
      <c r="AE87" s="222">
        <f t="shared" si="5"/>
        <v>0</v>
      </c>
      <c r="AF87" s="222"/>
      <c r="AG87" s="222"/>
      <c r="AH87" s="222"/>
      <c r="AI87" s="222"/>
      <c r="AJ87" s="222"/>
      <c r="AK87" s="222"/>
      <c r="AL87" s="222"/>
      <c r="AM87" s="222"/>
      <c r="AN87" s="222"/>
      <c r="AO87" s="222"/>
      <c r="AP87" s="222"/>
      <c r="AQ87" s="222"/>
      <c r="AR87" s="222"/>
      <c r="AS87" s="222"/>
      <c r="AT87" s="222"/>
    </row>
    <row r="88" spans="2:46" ht="13.8" x14ac:dyDescent="0.25">
      <c r="B88" s="15"/>
      <c r="C88" s="15"/>
      <c r="D88" s="15"/>
      <c r="E88" s="16"/>
      <c r="F88" s="15"/>
      <c r="G88" s="29"/>
      <c r="H88" s="322"/>
      <c r="I88" s="323"/>
      <c r="J88" s="323"/>
      <c r="K88" s="15"/>
      <c r="L88" s="15"/>
      <c r="M88" s="204">
        <f t="shared" si="4"/>
        <v>0</v>
      </c>
      <c r="N88" s="44">
        <f>IF(DisplayUnits="standard",IF(G88=0,0,VLOOKUP(G88,'Flow Rate Table'!$B$13:$O$132,X88)),IF(G88=0,0,VLOOKUP(G88,#REF!,X88)))</f>
        <v>0</v>
      </c>
      <c r="O88" s="129" t="str">
        <f>IF(E88=$A$3,M88/Cost!$D$6,"N/A")</f>
        <v>N/A</v>
      </c>
      <c r="P88" s="45" t="str">
        <f>IF(E88=Translations!$A$100,VLOOKUP(Cost!$D$5,'Coefficient Table'!$A$8:$K$92,11,FALSE)*O88,"N/A")</f>
        <v>N/A</v>
      </c>
      <c r="Q88" s="45" t="str">
        <f>IF(E88=Translations!$A$100,VLOOKUP(Cost!$D$5,'Coefficient Table'!$A$8:$K$92,10,FALSE)*O88,"N/A")</f>
        <v>N/A</v>
      </c>
      <c r="R88" s="45" t="str">
        <f>IF(E88=Translations!$A$100,VLOOKUP(Cost!$D$5,'Coefficient Table'!$A$8:$K$92,9,FALSE)*P88,"N/A")</f>
        <v>N/A</v>
      </c>
      <c r="S88" s="127"/>
      <c r="T88" s="229"/>
      <c r="U88" s="222"/>
      <c r="V88" s="222"/>
      <c r="W88" s="222"/>
      <c r="X88" s="227">
        <f t="shared" si="3"/>
        <v>0</v>
      </c>
      <c r="Y88" s="222"/>
      <c r="Z88" s="222">
        <f>$N88*60*Cost!$H$10*Cost!$H$11*Cost!$D$7/1000</f>
        <v>0</v>
      </c>
      <c r="AA88" s="222">
        <f>$N88*60*Cost!$H$10*Cost!$H$11*Cost!$D$8/1000</f>
        <v>0</v>
      </c>
      <c r="AB88" s="222">
        <f>$N88*60*Cost!$H$10*Cost!$H$11*Cost!$D$9/1000</f>
        <v>0</v>
      </c>
      <c r="AC88" s="222">
        <f>$N88*60*Cost!$H$10*Cost!$H$11*Cost!$D$10/1000</f>
        <v>0</v>
      </c>
      <c r="AD88" s="222">
        <f>$N88*60*Cost!$H$10*Cost!$H$11*Cost!$D$11/1000</f>
        <v>0</v>
      </c>
      <c r="AE88" s="222">
        <f t="shared" si="5"/>
        <v>0</v>
      </c>
      <c r="AF88" s="222"/>
      <c r="AG88" s="222"/>
      <c r="AH88" s="222"/>
      <c r="AI88" s="222"/>
      <c r="AJ88" s="222"/>
      <c r="AK88" s="222"/>
      <c r="AL88" s="222"/>
      <c r="AM88" s="222"/>
      <c r="AN88" s="222"/>
      <c r="AO88" s="222"/>
      <c r="AP88" s="222"/>
      <c r="AQ88" s="222"/>
      <c r="AR88" s="222"/>
      <c r="AS88" s="222"/>
      <c r="AT88" s="222"/>
    </row>
    <row r="89" spans="2:46" ht="13.8" x14ac:dyDescent="0.25">
      <c r="B89" s="15"/>
      <c r="C89" s="15"/>
      <c r="D89" s="15"/>
      <c r="E89" s="16"/>
      <c r="F89" s="15"/>
      <c r="G89" s="29"/>
      <c r="H89" s="322"/>
      <c r="I89" s="323"/>
      <c r="J89" s="323"/>
      <c r="K89" s="15"/>
      <c r="L89" s="15"/>
      <c r="M89" s="204">
        <f t="shared" si="4"/>
        <v>0</v>
      </c>
      <c r="N89" s="44">
        <f>IF(DisplayUnits="standard",IF(G89=0,0,VLOOKUP(G89,'Flow Rate Table'!$B$13:$O$132,X89)),IF(G89=0,0,VLOOKUP(G89,#REF!,X89)))</f>
        <v>0</v>
      </c>
      <c r="O89" s="129" t="str">
        <f>IF(E89=$A$3,M89/Cost!$D$6,"N/A")</f>
        <v>N/A</v>
      </c>
      <c r="P89" s="45" t="str">
        <f>IF(E89=Translations!$A$100,VLOOKUP(Cost!$D$5,'Coefficient Table'!$A$8:$K$92,11,FALSE)*O89,"N/A")</f>
        <v>N/A</v>
      </c>
      <c r="Q89" s="45" t="str">
        <f>IF(E89=Translations!$A$100,VLOOKUP(Cost!$D$5,'Coefficient Table'!$A$8:$K$92,10,FALSE)*O89,"N/A")</f>
        <v>N/A</v>
      </c>
      <c r="R89" s="45" t="str">
        <f>IF(E89=Translations!$A$100,VLOOKUP(Cost!$D$5,'Coefficient Table'!$A$8:$K$92,9,FALSE)*P89,"N/A")</f>
        <v>N/A</v>
      </c>
      <c r="S89" s="127"/>
      <c r="T89" s="229"/>
      <c r="U89" s="222"/>
      <c r="V89" s="222"/>
      <c r="W89" s="222"/>
      <c r="X89" s="227">
        <f t="shared" si="3"/>
        <v>0</v>
      </c>
      <c r="Y89" s="222"/>
      <c r="Z89" s="222">
        <f>$N89*60*Cost!$H$10*Cost!$H$11*Cost!$D$7/1000</f>
        <v>0</v>
      </c>
      <c r="AA89" s="222">
        <f>$N89*60*Cost!$H$10*Cost!$H$11*Cost!$D$8/1000</f>
        <v>0</v>
      </c>
      <c r="AB89" s="222">
        <f>$N89*60*Cost!$H$10*Cost!$H$11*Cost!$D$9/1000</f>
        <v>0</v>
      </c>
      <c r="AC89" s="222">
        <f>$N89*60*Cost!$H$10*Cost!$H$11*Cost!$D$10/1000</f>
        <v>0</v>
      </c>
      <c r="AD89" s="222">
        <f>$N89*60*Cost!$H$10*Cost!$H$11*Cost!$D$11/1000</f>
        <v>0</v>
      </c>
      <c r="AE89" s="222">
        <f t="shared" si="5"/>
        <v>0</v>
      </c>
      <c r="AF89" s="222"/>
      <c r="AG89" s="222"/>
      <c r="AH89" s="222"/>
      <c r="AI89" s="222"/>
      <c r="AJ89" s="222"/>
      <c r="AK89" s="222"/>
      <c r="AL89" s="222"/>
      <c r="AM89" s="222"/>
      <c r="AN89" s="222"/>
      <c r="AO89" s="222"/>
      <c r="AP89" s="222"/>
      <c r="AQ89" s="222"/>
      <c r="AR89" s="222"/>
      <c r="AS89" s="222"/>
      <c r="AT89" s="222"/>
    </row>
    <row r="90" spans="2:46" ht="13.8" x14ac:dyDescent="0.25">
      <c r="B90" s="15"/>
      <c r="C90" s="15"/>
      <c r="D90" s="15"/>
      <c r="E90" s="16"/>
      <c r="F90" s="15"/>
      <c r="G90" s="29"/>
      <c r="H90" s="322"/>
      <c r="I90" s="323"/>
      <c r="J90" s="323"/>
      <c r="K90" s="15"/>
      <c r="L90" s="15"/>
      <c r="M90" s="204">
        <f t="shared" si="4"/>
        <v>0</v>
      </c>
      <c r="N90" s="44">
        <f>IF(DisplayUnits="standard",IF(G90=0,0,VLOOKUP(G90,'Flow Rate Table'!$B$13:$O$132,X90)),IF(G90=0,0,VLOOKUP(G90,#REF!,X90)))</f>
        <v>0</v>
      </c>
      <c r="O90" s="129" t="str">
        <f>IF(E90=$A$3,M90/Cost!$D$6,"N/A")</f>
        <v>N/A</v>
      </c>
      <c r="P90" s="45" t="str">
        <f>IF(E90=Translations!$A$100,VLOOKUP(Cost!$D$5,'Coefficient Table'!$A$8:$K$92,11,FALSE)*O90,"N/A")</f>
        <v>N/A</v>
      </c>
      <c r="Q90" s="45" t="str">
        <f>IF(E90=Translations!$A$100,VLOOKUP(Cost!$D$5,'Coefficient Table'!$A$8:$K$92,10,FALSE)*O90,"N/A")</f>
        <v>N/A</v>
      </c>
      <c r="R90" s="45" t="str">
        <f>IF(E90=Translations!$A$100,VLOOKUP(Cost!$D$5,'Coefficient Table'!$A$8:$K$92,9,FALSE)*P90,"N/A")</f>
        <v>N/A</v>
      </c>
      <c r="S90" s="127"/>
      <c r="T90" s="229"/>
      <c r="U90" s="222"/>
      <c r="V90" s="222"/>
      <c r="W90" s="222"/>
      <c r="X90" s="227">
        <f t="shared" si="3"/>
        <v>0</v>
      </c>
      <c r="Y90" s="222"/>
      <c r="Z90" s="222">
        <f>$N90*60*Cost!$H$10*Cost!$H$11*Cost!$D$7/1000</f>
        <v>0</v>
      </c>
      <c r="AA90" s="222">
        <f>$N90*60*Cost!$H$10*Cost!$H$11*Cost!$D$8/1000</f>
        <v>0</v>
      </c>
      <c r="AB90" s="222">
        <f>$N90*60*Cost!$H$10*Cost!$H$11*Cost!$D$9/1000</f>
        <v>0</v>
      </c>
      <c r="AC90" s="222">
        <f>$N90*60*Cost!$H$10*Cost!$H$11*Cost!$D$10/1000</f>
        <v>0</v>
      </c>
      <c r="AD90" s="222">
        <f>$N90*60*Cost!$H$10*Cost!$H$11*Cost!$D$11/1000</f>
        <v>0</v>
      </c>
      <c r="AE90" s="222">
        <f t="shared" si="5"/>
        <v>0</v>
      </c>
      <c r="AF90" s="222"/>
      <c r="AG90" s="222"/>
      <c r="AH90" s="222"/>
      <c r="AI90" s="222"/>
      <c r="AJ90" s="222"/>
      <c r="AK90" s="222"/>
      <c r="AL90" s="222"/>
      <c r="AM90" s="222"/>
      <c r="AN90" s="222"/>
      <c r="AO90" s="222"/>
      <c r="AP90" s="222"/>
      <c r="AQ90" s="222"/>
      <c r="AR90" s="222"/>
      <c r="AS90" s="222"/>
      <c r="AT90" s="222"/>
    </row>
    <row r="91" spans="2:46" ht="13.8" x14ac:dyDescent="0.25">
      <c r="B91" s="15"/>
      <c r="C91" s="15"/>
      <c r="D91" s="15"/>
      <c r="E91" s="16"/>
      <c r="F91" s="15"/>
      <c r="G91" s="29"/>
      <c r="H91" s="322"/>
      <c r="I91" s="323"/>
      <c r="J91" s="323"/>
      <c r="K91" s="15"/>
      <c r="L91" s="15"/>
      <c r="M91" s="204">
        <f t="shared" si="4"/>
        <v>0</v>
      </c>
      <c r="N91" s="44">
        <f>IF(DisplayUnits="standard",IF(G91=0,0,VLOOKUP(G91,'Flow Rate Table'!$B$13:$O$132,X91)),IF(G91=0,0,VLOOKUP(G91,#REF!,X91)))</f>
        <v>0</v>
      </c>
      <c r="O91" s="129" t="str">
        <f>IF(E91=$A$3,M91/Cost!$D$6,"N/A")</f>
        <v>N/A</v>
      </c>
      <c r="P91" s="45" t="str">
        <f>IF(E91=Translations!$A$100,VLOOKUP(Cost!$D$5,'Coefficient Table'!$A$8:$K$92,11,FALSE)*O91,"N/A")</f>
        <v>N/A</v>
      </c>
      <c r="Q91" s="45" t="str">
        <f>IF(E91=Translations!$A$100,VLOOKUP(Cost!$D$5,'Coefficient Table'!$A$8:$K$92,10,FALSE)*O91,"N/A")</f>
        <v>N/A</v>
      </c>
      <c r="R91" s="45" t="str">
        <f>IF(E91=Translations!$A$100,VLOOKUP(Cost!$D$5,'Coefficient Table'!$A$8:$K$92,9,FALSE)*P91,"N/A")</f>
        <v>N/A</v>
      </c>
      <c r="S91" s="127"/>
      <c r="T91" s="229"/>
      <c r="U91" s="222"/>
      <c r="V91" s="222"/>
      <c r="W91" s="222"/>
      <c r="X91" s="227">
        <f t="shared" si="3"/>
        <v>0</v>
      </c>
      <c r="Y91" s="222"/>
      <c r="Z91" s="222">
        <f>$N91*60*Cost!$H$10*Cost!$H$11*Cost!$D$7/1000</f>
        <v>0</v>
      </c>
      <c r="AA91" s="222">
        <f>$N91*60*Cost!$H$10*Cost!$H$11*Cost!$D$8/1000</f>
        <v>0</v>
      </c>
      <c r="AB91" s="222">
        <f>$N91*60*Cost!$H$10*Cost!$H$11*Cost!$D$9/1000</f>
        <v>0</v>
      </c>
      <c r="AC91" s="222">
        <f>$N91*60*Cost!$H$10*Cost!$H$11*Cost!$D$10/1000</f>
        <v>0</v>
      </c>
      <c r="AD91" s="222">
        <f>$N91*60*Cost!$H$10*Cost!$H$11*Cost!$D$11/1000</f>
        <v>0</v>
      </c>
      <c r="AE91" s="222">
        <f t="shared" si="5"/>
        <v>0</v>
      </c>
      <c r="AF91" s="222"/>
      <c r="AG91" s="222"/>
      <c r="AH91" s="222"/>
      <c r="AI91" s="222"/>
      <c r="AJ91" s="222"/>
      <c r="AK91" s="222"/>
      <c r="AL91" s="222"/>
      <c r="AM91" s="222"/>
      <c r="AN91" s="222"/>
      <c r="AO91" s="222"/>
      <c r="AP91" s="222"/>
      <c r="AQ91" s="222"/>
      <c r="AR91" s="222"/>
      <c r="AS91" s="222"/>
      <c r="AT91" s="222"/>
    </row>
    <row r="92" spans="2:46" ht="13.8" x14ac:dyDescent="0.25">
      <c r="B92" s="15"/>
      <c r="C92" s="15"/>
      <c r="D92" s="15"/>
      <c r="E92" s="16"/>
      <c r="F92" s="15"/>
      <c r="G92" s="29"/>
      <c r="H92" s="322"/>
      <c r="I92" s="323"/>
      <c r="J92" s="323"/>
      <c r="K92" s="15"/>
      <c r="L92" s="15"/>
      <c r="M92" s="204">
        <f t="shared" si="4"/>
        <v>0</v>
      </c>
      <c r="N92" s="44">
        <f>IF(DisplayUnits="standard",IF(G92=0,0,VLOOKUP(G92,'Flow Rate Table'!$B$13:$O$132,X92)),IF(G92=0,0,VLOOKUP(G92,#REF!,X92)))</f>
        <v>0</v>
      </c>
      <c r="O92" s="129" t="str">
        <f>IF(E92=$A$3,M92/Cost!$D$6,"N/A")</f>
        <v>N/A</v>
      </c>
      <c r="P92" s="45" t="str">
        <f>IF(E92=Translations!$A$100,VLOOKUP(Cost!$D$5,'Coefficient Table'!$A$8:$K$92,11,FALSE)*O92,"N/A")</f>
        <v>N/A</v>
      </c>
      <c r="Q92" s="45" t="str">
        <f>IF(E92=Translations!$A$100,VLOOKUP(Cost!$D$5,'Coefficient Table'!$A$8:$K$92,10,FALSE)*O92,"N/A")</f>
        <v>N/A</v>
      </c>
      <c r="R92" s="45" t="str">
        <f>IF(E92=Translations!$A$100,VLOOKUP(Cost!$D$5,'Coefficient Table'!$A$8:$K$92,9,FALSE)*P92,"N/A")</f>
        <v>N/A</v>
      </c>
      <c r="S92" s="127"/>
      <c r="T92" s="229"/>
      <c r="U92" s="222"/>
      <c r="V92" s="222"/>
      <c r="W92" s="222"/>
      <c r="X92" s="227">
        <f t="shared" si="3"/>
        <v>0</v>
      </c>
      <c r="Y92" s="222"/>
      <c r="Z92" s="222">
        <f>$N92*60*Cost!$H$10*Cost!$H$11*Cost!$D$7/1000</f>
        <v>0</v>
      </c>
      <c r="AA92" s="222">
        <f>$N92*60*Cost!$H$10*Cost!$H$11*Cost!$D$8/1000</f>
        <v>0</v>
      </c>
      <c r="AB92" s="222">
        <f>$N92*60*Cost!$H$10*Cost!$H$11*Cost!$D$9/1000</f>
        <v>0</v>
      </c>
      <c r="AC92" s="222">
        <f>$N92*60*Cost!$H$10*Cost!$H$11*Cost!$D$10/1000</f>
        <v>0</v>
      </c>
      <c r="AD92" s="222">
        <f>$N92*60*Cost!$H$10*Cost!$H$11*Cost!$D$11/1000</f>
        <v>0</v>
      </c>
      <c r="AE92" s="222">
        <f t="shared" si="5"/>
        <v>0</v>
      </c>
      <c r="AF92" s="222"/>
      <c r="AG92" s="222"/>
      <c r="AH92" s="222"/>
      <c r="AI92" s="222"/>
      <c r="AJ92" s="222"/>
      <c r="AK92" s="222"/>
      <c r="AL92" s="222"/>
      <c r="AM92" s="222"/>
      <c r="AN92" s="222"/>
      <c r="AO92" s="222"/>
      <c r="AP92" s="222"/>
      <c r="AQ92" s="222"/>
      <c r="AR92" s="222"/>
      <c r="AS92" s="222"/>
      <c r="AT92" s="222"/>
    </row>
    <row r="93" spans="2:46" ht="13.8" x14ac:dyDescent="0.25">
      <c r="B93" s="15"/>
      <c r="C93" s="15"/>
      <c r="D93" s="15"/>
      <c r="E93" s="16"/>
      <c r="F93" s="15"/>
      <c r="G93" s="29"/>
      <c r="H93" s="322"/>
      <c r="I93" s="323"/>
      <c r="J93" s="323"/>
      <c r="K93" s="15"/>
      <c r="L93" s="15"/>
      <c r="M93" s="204">
        <f t="shared" si="4"/>
        <v>0</v>
      </c>
      <c r="N93" s="44">
        <f>IF(DisplayUnits="standard",IF(G93=0,0,VLOOKUP(G93,'Flow Rate Table'!$B$13:$O$132,X93)),IF(G93=0,0,VLOOKUP(G93,#REF!,X93)))</f>
        <v>0</v>
      </c>
      <c r="O93" s="129" t="str">
        <f>IF(E93=$A$3,M93/Cost!$D$6,"N/A")</f>
        <v>N/A</v>
      </c>
      <c r="P93" s="45" t="str">
        <f>IF(E93=Translations!$A$100,VLOOKUP(Cost!$D$5,'Coefficient Table'!$A$8:$K$92,11,FALSE)*O93,"N/A")</f>
        <v>N/A</v>
      </c>
      <c r="Q93" s="45" t="str">
        <f>IF(E93=Translations!$A$100,VLOOKUP(Cost!$D$5,'Coefficient Table'!$A$8:$K$92,10,FALSE)*O93,"N/A")</f>
        <v>N/A</v>
      </c>
      <c r="R93" s="45" t="str">
        <f>IF(E93=Translations!$A$100,VLOOKUP(Cost!$D$5,'Coefficient Table'!$A$8:$K$92,9,FALSE)*P93,"N/A")</f>
        <v>N/A</v>
      </c>
      <c r="S93" s="127"/>
      <c r="T93" s="229"/>
      <c r="U93" s="222"/>
      <c r="V93" s="222"/>
      <c r="W93" s="222"/>
      <c r="X93" s="227">
        <f t="shared" si="3"/>
        <v>0</v>
      </c>
      <c r="Y93" s="222"/>
      <c r="Z93" s="222">
        <f>$N93*60*Cost!$H$10*Cost!$H$11*Cost!$D$7/1000</f>
        <v>0</v>
      </c>
      <c r="AA93" s="222">
        <f>$N93*60*Cost!$H$10*Cost!$H$11*Cost!$D$8/1000</f>
        <v>0</v>
      </c>
      <c r="AB93" s="222">
        <f>$N93*60*Cost!$H$10*Cost!$H$11*Cost!$D$9/1000</f>
        <v>0</v>
      </c>
      <c r="AC93" s="222">
        <f>$N93*60*Cost!$H$10*Cost!$H$11*Cost!$D$10/1000</f>
        <v>0</v>
      </c>
      <c r="AD93" s="222">
        <f>$N93*60*Cost!$H$10*Cost!$H$11*Cost!$D$11/1000</f>
        <v>0</v>
      </c>
      <c r="AE93" s="222">
        <f t="shared" si="5"/>
        <v>0</v>
      </c>
      <c r="AF93" s="222"/>
      <c r="AG93" s="222"/>
      <c r="AH93" s="222"/>
      <c r="AI93" s="222"/>
      <c r="AJ93" s="222"/>
      <c r="AK93" s="222"/>
      <c r="AL93" s="222"/>
      <c r="AM93" s="222"/>
      <c r="AN93" s="222"/>
      <c r="AO93" s="222"/>
      <c r="AP93" s="222"/>
      <c r="AQ93" s="222"/>
      <c r="AR93" s="222"/>
      <c r="AS93" s="222"/>
      <c r="AT93" s="222"/>
    </row>
    <row r="94" spans="2:46" ht="13.8" x14ac:dyDescent="0.25">
      <c r="B94" s="15"/>
      <c r="C94" s="15"/>
      <c r="D94" s="15"/>
      <c r="E94" s="16"/>
      <c r="F94" s="15"/>
      <c r="G94" s="29"/>
      <c r="H94" s="322"/>
      <c r="I94" s="323"/>
      <c r="J94" s="323"/>
      <c r="K94" s="15"/>
      <c r="L94" s="15"/>
      <c r="M94" s="204">
        <f t="shared" si="4"/>
        <v>0</v>
      </c>
      <c r="N94" s="44">
        <f>IF(DisplayUnits="standard",IF(G94=0,0,VLOOKUP(G94,'Flow Rate Table'!$B$13:$O$132,X94)),IF(G94=0,0,VLOOKUP(G94,#REF!,X94)))</f>
        <v>0</v>
      </c>
      <c r="O94" s="129" t="str">
        <f>IF(E94=$A$3,M94/Cost!$D$6,"N/A")</f>
        <v>N/A</v>
      </c>
      <c r="P94" s="45" t="str">
        <f>IF(E94=Translations!$A$100,VLOOKUP(Cost!$D$5,'Coefficient Table'!$A$8:$K$92,11,FALSE)*O94,"N/A")</f>
        <v>N/A</v>
      </c>
      <c r="Q94" s="45" t="str">
        <f>IF(E94=Translations!$A$100,VLOOKUP(Cost!$D$5,'Coefficient Table'!$A$8:$K$92,10,FALSE)*O94,"N/A")</f>
        <v>N/A</v>
      </c>
      <c r="R94" s="45" t="str">
        <f>IF(E94=Translations!$A$100,VLOOKUP(Cost!$D$5,'Coefficient Table'!$A$8:$K$92,9,FALSE)*P94,"N/A")</f>
        <v>N/A</v>
      </c>
      <c r="S94" s="127"/>
      <c r="T94" s="229"/>
      <c r="U94" s="222"/>
      <c r="V94" s="222"/>
      <c r="W94" s="222"/>
      <c r="X94" s="227">
        <f t="shared" si="3"/>
        <v>0</v>
      </c>
      <c r="Y94" s="222"/>
      <c r="Z94" s="222">
        <f>$N94*60*Cost!$H$10*Cost!$H$11*Cost!$D$7/1000</f>
        <v>0</v>
      </c>
      <c r="AA94" s="222">
        <f>$N94*60*Cost!$H$10*Cost!$H$11*Cost!$D$8/1000</f>
        <v>0</v>
      </c>
      <c r="AB94" s="222">
        <f>$N94*60*Cost!$H$10*Cost!$H$11*Cost!$D$9/1000</f>
        <v>0</v>
      </c>
      <c r="AC94" s="222">
        <f>$N94*60*Cost!$H$10*Cost!$H$11*Cost!$D$10/1000</f>
        <v>0</v>
      </c>
      <c r="AD94" s="222">
        <f>$N94*60*Cost!$H$10*Cost!$H$11*Cost!$D$11/1000</f>
        <v>0</v>
      </c>
      <c r="AE94" s="222">
        <f t="shared" si="5"/>
        <v>0</v>
      </c>
      <c r="AF94" s="222"/>
      <c r="AG94" s="222"/>
      <c r="AH94" s="222"/>
      <c r="AI94" s="222"/>
      <c r="AJ94" s="222"/>
      <c r="AK94" s="222"/>
      <c r="AL94" s="222"/>
      <c r="AM94" s="222"/>
      <c r="AN94" s="222"/>
      <c r="AO94" s="222"/>
      <c r="AP94" s="222"/>
      <c r="AQ94" s="222"/>
      <c r="AR94" s="222"/>
      <c r="AS94" s="222"/>
      <c r="AT94" s="222"/>
    </row>
    <row r="95" spans="2:46" ht="13.8" x14ac:dyDescent="0.25">
      <c r="B95" s="15"/>
      <c r="C95" s="15"/>
      <c r="D95" s="15"/>
      <c r="E95" s="16"/>
      <c r="F95" s="15"/>
      <c r="G95" s="29"/>
      <c r="H95" s="322"/>
      <c r="I95" s="323"/>
      <c r="J95" s="323"/>
      <c r="K95" s="15"/>
      <c r="L95" s="15"/>
      <c r="M95" s="204">
        <f t="shared" si="4"/>
        <v>0</v>
      </c>
      <c r="N95" s="44">
        <f>IF(DisplayUnits="standard",IF(G95=0,0,VLOOKUP(G95,'Flow Rate Table'!$B$13:$O$132,X95)),IF(G95=0,0,VLOOKUP(G95,#REF!,X95)))</f>
        <v>0</v>
      </c>
      <c r="O95" s="129" t="str">
        <f>IF(E95=$A$3,M95/Cost!$D$6,"N/A")</f>
        <v>N/A</v>
      </c>
      <c r="P95" s="45" t="str">
        <f>IF(E95=Translations!$A$100,VLOOKUP(Cost!$D$5,'Coefficient Table'!$A$8:$K$92,11,FALSE)*O95,"N/A")</f>
        <v>N/A</v>
      </c>
      <c r="Q95" s="45" t="str">
        <f>IF(E95=Translations!$A$100,VLOOKUP(Cost!$D$5,'Coefficient Table'!$A$8:$K$92,10,FALSE)*O95,"N/A")</f>
        <v>N/A</v>
      </c>
      <c r="R95" s="45" t="str">
        <f>IF(E95=Translations!$A$100,VLOOKUP(Cost!$D$5,'Coefficient Table'!$A$8:$K$92,9,FALSE)*P95,"N/A")</f>
        <v>N/A</v>
      </c>
      <c r="S95" s="127"/>
      <c r="T95" s="229"/>
      <c r="U95" s="222"/>
      <c r="V95" s="222"/>
      <c r="W95" s="222"/>
      <c r="X95" s="227">
        <f t="shared" si="3"/>
        <v>0</v>
      </c>
      <c r="Y95" s="222"/>
      <c r="Z95" s="222">
        <f>$N95*60*Cost!$H$10*Cost!$H$11*Cost!$D$7/1000</f>
        <v>0</v>
      </c>
      <c r="AA95" s="222">
        <f>$N95*60*Cost!$H$10*Cost!$H$11*Cost!$D$8/1000</f>
        <v>0</v>
      </c>
      <c r="AB95" s="222">
        <f>$N95*60*Cost!$H$10*Cost!$H$11*Cost!$D$9/1000</f>
        <v>0</v>
      </c>
      <c r="AC95" s="222">
        <f>$N95*60*Cost!$H$10*Cost!$H$11*Cost!$D$10/1000</f>
        <v>0</v>
      </c>
      <c r="AD95" s="222">
        <f>$N95*60*Cost!$H$10*Cost!$H$11*Cost!$D$11/1000</f>
        <v>0</v>
      </c>
      <c r="AE95" s="222">
        <f t="shared" si="5"/>
        <v>0</v>
      </c>
      <c r="AF95" s="222"/>
      <c r="AG95" s="222"/>
      <c r="AH95" s="222"/>
      <c r="AI95" s="222"/>
      <c r="AJ95" s="222"/>
      <c r="AK95" s="222"/>
      <c r="AL95" s="222"/>
      <c r="AM95" s="222"/>
      <c r="AN95" s="222"/>
      <c r="AO95" s="222"/>
      <c r="AP95" s="222"/>
      <c r="AQ95" s="222"/>
      <c r="AR95" s="222"/>
      <c r="AS95" s="222"/>
      <c r="AT95" s="222"/>
    </row>
    <row r="96" spans="2:46" ht="13.8" x14ac:dyDescent="0.25">
      <c r="B96" s="15"/>
      <c r="C96" s="15"/>
      <c r="D96" s="15"/>
      <c r="E96" s="16"/>
      <c r="F96" s="15"/>
      <c r="G96" s="29"/>
      <c r="H96" s="322"/>
      <c r="I96" s="323"/>
      <c r="J96" s="323"/>
      <c r="K96" s="15"/>
      <c r="L96" s="15"/>
      <c r="M96" s="204">
        <f t="shared" si="4"/>
        <v>0</v>
      </c>
      <c r="N96" s="44">
        <f>IF(DisplayUnits="standard",IF(G96=0,0,VLOOKUP(G96,'Flow Rate Table'!$B$13:$O$132,X96)),IF(G96=0,0,VLOOKUP(G96,#REF!,X96)))</f>
        <v>0</v>
      </c>
      <c r="O96" s="129" t="str">
        <f>IF(E96=$A$3,M96/Cost!$D$6,"N/A")</f>
        <v>N/A</v>
      </c>
      <c r="P96" s="45" t="str">
        <f>IF(E96=Translations!$A$100,VLOOKUP(Cost!$D$5,'Coefficient Table'!$A$8:$K$92,11,FALSE)*O96,"N/A")</f>
        <v>N/A</v>
      </c>
      <c r="Q96" s="45" t="str">
        <f>IF(E96=Translations!$A$100,VLOOKUP(Cost!$D$5,'Coefficient Table'!$A$8:$K$92,10,FALSE)*O96,"N/A")</f>
        <v>N/A</v>
      </c>
      <c r="R96" s="45" t="str">
        <f>IF(E96=Translations!$A$100,VLOOKUP(Cost!$D$5,'Coefficient Table'!$A$8:$K$92,9,FALSE)*P96,"N/A")</f>
        <v>N/A</v>
      </c>
      <c r="S96" s="127"/>
      <c r="T96" s="229"/>
      <c r="U96" s="222"/>
      <c r="V96" s="222"/>
      <c r="W96" s="222"/>
      <c r="X96" s="227">
        <f t="shared" si="3"/>
        <v>0</v>
      </c>
      <c r="Y96" s="222"/>
      <c r="Z96" s="222">
        <f>$N96*60*Cost!$H$10*Cost!$H$11*Cost!$D$7/1000</f>
        <v>0</v>
      </c>
      <c r="AA96" s="222">
        <f>$N96*60*Cost!$H$10*Cost!$H$11*Cost!$D$8/1000</f>
        <v>0</v>
      </c>
      <c r="AB96" s="222">
        <f>$N96*60*Cost!$H$10*Cost!$H$11*Cost!$D$9/1000</f>
        <v>0</v>
      </c>
      <c r="AC96" s="222">
        <f>$N96*60*Cost!$H$10*Cost!$H$11*Cost!$D$10/1000</f>
        <v>0</v>
      </c>
      <c r="AD96" s="222">
        <f>$N96*60*Cost!$H$10*Cost!$H$11*Cost!$D$11/1000</f>
        <v>0</v>
      </c>
      <c r="AE96" s="222">
        <f t="shared" si="5"/>
        <v>0</v>
      </c>
      <c r="AF96" s="222"/>
      <c r="AG96" s="222"/>
      <c r="AH96" s="222"/>
      <c r="AI96" s="222"/>
      <c r="AJ96" s="222"/>
      <c r="AK96" s="222"/>
      <c r="AL96" s="222"/>
      <c r="AM96" s="222"/>
      <c r="AN96" s="222"/>
      <c r="AO96" s="222"/>
      <c r="AP96" s="222"/>
      <c r="AQ96" s="222"/>
      <c r="AR96" s="222"/>
      <c r="AS96" s="222"/>
      <c r="AT96" s="222"/>
    </row>
    <row r="97" spans="2:46" ht="13.8" x14ac:dyDescent="0.25">
      <c r="B97" s="15"/>
      <c r="C97" s="15"/>
      <c r="D97" s="15"/>
      <c r="E97" s="16"/>
      <c r="F97" s="15"/>
      <c r="G97" s="29"/>
      <c r="H97" s="322"/>
      <c r="I97" s="323"/>
      <c r="J97" s="323"/>
      <c r="K97" s="15"/>
      <c r="L97" s="15"/>
      <c r="M97" s="204">
        <f t="shared" si="4"/>
        <v>0</v>
      </c>
      <c r="N97" s="44">
        <f>IF(DisplayUnits="standard",IF(G97=0,0,VLOOKUP(G97,'Flow Rate Table'!$B$13:$O$132,X97)),IF(G97=0,0,VLOOKUP(G97,#REF!,X97)))</f>
        <v>0</v>
      </c>
      <c r="O97" s="129" t="str">
        <f>IF(E97=$A$3,M97/Cost!$D$6,"N/A")</f>
        <v>N/A</v>
      </c>
      <c r="P97" s="45" t="str">
        <f>IF(E97=Translations!$A$100,VLOOKUP(Cost!$D$5,'Coefficient Table'!$A$8:$K$92,11,FALSE)*O97,"N/A")</f>
        <v>N/A</v>
      </c>
      <c r="Q97" s="45" t="str">
        <f>IF(E97=Translations!$A$100,VLOOKUP(Cost!$D$5,'Coefficient Table'!$A$8:$K$92,10,FALSE)*O97,"N/A")</f>
        <v>N/A</v>
      </c>
      <c r="R97" s="45" t="str">
        <f>IF(E97=Translations!$A$100,VLOOKUP(Cost!$D$5,'Coefficient Table'!$A$8:$K$92,9,FALSE)*P97,"N/A")</f>
        <v>N/A</v>
      </c>
      <c r="S97" s="127"/>
      <c r="T97" s="229"/>
      <c r="U97" s="222"/>
      <c r="V97" s="222"/>
      <c r="W97" s="222"/>
      <c r="X97" s="227">
        <f t="shared" si="3"/>
        <v>0</v>
      </c>
      <c r="Y97" s="222"/>
      <c r="Z97" s="222">
        <f>$N97*60*Cost!$H$10*Cost!$H$11*Cost!$D$7/1000</f>
        <v>0</v>
      </c>
      <c r="AA97" s="222">
        <f>$N97*60*Cost!$H$10*Cost!$H$11*Cost!$D$8/1000</f>
        <v>0</v>
      </c>
      <c r="AB97" s="222">
        <f>$N97*60*Cost!$H$10*Cost!$H$11*Cost!$D$9/1000</f>
        <v>0</v>
      </c>
      <c r="AC97" s="222">
        <f>$N97*60*Cost!$H$10*Cost!$H$11*Cost!$D$10/1000</f>
        <v>0</v>
      </c>
      <c r="AD97" s="222">
        <f>$N97*60*Cost!$H$10*Cost!$H$11*Cost!$D$11/1000</f>
        <v>0</v>
      </c>
      <c r="AE97" s="222">
        <f t="shared" si="5"/>
        <v>0</v>
      </c>
      <c r="AF97" s="222"/>
      <c r="AG97" s="222"/>
      <c r="AH97" s="222"/>
      <c r="AI97" s="222"/>
      <c r="AJ97" s="222"/>
      <c r="AK97" s="222"/>
      <c r="AL97" s="222"/>
      <c r="AM97" s="222"/>
      <c r="AN97" s="222"/>
      <c r="AO97" s="222"/>
      <c r="AP97" s="222"/>
      <c r="AQ97" s="222"/>
      <c r="AR97" s="222"/>
      <c r="AS97" s="222"/>
      <c r="AT97" s="222"/>
    </row>
    <row r="98" spans="2:46" ht="13.8" x14ac:dyDescent="0.25">
      <c r="B98" s="15"/>
      <c r="C98" s="15"/>
      <c r="D98" s="15"/>
      <c r="E98" s="16"/>
      <c r="F98" s="15"/>
      <c r="G98" s="29"/>
      <c r="H98" s="322"/>
      <c r="I98" s="323"/>
      <c r="J98" s="323"/>
      <c r="K98" s="15"/>
      <c r="L98" s="15"/>
      <c r="M98" s="204">
        <f t="shared" si="4"/>
        <v>0</v>
      </c>
      <c r="N98" s="44">
        <f>IF(DisplayUnits="standard",IF(G98=0,0,VLOOKUP(G98,'Flow Rate Table'!$B$13:$O$132,X98)),IF(G98=0,0,VLOOKUP(G98,#REF!,X98)))</f>
        <v>0</v>
      </c>
      <c r="O98" s="129" t="str">
        <f>IF(E98=$A$3,M98/Cost!$D$6,"N/A")</f>
        <v>N/A</v>
      </c>
      <c r="P98" s="45" t="str">
        <f>IF(E98=Translations!$A$100,VLOOKUP(Cost!$D$5,'Coefficient Table'!$A$8:$K$92,11,FALSE)*O98,"N/A")</f>
        <v>N/A</v>
      </c>
      <c r="Q98" s="45" t="str">
        <f>IF(E98=Translations!$A$100,VLOOKUP(Cost!$D$5,'Coefficient Table'!$A$8:$K$92,10,FALSE)*O98,"N/A")</f>
        <v>N/A</v>
      </c>
      <c r="R98" s="45" t="str">
        <f>IF(E98=Translations!$A$100,VLOOKUP(Cost!$D$5,'Coefficient Table'!$A$8:$K$92,9,FALSE)*P98,"N/A")</f>
        <v>N/A</v>
      </c>
      <c r="S98" s="127"/>
      <c r="T98" s="229"/>
      <c r="U98" s="222"/>
      <c r="V98" s="222"/>
      <c r="W98" s="222"/>
      <c r="X98" s="227">
        <f t="shared" si="3"/>
        <v>0</v>
      </c>
      <c r="Y98" s="222"/>
      <c r="Z98" s="222">
        <f>$N98*60*Cost!$H$10*Cost!$H$11*Cost!$D$7/1000</f>
        <v>0</v>
      </c>
      <c r="AA98" s="222">
        <f>$N98*60*Cost!$H$10*Cost!$H$11*Cost!$D$8/1000</f>
        <v>0</v>
      </c>
      <c r="AB98" s="222">
        <f>$N98*60*Cost!$H$10*Cost!$H$11*Cost!$D$9/1000</f>
        <v>0</v>
      </c>
      <c r="AC98" s="222">
        <f>$N98*60*Cost!$H$10*Cost!$H$11*Cost!$D$10/1000</f>
        <v>0</v>
      </c>
      <c r="AD98" s="222">
        <f>$N98*60*Cost!$H$10*Cost!$H$11*Cost!$D$11/1000</f>
        <v>0</v>
      </c>
      <c r="AE98" s="222">
        <f t="shared" si="5"/>
        <v>0</v>
      </c>
      <c r="AF98" s="222"/>
      <c r="AG98" s="222"/>
      <c r="AH98" s="222"/>
      <c r="AI98" s="222"/>
      <c r="AJ98" s="222"/>
      <c r="AK98" s="222"/>
      <c r="AL98" s="222"/>
      <c r="AM98" s="222"/>
      <c r="AN98" s="222"/>
      <c r="AO98" s="222"/>
      <c r="AP98" s="222"/>
      <c r="AQ98" s="222"/>
      <c r="AR98" s="222"/>
      <c r="AS98" s="222"/>
      <c r="AT98" s="222"/>
    </row>
    <row r="99" spans="2:46" ht="13.8" x14ac:dyDescent="0.25">
      <c r="B99" s="15"/>
      <c r="C99" s="15"/>
      <c r="D99" s="15"/>
      <c r="E99" s="16"/>
      <c r="F99" s="15"/>
      <c r="G99" s="29"/>
      <c r="H99" s="322"/>
      <c r="I99" s="323"/>
      <c r="J99" s="323"/>
      <c r="K99" s="15"/>
      <c r="L99" s="15"/>
      <c r="M99" s="204">
        <f t="shared" si="4"/>
        <v>0</v>
      </c>
      <c r="N99" s="44">
        <f>IF(DisplayUnits="standard",IF(G99=0,0,VLOOKUP(G99,'Flow Rate Table'!$B$13:$O$132,X99)),IF(G99=0,0,VLOOKUP(G99,#REF!,X99)))</f>
        <v>0</v>
      </c>
      <c r="O99" s="129" t="str">
        <f>IF(E99=$A$3,M99/Cost!$D$6,"N/A")</f>
        <v>N/A</v>
      </c>
      <c r="P99" s="45" t="str">
        <f>IF(E99=Translations!$A$100,VLOOKUP(Cost!$D$5,'Coefficient Table'!$A$8:$K$92,11,FALSE)*O99,"N/A")</f>
        <v>N/A</v>
      </c>
      <c r="Q99" s="45" t="str">
        <f>IF(E99=Translations!$A$100,VLOOKUP(Cost!$D$5,'Coefficient Table'!$A$8:$K$92,10,FALSE)*O99,"N/A")</f>
        <v>N/A</v>
      </c>
      <c r="R99" s="45" t="str">
        <f>IF(E99=Translations!$A$100,VLOOKUP(Cost!$D$5,'Coefficient Table'!$A$8:$K$92,9,FALSE)*P99,"N/A")</f>
        <v>N/A</v>
      </c>
      <c r="S99" s="127"/>
      <c r="T99" s="229"/>
      <c r="U99" s="222"/>
      <c r="V99" s="222"/>
      <c r="W99" s="222"/>
      <c r="X99" s="227">
        <f t="shared" si="3"/>
        <v>0</v>
      </c>
      <c r="Y99" s="222"/>
      <c r="Z99" s="222">
        <f>$N99*60*Cost!$H$10*Cost!$H$11*Cost!$D$7/1000</f>
        <v>0</v>
      </c>
      <c r="AA99" s="222">
        <f>$N99*60*Cost!$H$10*Cost!$H$11*Cost!$D$8/1000</f>
        <v>0</v>
      </c>
      <c r="AB99" s="222">
        <f>$N99*60*Cost!$H$10*Cost!$H$11*Cost!$D$9/1000</f>
        <v>0</v>
      </c>
      <c r="AC99" s="222">
        <f>$N99*60*Cost!$H$10*Cost!$H$11*Cost!$D$10/1000</f>
        <v>0</v>
      </c>
      <c r="AD99" s="222">
        <f>$N99*60*Cost!$H$10*Cost!$H$11*Cost!$D$11/1000</f>
        <v>0</v>
      </c>
      <c r="AE99" s="222">
        <f t="shared" si="5"/>
        <v>0</v>
      </c>
      <c r="AF99" s="222"/>
      <c r="AG99" s="222"/>
      <c r="AH99" s="222"/>
      <c r="AI99" s="222"/>
      <c r="AJ99" s="222"/>
      <c r="AK99" s="222"/>
      <c r="AL99" s="222"/>
      <c r="AM99" s="222"/>
      <c r="AN99" s="222"/>
      <c r="AO99" s="222"/>
      <c r="AP99" s="222"/>
      <c r="AQ99" s="222"/>
      <c r="AR99" s="222"/>
      <c r="AS99" s="222"/>
      <c r="AT99" s="222"/>
    </row>
    <row r="100" spans="2:46" ht="13.8" x14ac:dyDescent="0.25">
      <c r="B100" s="15"/>
      <c r="C100" s="15"/>
      <c r="D100" s="15"/>
      <c r="E100" s="16"/>
      <c r="F100" s="15"/>
      <c r="G100" s="29"/>
      <c r="H100" s="322"/>
      <c r="I100" s="323"/>
      <c r="J100" s="323"/>
      <c r="K100" s="15"/>
      <c r="L100" s="15"/>
      <c r="M100" s="204">
        <f t="shared" si="4"/>
        <v>0</v>
      </c>
      <c r="N100" s="44">
        <f>IF(DisplayUnits="standard",IF(G100=0,0,VLOOKUP(G100,'Flow Rate Table'!$B$13:$O$132,X100)),IF(G100=0,0,VLOOKUP(G100,#REF!,X100)))</f>
        <v>0</v>
      </c>
      <c r="O100" s="129" t="str">
        <f>IF(E100=$A$3,M100/Cost!$D$6,"N/A")</f>
        <v>N/A</v>
      </c>
      <c r="P100" s="45" t="str">
        <f>IF(E100=Translations!$A$100,VLOOKUP(Cost!$D$5,'Coefficient Table'!$A$8:$K$92,11,FALSE)*O100,"N/A")</f>
        <v>N/A</v>
      </c>
      <c r="Q100" s="45" t="str">
        <f>IF(E100=Translations!$A$100,VLOOKUP(Cost!$D$5,'Coefficient Table'!$A$8:$K$92,10,FALSE)*O100,"N/A")</f>
        <v>N/A</v>
      </c>
      <c r="R100" s="45" t="str">
        <f>IF(E100=Translations!$A$100,VLOOKUP(Cost!$D$5,'Coefficient Table'!$A$8:$K$92,9,FALSE)*P100,"N/A")</f>
        <v>N/A</v>
      </c>
      <c r="S100" s="127"/>
      <c r="T100" s="229"/>
      <c r="U100" s="222"/>
      <c r="V100" s="222"/>
      <c r="W100" s="222"/>
      <c r="X100" s="227">
        <f t="shared" si="3"/>
        <v>0</v>
      </c>
      <c r="Y100" s="222"/>
      <c r="Z100" s="222">
        <f>$N100*60*Cost!$H$10*Cost!$H$11*Cost!$D$7/1000</f>
        <v>0</v>
      </c>
      <c r="AA100" s="222">
        <f>$N100*60*Cost!$H$10*Cost!$H$11*Cost!$D$8/1000</f>
        <v>0</v>
      </c>
      <c r="AB100" s="222">
        <f>$N100*60*Cost!$H$10*Cost!$H$11*Cost!$D$9/1000</f>
        <v>0</v>
      </c>
      <c r="AC100" s="222">
        <f>$N100*60*Cost!$H$10*Cost!$H$11*Cost!$D$10/1000</f>
        <v>0</v>
      </c>
      <c r="AD100" s="222">
        <f>$N100*60*Cost!$H$10*Cost!$H$11*Cost!$D$11/1000</f>
        <v>0</v>
      </c>
      <c r="AE100" s="222">
        <f t="shared" si="5"/>
        <v>0</v>
      </c>
      <c r="AF100" s="222"/>
      <c r="AG100" s="222"/>
      <c r="AH100" s="222"/>
      <c r="AI100" s="222"/>
      <c r="AJ100" s="222"/>
      <c r="AK100" s="222"/>
      <c r="AL100" s="222"/>
      <c r="AM100" s="222"/>
      <c r="AN100" s="222"/>
      <c r="AO100" s="222"/>
      <c r="AP100" s="222"/>
      <c r="AQ100" s="222"/>
      <c r="AR100" s="222"/>
      <c r="AS100" s="222"/>
      <c r="AT100" s="222"/>
    </row>
    <row r="101" spans="2:46" ht="13.8" x14ac:dyDescent="0.25">
      <c r="B101" s="15"/>
      <c r="C101" s="15"/>
      <c r="D101" s="15"/>
      <c r="E101" s="16"/>
      <c r="F101" s="15"/>
      <c r="G101" s="29"/>
      <c r="H101" s="322"/>
      <c r="I101" s="323"/>
      <c r="J101" s="323"/>
      <c r="K101" s="15"/>
      <c r="L101" s="15"/>
      <c r="M101" s="204">
        <f t="shared" si="4"/>
        <v>0</v>
      </c>
      <c r="N101" s="44">
        <f>IF(DisplayUnits="standard",IF(G101=0,0,VLOOKUP(G101,'Flow Rate Table'!$B$13:$O$132,X101)),IF(G101=0,0,VLOOKUP(G101,#REF!,X101)))</f>
        <v>0</v>
      </c>
      <c r="O101" s="129" t="str">
        <f>IF(E101=$A$3,M101/Cost!$D$6,"N/A")</f>
        <v>N/A</v>
      </c>
      <c r="P101" s="45" t="str">
        <f>IF(E101=Translations!$A$100,VLOOKUP(Cost!$D$5,'Coefficient Table'!$A$8:$K$92,11,FALSE)*O101,"N/A")</f>
        <v>N/A</v>
      </c>
      <c r="Q101" s="45" t="str">
        <f>IF(E101=Translations!$A$100,VLOOKUP(Cost!$D$5,'Coefficient Table'!$A$8:$K$92,10,FALSE)*O101,"N/A")</f>
        <v>N/A</v>
      </c>
      <c r="R101" s="45" t="str">
        <f>IF(E101=Translations!$A$100,VLOOKUP(Cost!$D$5,'Coefficient Table'!$A$8:$K$92,9,FALSE)*P101,"N/A")</f>
        <v>N/A</v>
      </c>
      <c r="S101" s="127"/>
      <c r="T101" s="229"/>
      <c r="U101" s="222"/>
      <c r="V101" s="222"/>
      <c r="W101" s="222"/>
      <c r="X101" s="227">
        <f t="shared" si="3"/>
        <v>0</v>
      </c>
      <c r="Y101" s="222"/>
      <c r="Z101" s="222">
        <f>$N101*60*Cost!$H$10*Cost!$H$11*Cost!$D$7/1000</f>
        <v>0</v>
      </c>
      <c r="AA101" s="222">
        <f>$N101*60*Cost!$H$10*Cost!$H$11*Cost!$D$8/1000</f>
        <v>0</v>
      </c>
      <c r="AB101" s="222">
        <f>$N101*60*Cost!$H$10*Cost!$H$11*Cost!$D$9/1000</f>
        <v>0</v>
      </c>
      <c r="AC101" s="222">
        <f>$N101*60*Cost!$H$10*Cost!$H$11*Cost!$D$10/1000</f>
        <v>0</v>
      </c>
      <c r="AD101" s="222">
        <f>$N101*60*Cost!$H$10*Cost!$H$11*Cost!$D$11/1000</f>
        <v>0</v>
      </c>
      <c r="AE101" s="222">
        <f t="shared" si="5"/>
        <v>0</v>
      </c>
      <c r="AF101" s="222"/>
      <c r="AG101" s="222"/>
      <c r="AH101" s="222"/>
      <c r="AI101" s="222"/>
      <c r="AJ101" s="222"/>
      <c r="AK101" s="222"/>
      <c r="AL101" s="222"/>
      <c r="AM101" s="222"/>
      <c r="AN101" s="222"/>
      <c r="AO101" s="222"/>
      <c r="AP101" s="222"/>
      <c r="AQ101" s="222"/>
      <c r="AR101" s="222"/>
      <c r="AS101" s="222"/>
      <c r="AT101" s="222"/>
    </row>
    <row r="102" spans="2:46" ht="13.8" x14ac:dyDescent="0.25">
      <c r="B102" s="15"/>
      <c r="C102" s="15"/>
      <c r="D102" s="15"/>
      <c r="E102" s="16"/>
      <c r="F102" s="15"/>
      <c r="G102" s="29"/>
      <c r="H102" s="322"/>
      <c r="I102" s="323"/>
      <c r="J102" s="323"/>
      <c r="K102" s="15"/>
      <c r="L102" s="15"/>
      <c r="M102" s="204">
        <f t="shared" si="4"/>
        <v>0</v>
      </c>
      <c r="N102" s="44">
        <f>IF(DisplayUnits="standard",IF(G102=0,0,VLOOKUP(G102,'Flow Rate Table'!$B$13:$O$132,X102)),IF(G102=0,0,VLOOKUP(G102,#REF!,X102)))</f>
        <v>0</v>
      </c>
      <c r="O102" s="129" t="str">
        <f>IF(E102=$A$3,M102/Cost!$D$6,"N/A")</f>
        <v>N/A</v>
      </c>
      <c r="P102" s="45" t="str">
        <f>IF(E102=Translations!$A$100,VLOOKUP(Cost!$D$5,'Coefficient Table'!$A$8:$K$92,11,FALSE)*O102,"N/A")</f>
        <v>N/A</v>
      </c>
      <c r="Q102" s="45" t="str">
        <f>IF(E102=Translations!$A$100,VLOOKUP(Cost!$D$5,'Coefficient Table'!$A$8:$K$92,10,FALSE)*O102,"N/A")</f>
        <v>N/A</v>
      </c>
      <c r="R102" s="45" t="str">
        <f>IF(E102=Translations!$A$100,VLOOKUP(Cost!$D$5,'Coefficient Table'!$A$8:$K$92,9,FALSE)*P102,"N/A")</f>
        <v>N/A</v>
      </c>
      <c r="S102" s="127"/>
      <c r="T102" s="229"/>
      <c r="U102" s="222"/>
      <c r="V102" s="222"/>
      <c r="W102" s="222"/>
      <c r="X102" s="227">
        <f t="shared" si="3"/>
        <v>0</v>
      </c>
      <c r="Y102" s="222"/>
      <c r="Z102" s="222">
        <f>$N102*60*Cost!$H$10*Cost!$H$11*Cost!$D$7/1000</f>
        <v>0</v>
      </c>
      <c r="AA102" s="222">
        <f>$N102*60*Cost!$H$10*Cost!$H$11*Cost!$D$8/1000</f>
        <v>0</v>
      </c>
      <c r="AB102" s="222">
        <f>$N102*60*Cost!$H$10*Cost!$H$11*Cost!$D$9/1000</f>
        <v>0</v>
      </c>
      <c r="AC102" s="222">
        <f>$N102*60*Cost!$H$10*Cost!$H$11*Cost!$D$10/1000</f>
        <v>0</v>
      </c>
      <c r="AD102" s="222">
        <f>$N102*60*Cost!$H$10*Cost!$H$11*Cost!$D$11/1000</f>
        <v>0</v>
      </c>
      <c r="AE102" s="222">
        <f t="shared" si="5"/>
        <v>0</v>
      </c>
      <c r="AF102" s="222"/>
      <c r="AG102" s="222"/>
      <c r="AH102" s="222"/>
      <c r="AI102" s="222"/>
      <c r="AJ102" s="222"/>
      <c r="AK102" s="222"/>
      <c r="AL102" s="222"/>
      <c r="AM102" s="222"/>
      <c r="AN102" s="222"/>
      <c r="AO102" s="222"/>
      <c r="AP102" s="222"/>
      <c r="AQ102" s="222"/>
      <c r="AR102" s="222"/>
      <c r="AS102" s="222"/>
      <c r="AT102" s="222"/>
    </row>
    <row r="103" spans="2:46" ht="13.8" x14ac:dyDescent="0.25">
      <c r="B103" s="15"/>
      <c r="C103" s="15"/>
      <c r="D103" s="15"/>
      <c r="E103" s="16"/>
      <c r="F103" s="15"/>
      <c r="G103" s="29"/>
      <c r="H103" s="322"/>
      <c r="I103" s="323"/>
      <c r="J103" s="323"/>
      <c r="K103" s="15"/>
      <c r="L103" s="15"/>
      <c r="M103" s="204">
        <f t="shared" si="4"/>
        <v>0</v>
      </c>
      <c r="N103" s="44">
        <f>IF(DisplayUnits="standard",IF(G103=0,0,VLOOKUP(G103,'Flow Rate Table'!$B$13:$O$132,X103)),IF(G103=0,0,VLOOKUP(G103,#REF!,X103)))</f>
        <v>0</v>
      </c>
      <c r="O103" s="129" t="str">
        <f>IF(E103=$A$3,M103/Cost!$D$6,"N/A")</f>
        <v>N/A</v>
      </c>
      <c r="P103" s="45" t="str">
        <f>IF(E103=Translations!$A$100,VLOOKUP(Cost!$D$5,'Coefficient Table'!$A$8:$K$92,11,FALSE)*O103,"N/A")</f>
        <v>N/A</v>
      </c>
      <c r="Q103" s="45" t="str">
        <f>IF(E103=Translations!$A$100,VLOOKUP(Cost!$D$5,'Coefficient Table'!$A$8:$K$92,10,FALSE)*O103,"N/A")</f>
        <v>N/A</v>
      </c>
      <c r="R103" s="45" t="str">
        <f>IF(E103=Translations!$A$100,VLOOKUP(Cost!$D$5,'Coefficient Table'!$A$8:$K$92,9,FALSE)*P103,"N/A")</f>
        <v>N/A</v>
      </c>
      <c r="S103" s="127"/>
      <c r="T103" s="229"/>
      <c r="U103" s="222"/>
      <c r="V103" s="222"/>
      <c r="W103" s="222"/>
      <c r="X103" s="227">
        <f t="shared" si="3"/>
        <v>0</v>
      </c>
      <c r="Y103" s="222"/>
      <c r="Z103" s="222">
        <f>$N103*60*Cost!$H$10*Cost!$H$11*Cost!$D$7/1000</f>
        <v>0</v>
      </c>
      <c r="AA103" s="222">
        <f>$N103*60*Cost!$H$10*Cost!$H$11*Cost!$D$8/1000</f>
        <v>0</v>
      </c>
      <c r="AB103" s="222">
        <f>$N103*60*Cost!$H$10*Cost!$H$11*Cost!$D$9/1000</f>
        <v>0</v>
      </c>
      <c r="AC103" s="222">
        <f>$N103*60*Cost!$H$10*Cost!$H$11*Cost!$D$10/1000</f>
        <v>0</v>
      </c>
      <c r="AD103" s="222">
        <f>$N103*60*Cost!$H$10*Cost!$H$11*Cost!$D$11/1000</f>
        <v>0</v>
      </c>
      <c r="AE103" s="222">
        <f t="shared" si="5"/>
        <v>0</v>
      </c>
      <c r="AF103" s="222"/>
      <c r="AG103" s="222"/>
      <c r="AH103" s="222"/>
      <c r="AI103" s="222"/>
      <c r="AJ103" s="222"/>
      <c r="AK103" s="222"/>
      <c r="AL103" s="222"/>
      <c r="AM103" s="222"/>
      <c r="AN103" s="222"/>
      <c r="AO103" s="222"/>
      <c r="AP103" s="222"/>
      <c r="AQ103" s="222"/>
      <c r="AR103" s="222"/>
      <c r="AS103" s="222"/>
      <c r="AT103" s="222"/>
    </row>
    <row r="104" spans="2:46" ht="13.8" x14ac:dyDescent="0.25">
      <c r="B104" s="15"/>
      <c r="C104" s="15"/>
      <c r="D104" s="15"/>
      <c r="E104" s="16"/>
      <c r="F104" s="15"/>
      <c r="G104" s="29"/>
      <c r="H104" s="322"/>
      <c r="I104" s="323"/>
      <c r="J104" s="323"/>
      <c r="K104" s="15"/>
      <c r="L104" s="15"/>
      <c r="M104" s="204">
        <f t="shared" si="4"/>
        <v>0</v>
      </c>
      <c r="N104" s="44">
        <f>IF(DisplayUnits="standard",IF(G104=0,0,VLOOKUP(G104,'Flow Rate Table'!$B$13:$O$132,X104)),IF(G104=0,0,VLOOKUP(G104,#REF!,X104)))</f>
        <v>0</v>
      </c>
      <c r="O104" s="129" t="str">
        <f>IF(E104=$A$3,M104/Cost!$D$6,"N/A")</f>
        <v>N/A</v>
      </c>
      <c r="P104" s="45" t="str">
        <f>IF(E104=Translations!$A$100,VLOOKUP(Cost!$D$5,'Coefficient Table'!$A$8:$K$92,11,FALSE)*O104,"N/A")</f>
        <v>N/A</v>
      </c>
      <c r="Q104" s="45" t="str">
        <f>IF(E104=Translations!$A$100,VLOOKUP(Cost!$D$5,'Coefficient Table'!$A$8:$K$92,10,FALSE)*O104,"N/A")</f>
        <v>N/A</v>
      </c>
      <c r="R104" s="45" t="str">
        <f>IF(E104=Translations!$A$100,VLOOKUP(Cost!$D$5,'Coefficient Table'!$A$8:$K$92,9,FALSE)*P104,"N/A")</f>
        <v>N/A</v>
      </c>
      <c r="S104" s="127"/>
      <c r="T104" s="229"/>
      <c r="U104" s="222"/>
      <c r="V104" s="222"/>
      <c r="W104" s="222"/>
      <c r="X104" s="227">
        <f t="shared" si="3"/>
        <v>0</v>
      </c>
      <c r="Y104" s="222"/>
      <c r="Z104" s="222">
        <f>$N104*60*Cost!$H$10*Cost!$H$11*Cost!$D$7/1000</f>
        <v>0</v>
      </c>
      <c r="AA104" s="222">
        <f>$N104*60*Cost!$H$10*Cost!$H$11*Cost!$D$8/1000</f>
        <v>0</v>
      </c>
      <c r="AB104" s="222">
        <f>$N104*60*Cost!$H$10*Cost!$H$11*Cost!$D$9/1000</f>
        <v>0</v>
      </c>
      <c r="AC104" s="222">
        <f>$N104*60*Cost!$H$10*Cost!$H$11*Cost!$D$10/1000</f>
        <v>0</v>
      </c>
      <c r="AD104" s="222">
        <f>$N104*60*Cost!$H$10*Cost!$H$11*Cost!$D$11/1000</f>
        <v>0</v>
      </c>
      <c r="AE104" s="222">
        <f t="shared" si="5"/>
        <v>0</v>
      </c>
      <c r="AF104" s="222"/>
      <c r="AG104" s="222"/>
      <c r="AH104" s="222"/>
      <c r="AI104" s="222"/>
      <c r="AJ104" s="222"/>
      <c r="AK104" s="222"/>
      <c r="AL104" s="222"/>
      <c r="AM104" s="222"/>
      <c r="AN104" s="222"/>
      <c r="AO104" s="222"/>
      <c r="AP104" s="222"/>
      <c r="AQ104" s="222"/>
      <c r="AR104" s="222"/>
      <c r="AS104" s="222"/>
      <c r="AT104" s="222"/>
    </row>
    <row r="105" spans="2:46" ht="13.8" x14ac:dyDescent="0.25">
      <c r="B105" s="15"/>
      <c r="C105" s="15"/>
      <c r="D105" s="15"/>
      <c r="E105" s="16"/>
      <c r="F105" s="15"/>
      <c r="G105" s="29"/>
      <c r="H105" s="322"/>
      <c r="I105" s="323"/>
      <c r="J105" s="323"/>
      <c r="K105" s="15"/>
      <c r="L105" s="15"/>
      <c r="M105" s="204">
        <f t="shared" si="4"/>
        <v>0</v>
      </c>
      <c r="N105" s="44">
        <f>IF(DisplayUnits="standard",IF(G105=0,0,VLOOKUP(G105,'Flow Rate Table'!$B$13:$O$132,X105)),IF(G105=0,0,VLOOKUP(G105,#REF!,X105)))</f>
        <v>0</v>
      </c>
      <c r="O105" s="129" t="str">
        <f>IF(E105=$A$3,M105/Cost!$D$6,"N/A")</f>
        <v>N/A</v>
      </c>
      <c r="P105" s="45" t="str">
        <f>IF(E105=Translations!$A$100,VLOOKUP(Cost!$D$5,'Coefficient Table'!$A$8:$K$92,11,FALSE)*O105,"N/A")</f>
        <v>N/A</v>
      </c>
      <c r="Q105" s="45" t="str">
        <f>IF(E105=Translations!$A$100,VLOOKUP(Cost!$D$5,'Coefficient Table'!$A$8:$K$92,10,FALSE)*O105,"N/A")</f>
        <v>N/A</v>
      </c>
      <c r="R105" s="45" t="str">
        <f>IF(E105=Translations!$A$100,VLOOKUP(Cost!$D$5,'Coefficient Table'!$A$8:$K$92,9,FALSE)*P105,"N/A")</f>
        <v>N/A</v>
      </c>
      <c r="S105" s="127"/>
      <c r="T105" s="229"/>
      <c r="U105" s="222"/>
      <c r="V105" s="222"/>
      <c r="W105" s="222"/>
      <c r="X105" s="227">
        <f t="shared" si="3"/>
        <v>0</v>
      </c>
      <c r="Y105" s="222"/>
      <c r="Z105" s="222">
        <f>$N105*60*Cost!$H$10*Cost!$H$11*Cost!$D$7/1000</f>
        <v>0</v>
      </c>
      <c r="AA105" s="222">
        <f>$N105*60*Cost!$H$10*Cost!$H$11*Cost!$D$8/1000</f>
        <v>0</v>
      </c>
      <c r="AB105" s="222">
        <f>$N105*60*Cost!$H$10*Cost!$H$11*Cost!$D$9/1000</f>
        <v>0</v>
      </c>
      <c r="AC105" s="222">
        <f>$N105*60*Cost!$H$10*Cost!$H$11*Cost!$D$10/1000</f>
        <v>0</v>
      </c>
      <c r="AD105" s="222">
        <f>$N105*60*Cost!$H$10*Cost!$H$11*Cost!$D$11/1000</f>
        <v>0</v>
      </c>
      <c r="AE105" s="222">
        <f t="shared" si="5"/>
        <v>0</v>
      </c>
      <c r="AF105" s="222"/>
      <c r="AG105" s="222"/>
      <c r="AH105" s="222"/>
      <c r="AI105" s="222"/>
      <c r="AJ105" s="222"/>
      <c r="AK105" s="222"/>
      <c r="AL105" s="222"/>
      <c r="AM105" s="222"/>
      <c r="AN105" s="222"/>
      <c r="AO105" s="222"/>
      <c r="AP105" s="222"/>
      <c r="AQ105" s="222"/>
      <c r="AR105" s="222"/>
      <c r="AS105" s="222"/>
      <c r="AT105" s="222"/>
    </row>
    <row r="106" spans="2:46" ht="13.8" x14ac:dyDescent="0.25">
      <c r="B106" s="15"/>
      <c r="C106" s="15"/>
      <c r="D106" s="15"/>
      <c r="E106" s="16"/>
      <c r="F106" s="15"/>
      <c r="G106" s="29"/>
      <c r="H106" s="322"/>
      <c r="I106" s="323"/>
      <c r="J106" s="323"/>
      <c r="K106" s="15"/>
      <c r="L106" s="15"/>
      <c r="M106" s="204">
        <f t="shared" si="4"/>
        <v>0</v>
      </c>
      <c r="N106" s="44">
        <f>IF(DisplayUnits="standard",IF(G106=0,0,VLOOKUP(G106,'Flow Rate Table'!$B$13:$O$132,X106)),IF(G106=0,0,VLOOKUP(G106,#REF!,X106)))</f>
        <v>0</v>
      </c>
      <c r="O106" s="129" t="str">
        <f>IF(E106=$A$3,M106/Cost!$D$6,"N/A")</f>
        <v>N/A</v>
      </c>
      <c r="P106" s="45" t="str">
        <f>IF(E106=Translations!$A$100,VLOOKUP(Cost!$D$5,'Coefficient Table'!$A$8:$K$92,11,FALSE)*O106,"N/A")</f>
        <v>N/A</v>
      </c>
      <c r="Q106" s="45" t="str">
        <f>IF(E106=Translations!$A$100,VLOOKUP(Cost!$D$5,'Coefficient Table'!$A$8:$K$92,10,FALSE)*O106,"N/A")</f>
        <v>N/A</v>
      </c>
      <c r="R106" s="45" t="str">
        <f>IF(E106=Translations!$A$100,VLOOKUP(Cost!$D$5,'Coefficient Table'!$A$8:$K$92,9,FALSE)*P106,"N/A")</f>
        <v>N/A</v>
      </c>
      <c r="S106" s="127"/>
      <c r="T106" s="229"/>
      <c r="U106" s="222"/>
      <c r="V106" s="222"/>
      <c r="W106" s="222"/>
      <c r="X106" s="227">
        <f t="shared" si="3"/>
        <v>0</v>
      </c>
      <c r="Y106" s="222"/>
      <c r="Z106" s="222">
        <f>$N106*60*Cost!$H$10*Cost!$H$11*Cost!$D$7/1000</f>
        <v>0</v>
      </c>
      <c r="AA106" s="222">
        <f>$N106*60*Cost!$H$10*Cost!$H$11*Cost!$D$8/1000</f>
        <v>0</v>
      </c>
      <c r="AB106" s="222">
        <f>$N106*60*Cost!$H$10*Cost!$H$11*Cost!$D$9/1000</f>
        <v>0</v>
      </c>
      <c r="AC106" s="222">
        <f>$N106*60*Cost!$H$10*Cost!$H$11*Cost!$D$10/1000</f>
        <v>0</v>
      </c>
      <c r="AD106" s="222">
        <f>$N106*60*Cost!$H$10*Cost!$H$11*Cost!$D$11/1000</f>
        <v>0</v>
      </c>
      <c r="AE106" s="222">
        <f t="shared" si="5"/>
        <v>0</v>
      </c>
      <c r="AF106" s="222"/>
      <c r="AG106" s="222"/>
      <c r="AH106" s="222"/>
      <c r="AI106" s="222"/>
      <c r="AJ106" s="222"/>
      <c r="AK106" s="222"/>
      <c r="AL106" s="222"/>
      <c r="AM106" s="222"/>
      <c r="AN106" s="222"/>
      <c r="AO106" s="222"/>
      <c r="AP106" s="222"/>
      <c r="AQ106" s="222"/>
      <c r="AR106" s="222"/>
      <c r="AS106" s="222"/>
      <c r="AT106" s="222"/>
    </row>
    <row r="107" spans="2:46" ht="13.8" x14ac:dyDescent="0.25">
      <c r="B107" s="15"/>
      <c r="C107" s="15"/>
      <c r="D107" s="15"/>
      <c r="E107" s="16"/>
      <c r="F107" s="15"/>
      <c r="G107" s="29"/>
      <c r="H107" s="322"/>
      <c r="I107" s="323"/>
      <c r="J107" s="323"/>
      <c r="K107" s="15"/>
      <c r="L107" s="15"/>
      <c r="M107" s="204">
        <f t="shared" si="4"/>
        <v>0</v>
      </c>
      <c r="N107" s="44">
        <f>IF(DisplayUnits="standard",IF(G107=0,0,VLOOKUP(G107,'Flow Rate Table'!$B$13:$O$132,X107)),IF(G107=0,0,VLOOKUP(G107,#REF!,X107)))</f>
        <v>0</v>
      </c>
      <c r="O107" s="129" t="str">
        <f>IF(E107=$A$3,M107/Cost!$D$6,"N/A")</f>
        <v>N/A</v>
      </c>
      <c r="P107" s="45" t="str">
        <f>IF(E107=Translations!$A$100,VLOOKUP(Cost!$D$5,'Coefficient Table'!$A$8:$K$92,11,FALSE)*O107,"N/A")</f>
        <v>N/A</v>
      </c>
      <c r="Q107" s="45" t="str">
        <f>IF(E107=Translations!$A$100,VLOOKUP(Cost!$D$5,'Coefficient Table'!$A$8:$K$92,10,FALSE)*O107,"N/A")</f>
        <v>N/A</v>
      </c>
      <c r="R107" s="45" t="str">
        <f>IF(E107=Translations!$A$100,VLOOKUP(Cost!$D$5,'Coefficient Table'!$A$8:$K$92,9,FALSE)*P107,"N/A")</f>
        <v>N/A</v>
      </c>
      <c r="S107" s="127"/>
      <c r="T107" s="229"/>
      <c r="U107" s="222"/>
      <c r="V107" s="222"/>
      <c r="W107" s="222"/>
      <c r="X107" s="227">
        <f t="shared" si="3"/>
        <v>0</v>
      </c>
      <c r="Y107" s="222"/>
      <c r="Z107" s="222">
        <f>$N107*60*Cost!$H$10*Cost!$H$11*Cost!$D$7/1000</f>
        <v>0</v>
      </c>
      <c r="AA107" s="222">
        <f>$N107*60*Cost!$H$10*Cost!$H$11*Cost!$D$8/1000</f>
        <v>0</v>
      </c>
      <c r="AB107" s="222">
        <f>$N107*60*Cost!$H$10*Cost!$H$11*Cost!$D$9/1000</f>
        <v>0</v>
      </c>
      <c r="AC107" s="222">
        <f>$N107*60*Cost!$H$10*Cost!$H$11*Cost!$D$10/1000</f>
        <v>0</v>
      </c>
      <c r="AD107" s="222">
        <f>$N107*60*Cost!$H$10*Cost!$H$11*Cost!$D$11/1000</f>
        <v>0</v>
      </c>
      <c r="AE107" s="222">
        <f t="shared" si="5"/>
        <v>0</v>
      </c>
      <c r="AF107" s="222"/>
      <c r="AG107" s="222"/>
      <c r="AH107" s="222"/>
      <c r="AI107" s="222"/>
      <c r="AJ107" s="222"/>
      <c r="AK107" s="222"/>
      <c r="AL107" s="222"/>
      <c r="AM107" s="222"/>
      <c r="AN107" s="222"/>
      <c r="AO107" s="222"/>
      <c r="AP107" s="222"/>
      <c r="AQ107" s="222"/>
      <c r="AR107" s="222"/>
      <c r="AS107" s="222"/>
      <c r="AT107" s="222"/>
    </row>
    <row r="108" spans="2:46" ht="13.8" x14ac:dyDescent="0.25">
      <c r="B108" s="15"/>
      <c r="C108" s="15"/>
      <c r="D108" s="15"/>
      <c r="E108" s="16"/>
      <c r="F108" s="15"/>
      <c r="G108" s="29"/>
      <c r="H108" s="322"/>
      <c r="I108" s="323"/>
      <c r="J108" s="323"/>
      <c r="K108" s="15"/>
      <c r="L108" s="15"/>
      <c r="M108" s="204">
        <f t="shared" si="4"/>
        <v>0</v>
      </c>
      <c r="N108" s="44">
        <f>IF(DisplayUnits="standard",IF(G108=0,0,VLOOKUP(G108,'Flow Rate Table'!$B$13:$O$132,X108)),IF(G108=0,0,VLOOKUP(G108,#REF!,X108)))</f>
        <v>0</v>
      </c>
      <c r="O108" s="129" t="str">
        <f>IF(E108=$A$3,M108/Cost!$D$6,"N/A")</f>
        <v>N/A</v>
      </c>
      <c r="P108" s="45" t="str">
        <f>IF(E108=Translations!$A$100,VLOOKUP(Cost!$D$5,'Coefficient Table'!$A$8:$K$92,11,FALSE)*O108,"N/A")</f>
        <v>N/A</v>
      </c>
      <c r="Q108" s="45" t="str">
        <f>IF(E108=Translations!$A$100,VLOOKUP(Cost!$D$5,'Coefficient Table'!$A$8:$K$92,10,FALSE)*O108,"N/A")</f>
        <v>N/A</v>
      </c>
      <c r="R108" s="45" t="str">
        <f>IF(E108=Translations!$A$100,VLOOKUP(Cost!$D$5,'Coefficient Table'!$A$8:$K$92,9,FALSE)*P108,"N/A")</f>
        <v>N/A</v>
      </c>
      <c r="S108" s="127"/>
      <c r="T108" s="229"/>
      <c r="U108" s="222"/>
      <c r="V108" s="222"/>
      <c r="W108" s="222"/>
      <c r="X108" s="227">
        <f t="shared" si="3"/>
        <v>0</v>
      </c>
      <c r="Y108" s="222"/>
      <c r="Z108" s="222">
        <f>$N108*60*Cost!$H$10*Cost!$H$11*Cost!$D$7/1000</f>
        <v>0</v>
      </c>
      <c r="AA108" s="222">
        <f>$N108*60*Cost!$H$10*Cost!$H$11*Cost!$D$8/1000</f>
        <v>0</v>
      </c>
      <c r="AB108" s="222">
        <f>$N108*60*Cost!$H$10*Cost!$H$11*Cost!$D$9/1000</f>
        <v>0</v>
      </c>
      <c r="AC108" s="222">
        <f>$N108*60*Cost!$H$10*Cost!$H$11*Cost!$D$10/1000</f>
        <v>0</v>
      </c>
      <c r="AD108" s="222">
        <f>$N108*60*Cost!$H$10*Cost!$H$11*Cost!$D$11/1000</f>
        <v>0</v>
      </c>
      <c r="AE108" s="222">
        <f t="shared" si="5"/>
        <v>0</v>
      </c>
      <c r="AF108" s="222"/>
      <c r="AG108" s="222"/>
      <c r="AH108" s="222"/>
      <c r="AI108" s="222"/>
      <c r="AJ108" s="222"/>
      <c r="AK108" s="222"/>
      <c r="AL108" s="222"/>
      <c r="AM108" s="222"/>
      <c r="AN108" s="222"/>
      <c r="AO108" s="222"/>
      <c r="AP108" s="222"/>
      <c r="AQ108" s="222"/>
      <c r="AR108" s="222"/>
      <c r="AS108" s="222"/>
      <c r="AT108" s="222"/>
    </row>
    <row r="109" spans="2:46" ht="13.8" x14ac:dyDescent="0.25">
      <c r="B109" s="15"/>
      <c r="C109" s="15"/>
      <c r="D109" s="15"/>
      <c r="E109" s="16"/>
      <c r="F109" s="15"/>
      <c r="G109" s="29"/>
      <c r="H109" s="322"/>
      <c r="I109" s="323"/>
      <c r="J109" s="323"/>
      <c r="K109" s="15"/>
      <c r="L109" s="15"/>
      <c r="M109" s="204">
        <f t="shared" si="4"/>
        <v>0</v>
      </c>
      <c r="N109" s="44">
        <f>IF(DisplayUnits="standard",IF(G109=0,0,VLOOKUP(G109,'Flow Rate Table'!$B$13:$O$132,X109)),IF(G109=0,0,VLOOKUP(G109,#REF!,X109)))</f>
        <v>0</v>
      </c>
      <c r="O109" s="129" t="str">
        <f>IF(E109=$A$3,M109/Cost!$D$6,"N/A")</f>
        <v>N/A</v>
      </c>
      <c r="P109" s="45" t="str">
        <f>IF(E109=Translations!$A$100,VLOOKUP(Cost!$D$5,'Coefficient Table'!$A$8:$K$92,11,FALSE)*O109,"N/A")</f>
        <v>N/A</v>
      </c>
      <c r="Q109" s="45" t="str">
        <f>IF(E109=Translations!$A$100,VLOOKUP(Cost!$D$5,'Coefficient Table'!$A$8:$K$92,10,FALSE)*O109,"N/A")</f>
        <v>N/A</v>
      </c>
      <c r="R109" s="45" t="str">
        <f>IF(E109=Translations!$A$100,VLOOKUP(Cost!$D$5,'Coefficient Table'!$A$8:$K$92,9,FALSE)*P109,"N/A")</f>
        <v>N/A</v>
      </c>
      <c r="S109" s="127"/>
      <c r="T109" s="229"/>
      <c r="U109" s="222"/>
      <c r="V109" s="222"/>
      <c r="W109" s="222"/>
      <c r="X109" s="227">
        <f t="shared" si="3"/>
        <v>0</v>
      </c>
      <c r="Y109" s="222"/>
      <c r="Z109" s="222">
        <f>$N109*60*Cost!$H$10*Cost!$H$11*Cost!$D$7/1000</f>
        <v>0</v>
      </c>
      <c r="AA109" s="222">
        <f>$N109*60*Cost!$H$10*Cost!$H$11*Cost!$D$8/1000</f>
        <v>0</v>
      </c>
      <c r="AB109" s="222">
        <f>$N109*60*Cost!$H$10*Cost!$H$11*Cost!$D$9/1000</f>
        <v>0</v>
      </c>
      <c r="AC109" s="222">
        <f>$N109*60*Cost!$H$10*Cost!$H$11*Cost!$D$10/1000</f>
        <v>0</v>
      </c>
      <c r="AD109" s="222">
        <f>$N109*60*Cost!$H$10*Cost!$H$11*Cost!$D$11/1000</f>
        <v>0</v>
      </c>
      <c r="AE109" s="222">
        <f t="shared" si="5"/>
        <v>0</v>
      </c>
      <c r="AF109" s="222"/>
      <c r="AG109" s="222"/>
      <c r="AH109" s="222"/>
      <c r="AI109" s="222"/>
      <c r="AJ109" s="222"/>
      <c r="AK109" s="222"/>
      <c r="AL109" s="222"/>
      <c r="AM109" s="222"/>
      <c r="AN109" s="222"/>
      <c r="AO109" s="222"/>
      <c r="AP109" s="222"/>
      <c r="AQ109" s="222"/>
      <c r="AR109" s="222"/>
      <c r="AS109" s="222"/>
      <c r="AT109" s="222"/>
    </row>
    <row r="110" spans="2:46" ht="13.8" x14ac:dyDescent="0.25">
      <c r="B110" s="15"/>
      <c r="C110" s="15"/>
      <c r="D110" s="15"/>
      <c r="E110" s="16"/>
      <c r="F110" s="15"/>
      <c r="G110" s="29"/>
      <c r="H110" s="322"/>
      <c r="I110" s="323"/>
      <c r="J110" s="323"/>
      <c r="K110" s="15"/>
      <c r="L110" s="15"/>
      <c r="M110" s="204">
        <f t="shared" si="4"/>
        <v>0</v>
      </c>
      <c r="N110" s="44">
        <f>IF(DisplayUnits="standard",IF(G110=0,0,VLOOKUP(G110,'Flow Rate Table'!$B$13:$O$132,X110)),IF(G110=0,0,VLOOKUP(G110,#REF!,X110)))</f>
        <v>0</v>
      </c>
      <c r="O110" s="129" t="str">
        <f>IF(E110=$A$3,M110/Cost!$D$6,"N/A")</f>
        <v>N/A</v>
      </c>
      <c r="P110" s="45" t="str">
        <f>IF(E110=Translations!$A$100,VLOOKUP(Cost!$D$5,'Coefficient Table'!$A$8:$K$92,11,FALSE)*O110,"N/A")</f>
        <v>N/A</v>
      </c>
      <c r="Q110" s="45" t="str">
        <f>IF(E110=Translations!$A$100,VLOOKUP(Cost!$D$5,'Coefficient Table'!$A$8:$K$92,10,FALSE)*O110,"N/A")</f>
        <v>N/A</v>
      </c>
      <c r="R110" s="45" t="str">
        <f>IF(E110=Translations!$A$100,VLOOKUP(Cost!$D$5,'Coefficient Table'!$A$8:$K$92,9,FALSE)*P110,"N/A")</f>
        <v>N/A</v>
      </c>
      <c r="S110" s="127"/>
      <c r="T110" s="229"/>
      <c r="U110" s="222"/>
      <c r="V110" s="222"/>
      <c r="W110" s="222"/>
      <c r="X110" s="227">
        <f t="shared" si="3"/>
        <v>0</v>
      </c>
      <c r="Y110" s="222"/>
      <c r="Z110" s="222">
        <f>$N110*60*Cost!$H$10*Cost!$H$11*Cost!$D$7/1000</f>
        <v>0</v>
      </c>
      <c r="AA110" s="222">
        <f>$N110*60*Cost!$H$10*Cost!$H$11*Cost!$D$8/1000</f>
        <v>0</v>
      </c>
      <c r="AB110" s="222">
        <f>$N110*60*Cost!$H$10*Cost!$H$11*Cost!$D$9/1000</f>
        <v>0</v>
      </c>
      <c r="AC110" s="222">
        <f>$N110*60*Cost!$H$10*Cost!$H$11*Cost!$D$10/1000</f>
        <v>0</v>
      </c>
      <c r="AD110" s="222">
        <f>$N110*60*Cost!$H$10*Cost!$H$11*Cost!$D$11/1000</f>
        <v>0</v>
      </c>
      <c r="AE110" s="222">
        <f t="shared" si="5"/>
        <v>0</v>
      </c>
      <c r="AF110" s="222"/>
      <c r="AG110" s="222"/>
      <c r="AH110" s="222"/>
      <c r="AI110" s="222"/>
      <c r="AJ110" s="222"/>
      <c r="AK110" s="222"/>
      <c r="AL110" s="222"/>
      <c r="AM110" s="222"/>
      <c r="AN110" s="222"/>
      <c r="AO110" s="222"/>
      <c r="AP110" s="222"/>
      <c r="AQ110" s="222"/>
      <c r="AR110" s="222"/>
      <c r="AS110" s="222"/>
      <c r="AT110" s="222"/>
    </row>
    <row r="111" spans="2:46" ht="13.8" x14ac:dyDescent="0.25">
      <c r="B111" s="15"/>
      <c r="C111" s="15"/>
      <c r="D111" s="15"/>
      <c r="E111" s="16"/>
      <c r="F111" s="15"/>
      <c r="G111" s="29"/>
      <c r="H111" s="322"/>
      <c r="I111" s="323"/>
      <c r="J111" s="323"/>
      <c r="K111" s="15"/>
      <c r="L111" s="15"/>
      <c r="M111" s="204">
        <f t="shared" si="4"/>
        <v>0</v>
      </c>
      <c r="N111" s="44">
        <f>IF(DisplayUnits="standard",IF(G111=0,0,VLOOKUP(G111,'Flow Rate Table'!$B$13:$O$132,X111)),IF(G111=0,0,VLOOKUP(G111,#REF!,X111)))</f>
        <v>0</v>
      </c>
      <c r="O111" s="129" t="str">
        <f>IF(E111=$A$3,M111/Cost!$D$6,"N/A")</f>
        <v>N/A</v>
      </c>
      <c r="P111" s="45" t="str">
        <f>IF(E111=Translations!$A$100,VLOOKUP(Cost!$D$5,'Coefficient Table'!$A$8:$K$92,11,FALSE)*O111,"N/A")</f>
        <v>N/A</v>
      </c>
      <c r="Q111" s="45" t="str">
        <f>IF(E111=Translations!$A$100,VLOOKUP(Cost!$D$5,'Coefficient Table'!$A$8:$K$92,10,FALSE)*O111,"N/A")</f>
        <v>N/A</v>
      </c>
      <c r="R111" s="45" t="str">
        <f>IF(E111=Translations!$A$100,VLOOKUP(Cost!$D$5,'Coefficient Table'!$A$8:$K$92,9,FALSE)*P111,"N/A")</f>
        <v>N/A</v>
      </c>
      <c r="S111" s="127"/>
      <c r="T111" s="229"/>
      <c r="U111" s="222"/>
      <c r="V111" s="222"/>
      <c r="W111" s="222"/>
      <c r="X111" s="227">
        <f t="shared" si="3"/>
        <v>0</v>
      </c>
      <c r="Y111" s="222"/>
      <c r="Z111" s="222">
        <f>$N111*60*Cost!$H$10*Cost!$H$11*Cost!$D$7/1000</f>
        <v>0</v>
      </c>
      <c r="AA111" s="222">
        <f>$N111*60*Cost!$H$10*Cost!$H$11*Cost!$D$8/1000</f>
        <v>0</v>
      </c>
      <c r="AB111" s="222">
        <f>$N111*60*Cost!$H$10*Cost!$H$11*Cost!$D$9/1000</f>
        <v>0</v>
      </c>
      <c r="AC111" s="222">
        <f>$N111*60*Cost!$H$10*Cost!$H$11*Cost!$D$10/1000</f>
        <v>0</v>
      </c>
      <c r="AD111" s="222">
        <f>$N111*60*Cost!$H$10*Cost!$H$11*Cost!$D$11/1000</f>
        <v>0</v>
      </c>
      <c r="AE111" s="222">
        <f t="shared" si="5"/>
        <v>0</v>
      </c>
      <c r="AF111" s="222"/>
      <c r="AG111" s="222"/>
      <c r="AH111" s="222"/>
      <c r="AI111" s="222"/>
      <c r="AJ111" s="222"/>
      <c r="AK111" s="222"/>
      <c r="AL111" s="222"/>
      <c r="AM111" s="222"/>
      <c r="AN111" s="222"/>
      <c r="AO111" s="222"/>
      <c r="AP111" s="222"/>
      <c r="AQ111" s="222"/>
      <c r="AR111" s="222"/>
      <c r="AS111" s="222"/>
      <c r="AT111" s="222"/>
    </row>
    <row r="112" spans="2:46" ht="13.8" x14ac:dyDescent="0.25">
      <c r="B112" s="15"/>
      <c r="C112" s="15"/>
      <c r="D112" s="15"/>
      <c r="E112" s="16"/>
      <c r="F112" s="15"/>
      <c r="G112" s="29"/>
      <c r="H112" s="322"/>
      <c r="I112" s="323"/>
      <c r="J112" s="323"/>
      <c r="K112" s="15"/>
      <c r="L112" s="15"/>
      <c r="M112" s="204">
        <f t="shared" si="4"/>
        <v>0</v>
      </c>
      <c r="N112" s="44">
        <f>IF(DisplayUnits="standard",IF(G112=0,0,VLOOKUP(G112,'Flow Rate Table'!$B$13:$O$132,X112)),IF(G112=0,0,VLOOKUP(G112,#REF!,X112)))</f>
        <v>0</v>
      </c>
      <c r="O112" s="129" t="str">
        <f>IF(E112=$A$3,M112/Cost!$D$6,"N/A")</f>
        <v>N/A</v>
      </c>
      <c r="P112" s="45" t="str">
        <f>IF(E112=Translations!$A$100,VLOOKUP(Cost!$D$5,'Coefficient Table'!$A$8:$K$92,11,FALSE)*O112,"N/A")</f>
        <v>N/A</v>
      </c>
      <c r="Q112" s="45" t="str">
        <f>IF(E112=Translations!$A$100,VLOOKUP(Cost!$D$5,'Coefficient Table'!$A$8:$K$92,10,FALSE)*O112,"N/A")</f>
        <v>N/A</v>
      </c>
      <c r="R112" s="45" t="str">
        <f>IF(E112=Translations!$A$100,VLOOKUP(Cost!$D$5,'Coefficient Table'!$A$8:$K$92,9,FALSE)*P112,"N/A")</f>
        <v>N/A</v>
      </c>
      <c r="S112" s="127"/>
      <c r="T112" s="229"/>
      <c r="U112" s="222"/>
      <c r="V112" s="222"/>
      <c r="W112" s="222"/>
      <c r="X112" s="227">
        <f t="shared" si="3"/>
        <v>0</v>
      </c>
      <c r="Y112" s="222"/>
      <c r="Z112" s="222">
        <f>$N112*60*Cost!$H$10*Cost!$H$11*Cost!$D$7/1000</f>
        <v>0</v>
      </c>
      <c r="AA112" s="222">
        <f>$N112*60*Cost!$H$10*Cost!$H$11*Cost!$D$8/1000</f>
        <v>0</v>
      </c>
      <c r="AB112" s="222">
        <f>$N112*60*Cost!$H$10*Cost!$H$11*Cost!$D$9/1000</f>
        <v>0</v>
      </c>
      <c r="AC112" s="222">
        <f>$N112*60*Cost!$H$10*Cost!$H$11*Cost!$D$10/1000</f>
        <v>0</v>
      </c>
      <c r="AD112" s="222">
        <f>$N112*60*Cost!$H$10*Cost!$H$11*Cost!$D$11/1000</f>
        <v>0</v>
      </c>
      <c r="AE112" s="222">
        <f t="shared" si="5"/>
        <v>0</v>
      </c>
      <c r="AF112" s="222"/>
      <c r="AG112" s="222"/>
      <c r="AH112" s="222"/>
      <c r="AI112" s="222"/>
      <c r="AJ112" s="222"/>
      <c r="AK112" s="222"/>
      <c r="AL112" s="222"/>
      <c r="AM112" s="222"/>
      <c r="AN112" s="222"/>
      <c r="AO112" s="222"/>
      <c r="AP112" s="222"/>
      <c r="AQ112" s="222"/>
      <c r="AR112" s="222"/>
      <c r="AS112" s="222"/>
      <c r="AT112" s="222"/>
    </row>
    <row r="113" spans="2:46" ht="13.8" x14ac:dyDescent="0.25">
      <c r="B113" s="15"/>
      <c r="C113" s="15"/>
      <c r="D113" s="15"/>
      <c r="E113" s="16"/>
      <c r="F113" s="15"/>
      <c r="G113" s="29"/>
      <c r="H113" s="322"/>
      <c r="I113" s="323"/>
      <c r="J113" s="323"/>
      <c r="K113" s="15"/>
      <c r="L113" s="15"/>
      <c r="M113" s="204">
        <f t="shared" si="4"/>
        <v>0</v>
      </c>
      <c r="N113" s="44">
        <f>IF(DisplayUnits="standard",IF(G113=0,0,VLOOKUP(G113,'Flow Rate Table'!$B$13:$O$132,X113)),IF(G113=0,0,VLOOKUP(G113,#REF!,X113)))</f>
        <v>0</v>
      </c>
      <c r="O113" s="129" t="str">
        <f>IF(E113=$A$3,M113/Cost!$D$6,"N/A")</f>
        <v>N/A</v>
      </c>
      <c r="P113" s="45" t="str">
        <f>IF(E113=Translations!$A$100,VLOOKUP(Cost!$D$5,'Coefficient Table'!$A$8:$K$92,11,FALSE)*O113,"N/A")</f>
        <v>N/A</v>
      </c>
      <c r="Q113" s="45" t="str">
        <f>IF(E113=Translations!$A$100,VLOOKUP(Cost!$D$5,'Coefficient Table'!$A$8:$K$92,10,FALSE)*O113,"N/A")</f>
        <v>N/A</v>
      </c>
      <c r="R113" s="45" t="str">
        <f>IF(E113=Translations!$A$100,VLOOKUP(Cost!$D$5,'Coefficient Table'!$A$8:$K$92,9,FALSE)*P113,"N/A")</f>
        <v>N/A</v>
      </c>
      <c r="S113" s="127"/>
      <c r="T113" s="229"/>
      <c r="U113" s="222"/>
      <c r="V113" s="222"/>
      <c r="W113" s="222"/>
      <c r="X113" s="227">
        <f t="shared" si="3"/>
        <v>0</v>
      </c>
      <c r="Y113" s="222"/>
      <c r="Z113" s="222">
        <f>$N113*60*Cost!$H$10*Cost!$H$11*Cost!$D$7/1000</f>
        <v>0</v>
      </c>
      <c r="AA113" s="222">
        <f>$N113*60*Cost!$H$10*Cost!$H$11*Cost!$D$8/1000</f>
        <v>0</v>
      </c>
      <c r="AB113" s="222">
        <f>$N113*60*Cost!$H$10*Cost!$H$11*Cost!$D$9/1000</f>
        <v>0</v>
      </c>
      <c r="AC113" s="222">
        <f>$N113*60*Cost!$H$10*Cost!$H$11*Cost!$D$10/1000</f>
        <v>0</v>
      </c>
      <c r="AD113" s="222">
        <f>$N113*60*Cost!$H$10*Cost!$H$11*Cost!$D$11/1000</f>
        <v>0</v>
      </c>
      <c r="AE113" s="222">
        <f t="shared" si="5"/>
        <v>0</v>
      </c>
      <c r="AF113" s="222"/>
      <c r="AG113" s="222"/>
      <c r="AH113" s="222"/>
      <c r="AI113" s="222"/>
      <c r="AJ113" s="222"/>
      <c r="AK113" s="222"/>
      <c r="AL113" s="222"/>
      <c r="AM113" s="222"/>
      <c r="AN113" s="222"/>
      <c r="AO113" s="222"/>
      <c r="AP113" s="222"/>
      <c r="AQ113" s="222"/>
      <c r="AR113" s="222"/>
      <c r="AS113" s="222"/>
      <c r="AT113" s="222"/>
    </row>
    <row r="114" spans="2:46" ht="13.8" x14ac:dyDescent="0.25">
      <c r="B114" s="15"/>
      <c r="C114" s="15"/>
      <c r="D114" s="15"/>
      <c r="E114" s="16"/>
      <c r="F114" s="15"/>
      <c r="G114" s="29"/>
      <c r="H114" s="322"/>
      <c r="I114" s="323"/>
      <c r="J114" s="323"/>
      <c r="K114" s="15"/>
      <c r="L114" s="15"/>
      <c r="M114" s="204">
        <f t="shared" si="4"/>
        <v>0</v>
      </c>
      <c r="N114" s="44">
        <f>IF(DisplayUnits="standard",IF(G114=0,0,VLOOKUP(G114,'Flow Rate Table'!$B$13:$O$132,X114)),IF(G114=0,0,VLOOKUP(G114,#REF!,X114)))</f>
        <v>0</v>
      </c>
      <c r="O114" s="129" t="str">
        <f>IF(E114=$A$3,M114/Cost!$D$6,"N/A")</f>
        <v>N/A</v>
      </c>
      <c r="P114" s="45" t="str">
        <f>IF(E114=Translations!$A$100,VLOOKUP(Cost!$D$5,'Coefficient Table'!$A$8:$K$92,11,FALSE)*O114,"N/A")</f>
        <v>N/A</v>
      </c>
      <c r="Q114" s="45" t="str">
        <f>IF(E114=Translations!$A$100,VLOOKUP(Cost!$D$5,'Coefficient Table'!$A$8:$K$92,10,FALSE)*O114,"N/A")</f>
        <v>N/A</v>
      </c>
      <c r="R114" s="45" t="str">
        <f>IF(E114=Translations!$A$100,VLOOKUP(Cost!$D$5,'Coefficient Table'!$A$8:$K$92,9,FALSE)*P114,"N/A")</f>
        <v>N/A</v>
      </c>
      <c r="S114" s="127"/>
      <c r="T114" s="229"/>
      <c r="U114" s="222"/>
      <c r="V114" s="222"/>
      <c r="W114" s="222"/>
      <c r="X114" s="227">
        <f t="shared" si="3"/>
        <v>0</v>
      </c>
      <c r="Y114" s="222"/>
      <c r="Z114" s="222">
        <f>$N114*60*Cost!$H$10*Cost!$H$11*Cost!$D$7/1000</f>
        <v>0</v>
      </c>
      <c r="AA114" s="222">
        <f>$N114*60*Cost!$H$10*Cost!$H$11*Cost!$D$8/1000</f>
        <v>0</v>
      </c>
      <c r="AB114" s="222">
        <f>$N114*60*Cost!$H$10*Cost!$H$11*Cost!$D$9/1000</f>
        <v>0</v>
      </c>
      <c r="AC114" s="222">
        <f>$N114*60*Cost!$H$10*Cost!$H$11*Cost!$D$10/1000</f>
        <v>0</v>
      </c>
      <c r="AD114" s="222">
        <f>$N114*60*Cost!$H$10*Cost!$H$11*Cost!$D$11/1000</f>
        <v>0</v>
      </c>
      <c r="AE114" s="222">
        <f t="shared" si="5"/>
        <v>0</v>
      </c>
      <c r="AF114" s="222"/>
      <c r="AG114" s="222"/>
      <c r="AH114" s="222"/>
      <c r="AI114" s="222"/>
      <c r="AJ114" s="222"/>
      <c r="AK114" s="222"/>
      <c r="AL114" s="222"/>
      <c r="AM114" s="222"/>
      <c r="AN114" s="222"/>
      <c r="AO114" s="222"/>
      <c r="AP114" s="222"/>
      <c r="AQ114" s="222"/>
      <c r="AR114" s="222"/>
      <c r="AS114" s="222"/>
      <c r="AT114" s="222"/>
    </row>
    <row r="115" spans="2:46" ht="13.8" x14ac:dyDescent="0.25">
      <c r="B115" s="15"/>
      <c r="C115" s="15"/>
      <c r="D115" s="15"/>
      <c r="E115" s="16"/>
      <c r="F115" s="15"/>
      <c r="G115" s="29"/>
      <c r="H115" s="322"/>
      <c r="I115" s="323"/>
      <c r="J115" s="323"/>
      <c r="K115" s="15"/>
      <c r="L115" s="15"/>
      <c r="M115" s="204">
        <f t="shared" si="4"/>
        <v>0</v>
      </c>
      <c r="N115" s="44">
        <f>IF(DisplayUnits="standard",IF(G115=0,0,VLOOKUP(G115,'Flow Rate Table'!$B$13:$O$132,X115)),IF(G115=0,0,VLOOKUP(G115,#REF!,X115)))</f>
        <v>0</v>
      </c>
      <c r="O115" s="129" t="str">
        <f>IF(E115=$A$3,M115/Cost!$D$6,"N/A")</f>
        <v>N/A</v>
      </c>
      <c r="P115" s="45" t="str">
        <f>IF(E115=Translations!$A$100,VLOOKUP(Cost!$D$5,'Coefficient Table'!$A$8:$K$92,11,FALSE)*O115,"N/A")</f>
        <v>N/A</v>
      </c>
      <c r="Q115" s="45" t="str">
        <f>IF(E115=Translations!$A$100,VLOOKUP(Cost!$D$5,'Coefficient Table'!$A$8:$K$92,10,FALSE)*O115,"N/A")</f>
        <v>N/A</v>
      </c>
      <c r="R115" s="45" t="str">
        <f>IF(E115=Translations!$A$100,VLOOKUP(Cost!$D$5,'Coefficient Table'!$A$8:$K$92,9,FALSE)*P115,"N/A")</f>
        <v>N/A</v>
      </c>
      <c r="S115" s="127"/>
      <c r="T115" s="229"/>
      <c r="U115" s="222"/>
      <c r="V115" s="222"/>
      <c r="W115" s="222"/>
      <c r="X115" s="227">
        <f t="shared" si="3"/>
        <v>0</v>
      </c>
      <c r="Y115" s="222"/>
      <c r="Z115" s="222">
        <f>$N115*60*Cost!$H$10*Cost!$H$11*Cost!$D$7/1000</f>
        <v>0</v>
      </c>
      <c r="AA115" s="222">
        <f>$N115*60*Cost!$H$10*Cost!$H$11*Cost!$D$8/1000</f>
        <v>0</v>
      </c>
      <c r="AB115" s="222">
        <f>$N115*60*Cost!$H$10*Cost!$H$11*Cost!$D$9/1000</f>
        <v>0</v>
      </c>
      <c r="AC115" s="222">
        <f>$N115*60*Cost!$H$10*Cost!$H$11*Cost!$D$10/1000</f>
        <v>0</v>
      </c>
      <c r="AD115" s="222">
        <f>$N115*60*Cost!$H$10*Cost!$H$11*Cost!$D$11/1000</f>
        <v>0</v>
      </c>
      <c r="AE115" s="222">
        <f t="shared" si="5"/>
        <v>0</v>
      </c>
      <c r="AF115" s="222"/>
      <c r="AG115" s="222"/>
      <c r="AH115" s="222"/>
      <c r="AI115" s="222"/>
      <c r="AJ115" s="222"/>
      <c r="AK115" s="222"/>
      <c r="AL115" s="222"/>
      <c r="AM115" s="222"/>
      <c r="AN115" s="222"/>
      <c r="AO115" s="222"/>
      <c r="AP115" s="222"/>
      <c r="AQ115" s="222"/>
      <c r="AR115" s="222"/>
      <c r="AS115" s="222"/>
      <c r="AT115" s="222"/>
    </row>
    <row r="116" spans="2:46" ht="13.8" x14ac:dyDescent="0.25">
      <c r="B116" s="15"/>
      <c r="C116" s="15"/>
      <c r="D116" s="15"/>
      <c r="E116" s="16"/>
      <c r="F116" s="15"/>
      <c r="G116" s="29"/>
      <c r="H116" s="322"/>
      <c r="I116" s="323"/>
      <c r="J116" s="323"/>
      <c r="K116" s="15"/>
      <c r="L116" s="15"/>
      <c r="M116" s="204">
        <f t="shared" si="4"/>
        <v>0</v>
      </c>
      <c r="N116" s="44">
        <f>IF(DisplayUnits="standard",IF(G116=0,0,VLOOKUP(G116,'Flow Rate Table'!$B$13:$O$132,X116)),IF(G116=0,0,VLOOKUP(G116,#REF!,X116)))</f>
        <v>0</v>
      </c>
      <c r="O116" s="129" t="str">
        <f>IF(E116=$A$3,M116/Cost!$D$6,"N/A")</f>
        <v>N/A</v>
      </c>
      <c r="P116" s="45" t="str">
        <f>IF(E116=Translations!$A$100,VLOOKUP(Cost!$D$5,'Coefficient Table'!$A$8:$K$92,11,FALSE)*O116,"N/A")</f>
        <v>N/A</v>
      </c>
      <c r="Q116" s="45" t="str">
        <f>IF(E116=Translations!$A$100,VLOOKUP(Cost!$D$5,'Coefficient Table'!$A$8:$K$92,10,FALSE)*O116,"N/A")</f>
        <v>N/A</v>
      </c>
      <c r="R116" s="45" t="str">
        <f>IF(E116=Translations!$A$100,VLOOKUP(Cost!$D$5,'Coefficient Table'!$A$8:$K$92,9,FALSE)*P116,"N/A")</f>
        <v>N/A</v>
      </c>
      <c r="S116" s="127"/>
      <c r="T116" s="229"/>
      <c r="U116" s="222"/>
      <c r="V116" s="222"/>
      <c r="W116" s="222"/>
      <c r="X116" s="227">
        <f t="shared" si="3"/>
        <v>0</v>
      </c>
      <c r="Y116" s="222"/>
      <c r="Z116" s="222">
        <f>$N116*60*Cost!$H$10*Cost!$H$11*Cost!$D$7/1000</f>
        <v>0</v>
      </c>
      <c r="AA116" s="222">
        <f>$N116*60*Cost!$H$10*Cost!$H$11*Cost!$D$8/1000</f>
        <v>0</v>
      </c>
      <c r="AB116" s="222">
        <f>$N116*60*Cost!$H$10*Cost!$H$11*Cost!$D$9/1000</f>
        <v>0</v>
      </c>
      <c r="AC116" s="222">
        <f>$N116*60*Cost!$H$10*Cost!$H$11*Cost!$D$10/1000</f>
        <v>0</v>
      </c>
      <c r="AD116" s="222">
        <f>$N116*60*Cost!$H$10*Cost!$H$11*Cost!$D$11/1000</f>
        <v>0</v>
      </c>
      <c r="AE116" s="222">
        <f t="shared" si="5"/>
        <v>0</v>
      </c>
      <c r="AF116" s="222"/>
      <c r="AG116" s="222"/>
      <c r="AH116" s="222"/>
      <c r="AI116" s="222"/>
      <c r="AJ116" s="222"/>
      <c r="AK116" s="222"/>
      <c r="AL116" s="222"/>
      <c r="AM116" s="222"/>
      <c r="AN116" s="222"/>
      <c r="AO116" s="222"/>
      <c r="AP116" s="222"/>
      <c r="AQ116" s="222"/>
      <c r="AR116" s="222"/>
      <c r="AS116" s="222"/>
      <c r="AT116" s="222"/>
    </row>
    <row r="117" spans="2:46" ht="13.8" x14ac:dyDescent="0.25">
      <c r="B117" s="15"/>
      <c r="C117" s="15"/>
      <c r="D117" s="15"/>
      <c r="E117" s="16"/>
      <c r="F117" s="15"/>
      <c r="G117" s="29"/>
      <c r="H117" s="322"/>
      <c r="I117" s="323"/>
      <c r="J117" s="323"/>
      <c r="K117" s="15"/>
      <c r="L117" s="15"/>
      <c r="M117" s="204">
        <f t="shared" si="4"/>
        <v>0</v>
      </c>
      <c r="N117" s="44">
        <f>IF(DisplayUnits="standard",IF(G117=0,0,VLOOKUP(G117,'Flow Rate Table'!$B$13:$O$132,X117)),IF(G117=0,0,VLOOKUP(G117,#REF!,X117)))</f>
        <v>0</v>
      </c>
      <c r="O117" s="129" t="str">
        <f>IF(E117=$A$3,M117/Cost!$D$6,"N/A")</f>
        <v>N/A</v>
      </c>
      <c r="P117" s="45" t="str">
        <f>IF(E117=Translations!$A$100,VLOOKUP(Cost!$D$5,'Coefficient Table'!$A$8:$K$92,11,FALSE)*O117,"N/A")</f>
        <v>N/A</v>
      </c>
      <c r="Q117" s="45" t="str">
        <f>IF(E117=Translations!$A$100,VLOOKUP(Cost!$D$5,'Coefficient Table'!$A$8:$K$92,10,FALSE)*O117,"N/A")</f>
        <v>N/A</v>
      </c>
      <c r="R117" s="45" t="str">
        <f>IF(E117=Translations!$A$100,VLOOKUP(Cost!$D$5,'Coefficient Table'!$A$8:$K$92,9,FALSE)*P117,"N/A")</f>
        <v>N/A</v>
      </c>
      <c r="S117" s="127"/>
      <c r="T117" s="229"/>
      <c r="U117" s="222"/>
      <c r="V117" s="222"/>
      <c r="W117" s="222"/>
      <c r="X117" s="227">
        <f t="shared" si="3"/>
        <v>0</v>
      </c>
      <c r="Y117" s="222"/>
      <c r="Z117" s="222">
        <f>$N117*60*Cost!$H$10*Cost!$H$11*Cost!$D$7/1000</f>
        <v>0</v>
      </c>
      <c r="AA117" s="222">
        <f>$N117*60*Cost!$H$10*Cost!$H$11*Cost!$D$8/1000</f>
        <v>0</v>
      </c>
      <c r="AB117" s="222">
        <f>$N117*60*Cost!$H$10*Cost!$H$11*Cost!$D$9/1000</f>
        <v>0</v>
      </c>
      <c r="AC117" s="222">
        <f>$N117*60*Cost!$H$10*Cost!$H$11*Cost!$D$10/1000</f>
        <v>0</v>
      </c>
      <c r="AD117" s="222">
        <f>$N117*60*Cost!$H$10*Cost!$H$11*Cost!$D$11/1000</f>
        <v>0</v>
      </c>
      <c r="AE117" s="222">
        <f t="shared" si="5"/>
        <v>0</v>
      </c>
      <c r="AF117" s="222"/>
      <c r="AG117" s="222"/>
      <c r="AH117" s="222"/>
      <c r="AI117" s="222"/>
      <c r="AJ117" s="222"/>
      <c r="AK117" s="222"/>
      <c r="AL117" s="222"/>
      <c r="AM117" s="222"/>
      <c r="AN117" s="222"/>
      <c r="AO117" s="222"/>
      <c r="AP117" s="222"/>
      <c r="AQ117" s="222"/>
      <c r="AR117" s="222"/>
      <c r="AS117" s="222"/>
      <c r="AT117" s="222"/>
    </row>
    <row r="118" spans="2:46" ht="13.8" x14ac:dyDescent="0.25">
      <c r="B118" s="15"/>
      <c r="C118" s="15"/>
      <c r="D118" s="15"/>
      <c r="E118" s="16"/>
      <c r="F118" s="15"/>
      <c r="G118" s="29"/>
      <c r="H118" s="322"/>
      <c r="I118" s="323"/>
      <c r="J118" s="323"/>
      <c r="K118" s="15"/>
      <c r="L118" s="15"/>
      <c r="M118" s="204">
        <f t="shared" si="4"/>
        <v>0</v>
      </c>
      <c r="N118" s="44">
        <f>IF(DisplayUnits="standard",IF(G118=0,0,VLOOKUP(G118,'Flow Rate Table'!$B$13:$O$132,X118)),IF(G118=0,0,VLOOKUP(G118,#REF!,X118)))</f>
        <v>0</v>
      </c>
      <c r="O118" s="129" t="str">
        <f>IF(E118=$A$3,M118/Cost!$D$6,"N/A")</f>
        <v>N/A</v>
      </c>
      <c r="P118" s="45" t="str">
        <f>IF(E118=Translations!$A$100,VLOOKUP(Cost!$D$5,'Coefficient Table'!$A$8:$K$92,11,FALSE)*O118,"N/A")</f>
        <v>N/A</v>
      </c>
      <c r="Q118" s="45" t="str">
        <f>IF(E118=Translations!$A$100,VLOOKUP(Cost!$D$5,'Coefficient Table'!$A$8:$K$92,10,FALSE)*O118,"N/A")</f>
        <v>N/A</v>
      </c>
      <c r="R118" s="45" t="str">
        <f>IF(E118=Translations!$A$100,VLOOKUP(Cost!$D$5,'Coefficient Table'!$A$8:$K$92,9,FALSE)*P118,"N/A")</f>
        <v>N/A</v>
      </c>
      <c r="S118" s="127"/>
      <c r="T118" s="229"/>
      <c r="U118" s="222"/>
      <c r="V118" s="222"/>
      <c r="W118" s="222"/>
      <c r="X118" s="227">
        <f t="shared" si="3"/>
        <v>0</v>
      </c>
      <c r="Y118" s="222"/>
      <c r="Z118" s="222">
        <f>$N118*60*Cost!$H$10*Cost!$H$11*Cost!$D$7/1000</f>
        <v>0</v>
      </c>
      <c r="AA118" s="222">
        <f>$N118*60*Cost!$H$10*Cost!$H$11*Cost!$D$8/1000</f>
        <v>0</v>
      </c>
      <c r="AB118" s="222">
        <f>$N118*60*Cost!$H$10*Cost!$H$11*Cost!$D$9/1000</f>
        <v>0</v>
      </c>
      <c r="AC118" s="222">
        <f>$N118*60*Cost!$H$10*Cost!$H$11*Cost!$D$10/1000</f>
        <v>0</v>
      </c>
      <c r="AD118" s="222">
        <f>$N118*60*Cost!$H$10*Cost!$H$11*Cost!$D$11/1000</f>
        <v>0</v>
      </c>
      <c r="AE118" s="222">
        <f t="shared" si="5"/>
        <v>0</v>
      </c>
      <c r="AF118" s="222"/>
      <c r="AG118" s="222"/>
      <c r="AH118" s="222"/>
      <c r="AI118" s="222"/>
      <c r="AJ118" s="222"/>
      <c r="AK118" s="222"/>
      <c r="AL118" s="222"/>
      <c r="AM118" s="222"/>
      <c r="AN118" s="222"/>
      <c r="AO118" s="222"/>
      <c r="AP118" s="222"/>
      <c r="AQ118" s="222"/>
      <c r="AR118" s="222"/>
      <c r="AS118" s="222"/>
      <c r="AT118" s="222"/>
    </row>
    <row r="119" spans="2:46" ht="13.8" x14ac:dyDescent="0.25">
      <c r="B119" s="15"/>
      <c r="C119" s="15"/>
      <c r="D119" s="15"/>
      <c r="E119" s="16"/>
      <c r="F119" s="15"/>
      <c r="G119" s="29"/>
      <c r="H119" s="322"/>
      <c r="I119" s="323"/>
      <c r="J119" s="323"/>
      <c r="K119" s="15"/>
      <c r="L119" s="15"/>
      <c r="M119" s="204">
        <f t="shared" si="4"/>
        <v>0</v>
      </c>
      <c r="N119" s="44">
        <f>IF(DisplayUnits="standard",IF(G119=0,0,VLOOKUP(G119,'Flow Rate Table'!$B$13:$O$132,X119)),IF(G119=0,0,VLOOKUP(G119,#REF!,X119)))</f>
        <v>0</v>
      </c>
      <c r="O119" s="129" t="str">
        <f>IF(E119=$A$3,M119/Cost!$D$6,"N/A")</f>
        <v>N/A</v>
      </c>
      <c r="P119" s="45" t="str">
        <f>IF(E119=Translations!$A$100,VLOOKUP(Cost!$D$5,'Coefficient Table'!$A$8:$K$92,11,FALSE)*O119,"N/A")</f>
        <v>N/A</v>
      </c>
      <c r="Q119" s="45" t="str">
        <f>IF(E119=Translations!$A$100,VLOOKUP(Cost!$D$5,'Coefficient Table'!$A$8:$K$92,10,FALSE)*O119,"N/A")</f>
        <v>N/A</v>
      </c>
      <c r="R119" s="45" t="str">
        <f>IF(E119=Translations!$A$100,VLOOKUP(Cost!$D$5,'Coefficient Table'!$A$8:$K$92,9,FALSE)*P119,"N/A")</f>
        <v>N/A</v>
      </c>
      <c r="S119" s="127"/>
      <c r="T119" s="229"/>
      <c r="U119" s="222"/>
      <c r="V119" s="222"/>
      <c r="W119" s="222"/>
      <c r="X119" s="227">
        <f t="shared" si="3"/>
        <v>0</v>
      </c>
      <c r="Y119" s="222"/>
      <c r="Z119" s="222">
        <f>$N119*60*Cost!$H$10*Cost!$H$11*Cost!$D$7/1000</f>
        <v>0</v>
      </c>
      <c r="AA119" s="222">
        <f>$N119*60*Cost!$H$10*Cost!$H$11*Cost!$D$8/1000</f>
        <v>0</v>
      </c>
      <c r="AB119" s="222">
        <f>$N119*60*Cost!$H$10*Cost!$H$11*Cost!$D$9/1000</f>
        <v>0</v>
      </c>
      <c r="AC119" s="222">
        <f>$N119*60*Cost!$H$10*Cost!$H$11*Cost!$D$10/1000</f>
        <v>0</v>
      </c>
      <c r="AD119" s="222">
        <f>$N119*60*Cost!$H$10*Cost!$H$11*Cost!$D$11/1000</f>
        <v>0</v>
      </c>
      <c r="AE119" s="222">
        <f t="shared" si="5"/>
        <v>0</v>
      </c>
      <c r="AF119" s="222"/>
      <c r="AG119" s="222"/>
      <c r="AH119" s="222"/>
      <c r="AI119" s="222"/>
      <c r="AJ119" s="222"/>
      <c r="AK119" s="222"/>
      <c r="AL119" s="222"/>
      <c r="AM119" s="222"/>
      <c r="AN119" s="222"/>
      <c r="AO119" s="222"/>
      <c r="AP119" s="222"/>
      <c r="AQ119" s="222"/>
      <c r="AR119" s="222"/>
      <c r="AS119" s="222"/>
      <c r="AT119" s="222"/>
    </row>
    <row r="120" spans="2:46" ht="13.8" x14ac:dyDescent="0.25">
      <c r="B120" s="15"/>
      <c r="C120" s="15"/>
      <c r="D120" s="15"/>
      <c r="E120" s="16"/>
      <c r="F120" s="15"/>
      <c r="G120" s="29"/>
      <c r="H120" s="322"/>
      <c r="I120" s="323"/>
      <c r="J120" s="323"/>
      <c r="K120" s="15"/>
      <c r="L120" s="15"/>
      <c r="M120" s="204">
        <f t="shared" si="4"/>
        <v>0</v>
      </c>
      <c r="N120" s="44">
        <f>IF(DisplayUnits="standard",IF(G120=0,0,VLOOKUP(G120,'Flow Rate Table'!$B$13:$O$132,X120)),IF(G120=0,0,VLOOKUP(G120,#REF!,X120)))</f>
        <v>0</v>
      </c>
      <c r="O120" s="129" t="str">
        <f>IF(E120=$A$3,M120/Cost!$D$6,"N/A")</f>
        <v>N/A</v>
      </c>
      <c r="P120" s="45" t="str">
        <f>IF(E120=Translations!$A$100,VLOOKUP(Cost!$D$5,'Coefficient Table'!$A$8:$K$92,11,FALSE)*O120,"N/A")</f>
        <v>N/A</v>
      </c>
      <c r="Q120" s="45" t="str">
        <f>IF(E120=Translations!$A$100,VLOOKUP(Cost!$D$5,'Coefficient Table'!$A$8:$K$92,10,FALSE)*O120,"N/A")</f>
        <v>N/A</v>
      </c>
      <c r="R120" s="45" t="str">
        <f>IF(E120=Translations!$A$100,VLOOKUP(Cost!$D$5,'Coefficient Table'!$A$8:$K$92,9,FALSE)*P120,"N/A")</f>
        <v>N/A</v>
      </c>
      <c r="S120" s="127"/>
      <c r="T120" s="229"/>
      <c r="U120" s="222"/>
      <c r="V120" s="222"/>
      <c r="W120" s="222"/>
      <c r="X120" s="227">
        <f t="shared" si="3"/>
        <v>0</v>
      </c>
      <c r="Y120" s="222"/>
      <c r="Z120" s="222">
        <f>$N120*60*Cost!$H$10*Cost!$H$11*Cost!$D$7/1000</f>
        <v>0</v>
      </c>
      <c r="AA120" s="222">
        <f>$N120*60*Cost!$H$10*Cost!$H$11*Cost!$D$8/1000</f>
        <v>0</v>
      </c>
      <c r="AB120" s="222">
        <f>$N120*60*Cost!$H$10*Cost!$H$11*Cost!$D$9/1000</f>
        <v>0</v>
      </c>
      <c r="AC120" s="222">
        <f>$N120*60*Cost!$H$10*Cost!$H$11*Cost!$D$10/1000</f>
        <v>0</v>
      </c>
      <c r="AD120" s="222">
        <f>$N120*60*Cost!$H$10*Cost!$H$11*Cost!$D$11/1000</f>
        <v>0</v>
      </c>
      <c r="AE120" s="222">
        <f t="shared" si="5"/>
        <v>0</v>
      </c>
      <c r="AF120" s="222"/>
      <c r="AG120" s="222"/>
      <c r="AH120" s="222"/>
      <c r="AI120" s="222"/>
      <c r="AJ120" s="222"/>
      <c r="AK120" s="222"/>
      <c r="AL120" s="222"/>
      <c r="AM120" s="222"/>
      <c r="AN120" s="222"/>
      <c r="AO120" s="222"/>
      <c r="AP120" s="222"/>
      <c r="AQ120" s="222"/>
      <c r="AR120" s="222"/>
      <c r="AS120" s="222"/>
      <c r="AT120" s="222"/>
    </row>
    <row r="121" spans="2:46" ht="13.8" x14ac:dyDescent="0.25">
      <c r="B121" s="15"/>
      <c r="C121" s="15"/>
      <c r="D121" s="15"/>
      <c r="E121" s="16"/>
      <c r="F121" s="15"/>
      <c r="G121" s="29"/>
      <c r="H121" s="322"/>
      <c r="I121" s="323"/>
      <c r="J121" s="323"/>
      <c r="K121" s="15"/>
      <c r="L121" s="15"/>
      <c r="M121" s="204">
        <f t="shared" si="4"/>
        <v>0</v>
      </c>
      <c r="N121" s="44">
        <f>IF(DisplayUnits="standard",IF(G121=0,0,VLOOKUP(G121,'Flow Rate Table'!$B$13:$O$132,X121)),IF(G121=0,0,VLOOKUP(G121,#REF!,X121)))</f>
        <v>0</v>
      </c>
      <c r="O121" s="129" t="str">
        <f>IF(E121=$A$3,M121/Cost!$D$6,"N/A")</f>
        <v>N/A</v>
      </c>
      <c r="P121" s="45" t="str">
        <f>IF(E121=Translations!$A$100,VLOOKUP(Cost!$D$5,'Coefficient Table'!$A$8:$K$92,11,FALSE)*O121,"N/A")</f>
        <v>N/A</v>
      </c>
      <c r="Q121" s="45" t="str">
        <f>IF(E121=Translations!$A$100,VLOOKUP(Cost!$D$5,'Coefficient Table'!$A$8:$K$92,10,FALSE)*O121,"N/A")</f>
        <v>N/A</v>
      </c>
      <c r="R121" s="45" t="str">
        <f>IF(E121=Translations!$A$100,VLOOKUP(Cost!$D$5,'Coefficient Table'!$A$8:$K$92,9,FALSE)*P121,"N/A")</f>
        <v>N/A</v>
      </c>
      <c r="S121" s="127"/>
      <c r="T121" s="229"/>
      <c r="U121" s="222"/>
      <c r="V121" s="222"/>
      <c r="W121" s="222"/>
      <c r="X121" s="227">
        <f t="shared" si="3"/>
        <v>0</v>
      </c>
      <c r="Y121" s="222"/>
      <c r="Z121" s="222">
        <f>$N121*60*Cost!$H$10*Cost!$H$11*Cost!$D$7/1000</f>
        <v>0</v>
      </c>
      <c r="AA121" s="222">
        <f>$N121*60*Cost!$H$10*Cost!$H$11*Cost!$D$8/1000</f>
        <v>0</v>
      </c>
      <c r="AB121" s="222">
        <f>$N121*60*Cost!$H$10*Cost!$H$11*Cost!$D$9/1000</f>
        <v>0</v>
      </c>
      <c r="AC121" s="222">
        <f>$N121*60*Cost!$H$10*Cost!$H$11*Cost!$D$10/1000</f>
        <v>0</v>
      </c>
      <c r="AD121" s="222">
        <f>$N121*60*Cost!$H$10*Cost!$H$11*Cost!$D$11/1000</f>
        <v>0</v>
      </c>
      <c r="AE121" s="222">
        <f t="shared" si="5"/>
        <v>0</v>
      </c>
      <c r="AF121" s="222"/>
      <c r="AG121" s="222"/>
      <c r="AH121" s="222"/>
      <c r="AI121" s="222"/>
      <c r="AJ121" s="222"/>
      <c r="AK121" s="222"/>
      <c r="AL121" s="222"/>
      <c r="AM121" s="222"/>
      <c r="AN121" s="222"/>
      <c r="AO121" s="222"/>
      <c r="AP121" s="222"/>
      <c r="AQ121" s="222"/>
      <c r="AR121" s="222"/>
      <c r="AS121" s="222"/>
      <c r="AT121" s="222"/>
    </row>
    <row r="122" spans="2:46" ht="13.8" x14ac:dyDescent="0.25">
      <c r="B122" s="15"/>
      <c r="C122" s="15"/>
      <c r="D122" s="15"/>
      <c r="E122" s="16"/>
      <c r="F122" s="15"/>
      <c r="G122" s="29"/>
      <c r="H122" s="322"/>
      <c r="I122" s="323"/>
      <c r="J122" s="323"/>
      <c r="K122" s="15"/>
      <c r="L122" s="15"/>
      <c r="M122" s="204">
        <f t="shared" si="4"/>
        <v>0</v>
      </c>
      <c r="N122" s="44">
        <f>IF(DisplayUnits="standard",IF(G122=0,0,VLOOKUP(G122,'Flow Rate Table'!$B$13:$O$132,X122)),IF(G122=0,0,VLOOKUP(G122,#REF!,X122)))</f>
        <v>0</v>
      </c>
      <c r="O122" s="129" t="str">
        <f>IF(E122=$A$3,M122/Cost!$D$6,"N/A")</f>
        <v>N/A</v>
      </c>
      <c r="P122" s="45" t="str">
        <f>IF(E122=Translations!$A$100,VLOOKUP(Cost!$D$5,'Coefficient Table'!$A$8:$K$92,11,FALSE)*O122,"N/A")</f>
        <v>N/A</v>
      </c>
      <c r="Q122" s="45" t="str">
        <f>IF(E122=Translations!$A$100,VLOOKUP(Cost!$D$5,'Coefficient Table'!$A$8:$K$92,10,FALSE)*O122,"N/A")</f>
        <v>N/A</v>
      </c>
      <c r="R122" s="45" t="str">
        <f>IF(E122=Translations!$A$100,VLOOKUP(Cost!$D$5,'Coefficient Table'!$A$8:$K$92,9,FALSE)*P122,"N/A")</f>
        <v>N/A</v>
      </c>
      <c r="S122" s="127"/>
      <c r="T122" s="229"/>
      <c r="U122" s="222"/>
      <c r="V122" s="222"/>
      <c r="W122" s="222"/>
      <c r="X122" s="227">
        <f t="shared" si="3"/>
        <v>0</v>
      </c>
      <c r="Y122" s="222"/>
      <c r="Z122" s="222">
        <f>$N122*60*Cost!$H$10*Cost!$H$11*Cost!$D$7/1000</f>
        <v>0</v>
      </c>
      <c r="AA122" s="222">
        <f>$N122*60*Cost!$H$10*Cost!$H$11*Cost!$D$8/1000</f>
        <v>0</v>
      </c>
      <c r="AB122" s="222">
        <f>$N122*60*Cost!$H$10*Cost!$H$11*Cost!$D$9/1000</f>
        <v>0</v>
      </c>
      <c r="AC122" s="222">
        <f>$N122*60*Cost!$H$10*Cost!$H$11*Cost!$D$10/1000</f>
        <v>0</v>
      </c>
      <c r="AD122" s="222">
        <f>$N122*60*Cost!$H$10*Cost!$H$11*Cost!$D$11/1000</f>
        <v>0</v>
      </c>
      <c r="AE122" s="222">
        <f t="shared" si="5"/>
        <v>0</v>
      </c>
      <c r="AF122" s="222"/>
      <c r="AG122" s="222"/>
      <c r="AH122" s="222"/>
      <c r="AI122" s="222"/>
      <c r="AJ122" s="222"/>
      <c r="AK122" s="222"/>
      <c r="AL122" s="222"/>
      <c r="AM122" s="222"/>
      <c r="AN122" s="222"/>
      <c r="AO122" s="222"/>
      <c r="AP122" s="222"/>
      <c r="AQ122" s="222"/>
      <c r="AR122" s="222"/>
      <c r="AS122" s="222"/>
      <c r="AT122" s="222"/>
    </row>
    <row r="123" spans="2:46" ht="13.8" x14ac:dyDescent="0.25">
      <c r="B123" s="15"/>
      <c r="C123" s="15"/>
      <c r="D123" s="15"/>
      <c r="E123" s="16"/>
      <c r="F123" s="15"/>
      <c r="G123" s="29"/>
      <c r="H123" s="322"/>
      <c r="I123" s="323"/>
      <c r="J123" s="323"/>
      <c r="K123" s="15"/>
      <c r="L123" s="15"/>
      <c r="M123" s="204">
        <f t="shared" si="4"/>
        <v>0</v>
      </c>
      <c r="N123" s="44">
        <f>IF(DisplayUnits="standard",IF(G123=0,0,VLOOKUP(G123,'Flow Rate Table'!$B$13:$O$132,X123)),IF(G123=0,0,VLOOKUP(G123,#REF!,X123)))</f>
        <v>0</v>
      </c>
      <c r="O123" s="129" t="str">
        <f>IF(E123=$A$3,M123/Cost!$D$6,"N/A")</f>
        <v>N/A</v>
      </c>
      <c r="P123" s="45" t="str">
        <f>IF(E123=Translations!$A$100,VLOOKUP(Cost!$D$5,'Coefficient Table'!$A$8:$K$92,11,FALSE)*O123,"N/A")</f>
        <v>N/A</v>
      </c>
      <c r="Q123" s="45" t="str">
        <f>IF(E123=Translations!$A$100,VLOOKUP(Cost!$D$5,'Coefficient Table'!$A$8:$K$92,10,FALSE)*O123,"N/A")</f>
        <v>N/A</v>
      </c>
      <c r="R123" s="45" t="str">
        <f>IF(E123=Translations!$A$100,VLOOKUP(Cost!$D$5,'Coefficient Table'!$A$8:$K$92,9,FALSE)*P123,"N/A")</f>
        <v>N/A</v>
      </c>
      <c r="S123" s="127"/>
      <c r="T123" s="229"/>
      <c r="U123" s="222"/>
      <c r="V123" s="222"/>
      <c r="W123" s="222"/>
      <c r="X123" s="227">
        <f t="shared" si="3"/>
        <v>0</v>
      </c>
      <c r="Y123" s="222"/>
      <c r="Z123" s="222">
        <f>$N123*60*Cost!$H$10*Cost!$H$11*Cost!$D$7/1000</f>
        <v>0</v>
      </c>
      <c r="AA123" s="222">
        <f>$N123*60*Cost!$H$10*Cost!$H$11*Cost!$D$8/1000</f>
        <v>0</v>
      </c>
      <c r="AB123" s="222">
        <f>$N123*60*Cost!$H$10*Cost!$H$11*Cost!$D$9/1000</f>
        <v>0</v>
      </c>
      <c r="AC123" s="222">
        <f>$N123*60*Cost!$H$10*Cost!$H$11*Cost!$D$10/1000</f>
        <v>0</v>
      </c>
      <c r="AD123" s="222">
        <f>$N123*60*Cost!$H$10*Cost!$H$11*Cost!$D$11/1000</f>
        <v>0</v>
      </c>
      <c r="AE123" s="222">
        <f t="shared" si="5"/>
        <v>0</v>
      </c>
      <c r="AF123" s="222"/>
      <c r="AG123" s="222"/>
      <c r="AH123" s="222"/>
      <c r="AI123" s="222"/>
      <c r="AJ123" s="222"/>
      <c r="AK123" s="222"/>
      <c r="AL123" s="222"/>
      <c r="AM123" s="222"/>
      <c r="AN123" s="222"/>
      <c r="AO123" s="222"/>
      <c r="AP123" s="222"/>
      <c r="AQ123" s="222"/>
      <c r="AR123" s="222"/>
      <c r="AS123" s="222"/>
      <c r="AT123" s="222"/>
    </row>
    <row r="124" spans="2:46" ht="13.8" x14ac:dyDescent="0.25">
      <c r="B124" s="15"/>
      <c r="C124" s="15"/>
      <c r="D124" s="15"/>
      <c r="E124" s="16"/>
      <c r="F124" s="15"/>
      <c r="G124" s="29"/>
      <c r="H124" s="322"/>
      <c r="I124" s="323"/>
      <c r="J124" s="323"/>
      <c r="K124" s="15"/>
      <c r="L124" s="15"/>
      <c r="M124" s="204">
        <f t="shared" si="4"/>
        <v>0</v>
      </c>
      <c r="N124" s="44">
        <f>IF(DisplayUnits="standard",IF(G124=0,0,VLOOKUP(G124,'Flow Rate Table'!$B$13:$O$132,X124)),IF(G124=0,0,VLOOKUP(G124,#REF!,X124)))</f>
        <v>0</v>
      </c>
      <c r="O124" s="129" t="str">
        <f>IF(E124=$A$3,M124/Cost!$D$6,"N/A")</f>
        <v>N/A</v>
      </c>
      <c r="P124" s="45" t="str">
        <f>IF(E124=Translations!$A$100,VLOOKUP(Cost!$D$5,'Coefficient Table'!$A$8:$K$92,11,FALSE)*O124,"N/A")</f>
        <v>N/A</v>
      </c>
      <c r="Q124" s="45" t="str">
        <f>IF(E124=Translations!$A$100,VLOOKUP(Cost!$D$5,'Coefficient Table'!$A$8:$K$92,10,FALSE)*O124,"N/A")</f>
        <v>N/A</v>
      </c>
      <c r="R124" s="45" t="str">
        <f>IF(E124=Translations!$A$100,VLOOKUP(Cost!$D$5,'Coefficient Table'!$A$8:$K$92,9,FALSE)*P124,"N/A")</f>
        <v>N/A</v>
      </c>
      <c r="S124" s="127"/>
      <c r="T124" s="229"/>
      <c r="U124" s="222"/>
      <c r="V124" s="222"/>
      <c r="W124" s="222"/>
      <c r="X124" s="227">
        <f t="shared" si="3"/>
        <v>0</v>
      </c>
      <c r="Y124" s="222"/>
      <c r="Z124" s="222">
        <f>$N124*60*Cost!$H$10*Cost!$H$11*Cost!$D$7/1000</f>
        <v>0</v>
      </c>
      <c r="AA124" s="222">
        <f>$N124*60*Cost!$H$10*Cost!$H$11*Cost!$D$8/1000</f>
        <v>0</v>
      </c>
      <c r="AB124" s="222">
        <f>$N124*60*Cost!$H$10*Cost!$H$11*Cost!$D$9/1000</f>
        <v>0</v>
      </c>
      <c r="AC124" s="222">
        <f>$N124*60*Cost!$H$10*Cost!$H$11*Cost!$D$10/1000</f>
        <v>0</v>
      </c>
      <c r="AD124" s="222">
        <f>$N124*60*Cost!$H$10*Cost!$H$11*Cost!$D$11/1000</f>
        <v>0</v>
      </c>
      <c r="AE124" s="222">
        <f t="shared" si="5"/>
        <v>0</v>
      </c>
      <c r="AF124" s="222"/>
      <c r="AG124" s="222"/>
      <c r="AH124" s="222"/>
      <c r="AI124" s="222"/>
      <c r="AJ124" s="222"/>
      <c r="AK124" s="222"/>
      <c r="AL124" s="222"/>
      <c r="AM124" s="222"/>
      <c r="AN124" s="222"/>
      <c r="AO124" s="222"/>
      <c r="AP124" s="222"/>
      <c r="AQ124" s="222"/>
      <c r="AR124" s="222"/>
      <c r="AS124" s="222"/>
      <c r="AT124" s="222"/>
    </row>
    <row r="125" spans="2:46" ht="13.8" x14ac:dyDescent="0.25">
      <c r="B125" s="15"/>
      <c r="C125" s="15"/>
      <c r="D125" s="15"/>
      <c r="E125" s="16"/>
      <c r="F125" s="15"/>
      <c r="G125" s="29"/>
      <c r="H125" s="322"/>
      <c r="I125" s="323"/>
      <c r="J125" s="323"/>
      <c r="K125" s="15"/>
      <c r="L125" s="15"/>
      <c r="M125" s="204">
        <f t="shared" si="4"/>
        <v>0</v>
      </c>
      <c r="N125" s="44">
        <f>IF(DisplayUnits="standard",IF(G125=0,0,VLOOKUP(G125,'Flow Rate Table'!$B$13:$O$132,X125)),IF(G125=0,0,VLOOKUP(G125,#REF!,X125)))</f>
        <v>0</v>
      </c>
      <c r="O125" s="129" t="str">
        <f>IF(E125=$A$3,M125/Cost!$D$6,"N/A")</f>
        <v>N/A</v>
      </c>
      <c r="P125" s="45" t="str">
        <f>IF(E125=Translations!$A$100,VLOOKUP(Cost!$D$5,'Coefficient Table'!$A$8:$K$92,11,FALSE)*O125,"N/A")</f>
        <v>N/A</v>
      </c>
      <c r="Q125" s="45" t="str">
        <f>IF(E125=Translations!$A$100,VLOOKUP(Cost!$D$5,'Coefficient Table'!$A$8:$K$92,10,FALSE)*O125,"N/A")</f>
        <v>N/A</v>
      </c>
      <c r="R125" s="45" t="str">
        <f>IF(E125=Translations!$A$100,VLOOKUP(Cost!$D$5,'Coefficient Table'!$A$8:$K$92,9,FALSE)*P125,"N/A")</f>
        <v>N/A</v>
      </c>
      <c r="S125" s="127"/>
      <c r="T125" s="229"/>
      <c r="U125" s="222"/>
      <c r="V125" s="222"/>
      <c r="W125" s="222"/>
      <c r="X125" s="227">
        <f t="shared" si="3"/>
        <v>0</v>
      </c>
      <c r="Y125" s="222"/>
      <c r="Z125" s="222">
        <f>$N125*60*Cost!$H$10*Cost!$H$11*Cost!$D$7/1000</f>
        <v>0</v>
      </c>
      <c r="AA125" s="222">
        <f>$N125*60*Cost!$H$10*Cost!$H$11*Cost!$D$8/1000</f>
        <v>0</v>
      </c>
      <c r="AB125" s="222">
        <f>$N125*60*Cost!$H$10*Cost!$H$11*Cost!$D$9/1000</f>
        <v>0</v>
      </c>
      <c r="AC125" s="222">
        <f>$N125*60*Cost!$H$10*Cost!$H$11*Cost!$D$10/1000</f>
        <v>0</v>
      </c>
      <c r="AD125" s="222">
        <f>$N125*60*Cost!$H$10*Cost!$H$11*Cost!$D$11/1000</f>
        <v>0</v>
      </c>
      <c r="AE125" s="222">
        <f t="shared" si="5"/>
        <v>0</v>
      </c>
      <c r="AF125" s="222"/>
      <c r="AG125" s="222"/>
      <c r="AH125" s="222"/>
      <c r="AI125" s="222"/>
      <c r="AJ125" s="222"/>
      <c r="AK125" s="222"/>
      <c r="AL125" s="222"/>
      <c r="AM125" s="222"/>
      <c r="AN125" s="222"/>
      <c r="AO125" s="222"/>
      <c r="AP125" s="222"/>
      <c r="AQ125" s="222"/>
      <c r="AR125" s="222"/>
      <c r="AS125" s="222"/>
      <c r="AT125" s="222"/>
    </row>
    <row r="126" spans="2:46" ht="13.8" x14ac:dyDescent="0.25">
      <c r="B126" s="15"/>
      <c r="C126" s="15"/>
      <c r="D126" s="15"/>
      <c r="E126" s="16"/>
      <c r="F126" s="15"/>
      <c r="G126" s="29"/>
      <c r="H126" s="322"/>
      <c r="I126" s="323"/>
      <c r="J126" s="323"/>
      <c r="K126" s="15"/>
      <c r="L126" s="15"/>
      <c r="M126" s="204">
        <f t="shared" si="4"/>
        <v>0</v>
      </c>
      <c r="N126" s="44">
        <f>IF(DisplayUnits="standard",IF(G126=0,0,VLOOKUP(G126,'Flow Rate Table'!$B$13:$O$132,X126)),IF(G126=0,0,VLOOKUP(G126,#REF!,X126)))</f>
        <v>0</v>
      </c>
      <c r="O126" s="129" t="str">
        <f>IF(E126=$A$3,M126/Cost!$D$6,"N/A")</f>
        <v>N/A</v>
      </c>
      <c r="P126" s="45" t="str">
        <f>IF(E126=Translations!$A$100,VLOOKUP(Cost!$D$5,'Coefficient Table'!$A$8:$K$92,11,FALSE)*O126,"N/A")</f>
        <v>N/A</v>
      </c>
      <c r="Q126" s="45" t="str">
        <f>IF(E126=Translations!$A$100,VLOOKUP(Cost!$D$5,'Coefficient Table'!$A$8:$K$92,10,FALSE)*O126,"N/A")</f>
        <v>N/A</v>
      </c>
      <c r="R126" s="45" t="str">
        <f>IF(E126=Translations!$A$100,VLOOKUP(Cost!$D$5,'Coefficient Table'!$A$8:$K$92,9,FALSE)*P126,"N/A")</f>
        <v>N/A</v>
      </c>
      <c r="S126" s="127"/>
      <c r="T126" s="229"/>
      <c r="U126" s="222"/>
      <c r="V126" s="222"/>
      <c r="W126" s="222"/>
      <c r="X126" s="227">
        <f t="shared" si="3"/>
        <v>0</v>
      </c>
      <c r="Y126" s="222"/>
      <c r="Z126" s="222">
        <f>$N126*60*Cost!$H$10*Cost!$H$11*Cost!$D$7/1000</f>
        <v>0</v>
      </c>
      <c r="AA126" s="222">
        <f>$N126*60*Cost!$H$10*Cost!$H$11*Cost!$D$8/1000</f>
        <v>0</v>
      </c>
      <c r="AB126" s="222">
        <f>$N126*60*Cost!$H$10*Cost!$H$11*Cost!$D$9/1000</f>
        <v>0</v>
      </c>
      <c r="AC126" s="222">
        <f>$N126*60*Cost!$H$10*Cost!$H$11*Cost!$D$10/1000</f>
        <v>0</v>
      </c>
      <c r="AD126" s="222">
        <f>$N126*60*Cost!$H$10*Cost!$H$11*Cost!$D$11/1000</f>
        <v>0</v>
      </c>
      <c r="AE126" s="222">
        <f t="shared" si="5"/>
        <v>0</v>
      </c>
      <c r="AF126" s="222"/>
      <c r="AG126" s="222"/>
      <c r="AH126" s="222"/>
      <c r="AI126" s="222"/>
      <c r="AJ126" s="222"/>
      <c r="AK126" s="222"/>
      <c r="AL126" s="222"/>
      <c r="AM126" s="222"/>
      <c r="AN126" s="222"/>
      <c r="AO126" s="222"/>
      <c r="AP126" s="222"/>
      <c r="AQ126" s="222"/>
      <c r="AR126" s="222"/>
      <c r="AS126" s="222"/>
      <c r="AT126" s="222"/>
    </row>
    <row r="127" spans="2:46" ht="13.8" x14ac:dyDescent="0.25">
      <c r="B127" s="15"/>
      <c r="C127" s="15"/>
      <c r="D127" s="15"/>
      <c r="E127" s="16"/>
      <c r="F127" s="15"/>
      <c r="G127" s="29"/>
      <c r="H127" s="322"/>
      <c r="I127" s="323"/>
      <c r="J127" s="323"/>
      <c r="K127" s="15"/>
      <c r="L127" s="15"/>
      <c r="M127" s="204">
        <f t="shared" si="4"/>
        <v>0</v>
      </c>
      <c r="N127" s="44">
        <f>IF(DisplayUnits="standard",IF(G127=0,0,VLOOKUP(G127,'Flow Rate Table'!$B$13:$O$132,X127)),IF(G127=0,0,VLOOKUP(G127,#REF!,X127)))</f>
        <v>0</v>
      </c>
      <c r="O127" s="129" t="str">
        <f>IF(E127=$A$3,M127/Cost!$D$6,"N/A")</f>
        <v>N/A</v>
      </c>
      <c r="P127" s="45" t="str">
        <f>IF(E127=Translations!$A$100,VLOOKUP(Cost!$D$5,'Coefficient Table'!$A$8:$K$92,11,FALSE)*O127,"N/A")</f>
        <v>N/A</v>
      </c>
      <c r="Q127" s="45" t="str">
        <f>IF(E127=Translations!$A$100,VLOOKUP(Cost!$D$5,'Coefficient Table'!$A$8:$K$92,10,FALSE)*O127,"N/A")</f>
        <v>N/A</v>
      </c>
      <c r="R127" s="45" t="str">
        <f>IF(E127=Translations!$A$100,VLOOKUP(Cost!$D$5,'Coefficient Table'!$A$8:$K$92,9,FALSE)*P127,"N/A")</f>
        <v>N/A</v>
      </c>
      <c r="S127" s="127"/>
      <c r="T127" s="229"/>
      <c r="U127" s="222"/>
      <c r="V127" s="222"/>
      <c r="W127" s="222"/>
      <c r="X127" s="227">
        <f t="shared" si="3"/>
        <v>0</v>
      </c>
      <c r="Y127" s="222"/>
      <c r="Z127" s="222">
        <f>$N127*60*Cost!$H$10*Cost!$H$11*Cost!$D$7/1000</f>
        <v>0</v>
      </c>
      <c r="AA127" s="222">
        <f>$N127*60*Cost!$H$10*Cost!$H$11*Cost!$D$8/1000</f>
        <v>0</v>
      </c>
      <c r="AB127" s="222">
        <f>$N127*60*Cost!$H$10*Cost!$H$11*Cost!$D$9/1000</f>
        <v>0</v>
      </c>
      <c r="AC127" s="222">
        <f>$N127*60*Cost!$H$10*Cost!$H$11*Cost!$D$10/1000</f>
        <v>0</v>
      </c>
      <c r="AD127" s="222">
        <f>$N127*60*Cost!$H$10*Cost!$H$11*Cost!$D$11/1000</f>
        <v>0</v>
      </c>
      <c r="AE127" s="222">
        <f t="shared" si="5"/>
        <v>0</v>
      </c>
      <c r="AF127" s="222"/>
      <c r="AG127" s="222"/>
      <c r="AH127" s="222"/>
      <c r="AI127" s="222"/>
      <c r="AJ127" s="222"/>
      <c r="AK127" s="222"/>
      <c r="AL127" s="222"/>
      <c r="AM127" s="222"/>
      <c r="AN127" s="222"/>
      <c r="AO127" s="222"/>
      <c r="AP127" s="222"/>
      <c r="AQ127" s="222"/>
      <c r="AR127" s="222"/>
      <c r="AS127" s="222"/>
      <c r="AT127" s="222"/>
    </row>
    <row r="128" spans="2:46" ht="13.8" x14ac:dyDescent="0.25">
      <c r="B128" s="15"/>
      <c r="C128" s="15"/>
      <c r="D128" s="15"/>
      <c r="E128" s="16"/>
      <c r="F128" s="15"/>
      <c r="G128" s="29"/>
      <c r="H128" s="322"/>
      <c r="I128" s="323"/>
      <c r="J128" s="323"/>
      <c r="K128" s="15"/>
      <c r="L128" s="15"/>
      <c r="M128" s="204">
        <f t="shared" si="4"/>
        <v>0</v>
      </c>
      <c r="N128" s="44">
        <f>IF(DisplayUnits="standard",IF(G128=0,0,VLOOKUP(G128,'Flow Rate Table'!$B$13:$O$132,X128)),IF(G128=0,0,VLOOKUP(G128,#REF!,X128)))</f>
        <v>0</v>
      </c>
      <c r="O128" s="129" t="str">
        <f>IF(E128=$A$3,M128/Cost!$D$6,"N/A")</f>
        <v>N/A</v>
      </c>
      <c r="P128" s="45" t="str">
        <f>IF(E128=Translations!$A$100,VLOOKUP(Cost!$D$5,'Coefficient Table'!$A$8:$K$92,11,FALSE)*O128,"N/A")</f>
        <v>N/A</v>
      </c>
      <c r="Q128" s="45" t="str">
        <f>IF(E128=Translations!$A$100,VLOOKUP(Cost!$D$5,'Coefficient Table'!$A$8:$K$92,10,FALSE)*O128,"N/A")</f>
        <v>N/A</v>
      </c>
      <c r="R128" s="45" t="str">
        <f>IF(E128=Translations!$A$100,VLOOKUP(Cost!$D$5,'Coefficient Table'!$A$8:$K$92,9,FALSE)*P128,"N/A")</f>
        <v>N/A</v>
      </c>
      <c r="S128" s="127"/>
      <c r="T128" s="229"/>
      <c r="U128" s="222"/>
      <c r="V128" s="222"/>
      <c r="W128" s="222"/>
      <c r="X128" s="227">
        <f t="shared" si="3"/>
        <v>0</v>
      </c>
      <c r="Y128" s="222"/>
      <c r="Z128" s="222">
        <f>$N128*60*Cost!$H$10*Cost!$H$11*Cost!$D$7/1000</f>
        <v>0</v>
      </c>
      <c r="AA128" s="222">
        <f>$N128*60*Cost!$H$10*Cost!$H$11*Cost!$D$8/1000</f>
        <v>0</v>
      </c>
      <c r="AB128" s="222">
        <f>$N128*60*Cost!$H$10*Cost!$H$11*Cost!$D$9/1000</f>
        <v>0</v>
      </c>
      <c r="AC128" s="222">
        <f>$N128*60*Cost!$H$10*Cost!$H$11*Cost!$D$10/1000</f>
        <v>0</v>
      </c>
      <c r="AD128" s="222">
        <f>$N128*60*Cost!$H$10*Cost!$H$11*Cost!$D$11/1000</f>
        <v>0</v>
      </c>
      <c r="AE128" s="222">
        <f t="shared" si="5"/>
        <v>0</v>
      </c>
      <c r="AF128" s="222"/>
      <c r="AG128" s="222"/>
      <c r="AH128" s="222"/>
      <c r="AI128" s="222"/>
      <c r="AJ128" s="222"/>
      <c r="AK128" s="222"/>
      <c r="AL128" s="222"/>
      <c r="AM128" s="222"/>
      <c r="AN128" s="222"/>
      <c r="AO128" s="222"/>
      <c r="AP128" s="222"/>
      <c r="AQ128" s="222"/>
      <c r="AR128" s="222"/>
      <c r="AS128" s="222"/>
      <c r="AT128" s="222"/>
    </row>
    <row r="129" spans="2:46" ht="13.8" x14ac:dyDescent="0.25">
      <c r="B129" s="15"/>
      <c r="C129" s="15"/>
      <c r="D129" s="15"/>
      <c r="E129" s="16"/>
      <c r="F129" s="15"/>
      <c r="G129" s="29"/>
      <c r="H129" s="322"/>
      <c r="I129" s="323"/>
      <c r="J129" s="323"/>
      <c r="K129" s="15"/>
      <c r="L129" s="15"/>
      <c r="M129" s="204">
        <f t="shared" si="4"/>
        <v>0</v>
      </c>
      <c r="N129" s="44">
        <f>IF(DisplayUnits="standard",IF(G129=0,0,VLOOKUP(G129,'Flow Rate Table'!$B$13:$O$132,X129)),IF(G129=0,0,VLOOKUP(G129,#REF!,X129)))</f>
        <v>0</v>
      </c>
      <c r="O129" s="129" t="str">
        <f>IF(E129=$A$3,M129/Cost!$D$6,"N/A")</f>
        <v>N/A</v>
      </c>
      <c r="P129" s="45" t="str">
        <f>IF(E129=Translations!$A$100,VLOOKUP(Cost!$D$5,'Coefficient Table'!$A$8:$K$92,11,FALSE)*O129,"N/A")</f>
        <v>N/A</v>
      </c>
      <c r="Q129" s="45" t="str">
        <f>IF(E129=Translations!$A$100,VLOOKUP(Cost!$D$5,'Coefficient Table'!$A$8:$K$92,10,FALSE)*O129,"N/A")</f>
        <v>N/A</v>
      </c>
      <c r="R129" s="45" t="str">
        <f>IF(E129=Translations!$A$100,VLOOKUP(Cost!$D$5,'Coefficient Table'!$A$8:$K$92,9,FALSE)*P129,"N/A")</f>
        <v>N/A</v>
      </c>
      <c r="S129" s="127"/>
      <c r="T129" s="229"/>
      <c r="U129" s="222"/>
      <c r="V129" s="222"/>
      <c r="W129" s="222"/>
      <c r="X129" s="227">
        <f t="shared" si="3"/>
        <v>0</v>
      </c>
      <c r="Y129" s="222"/>
      <c r="Z129" s="222">
        <f>$N129*60*Cost!$H$10*Cost!$H$11*Cost!$D$7/1000</f>
        <v>0</v>
      </c>
      <c r="AA129" s="222">
        <f>$N129*60*Cost!$H$10*Cost!$H$11*Cost!$D$8/1000</f>
        <v>0</v>
      </c>
      <c r="AB129" s="222">
        <f>$N129*60*Cost!$H$10*Cost!$H$11*Cost!$D$9/1000</f>
        <v>0</v>
      </c>
      <c r="AC129" s="222">
        <f>$N129*60*Cost!$H$10*Cost!$H$11*Cost!$D$10/1000</f>
        <v>0</v>
      </c>
      <c r="AD129" s="222">
        <f>$N129*60*Cost!$H$10*Cost!$H$11*Cost!$D$11/1000</f>
        <v>0</v>
      </c>
      <c r="AE129" s="222">
        <f t="shared" si="5"/>
        <v>0</v>
      </c>
      <c r="AF129" s="222"/>
      <c r="AG129" s="222"/>
      <c r="AH129" s="222"/>
      <c r="AI129" s="222"/>
      <c r="AJ129" s="222"/>
      <c r="AK129" s="222"/>
      <c r="AL129" s="222"/>
      <c r="AM129" s="222"/>
      <c r="AN129" s="222"/>
      <c r="AO129" s="222"/>
      <c r="AP129" s="222"/>
      <c r="AQ129" s="222"/>
      <c r="AR129" s="222"/>
      <c r="AS129" s="222"/>
      <c r="AT129" s="222"/>
    </row>
    <row r="130" spans="2:46" ht="13.8" x14ac:dyDescent="0.25">
      <c r="B130" s="15"/>
      <c r="C130" s="15"/>
      <c r="D130" s="15"/>
      <c r="E130" s="16"/>
      <c r="F130" s="15"/>
      <c r="G130" s="29"/>
      <c r="H130" s="322"/>
      <c r="I130" s="323"/>
      <c r="J130" s="323"/>
      <c r="K130" s="15"/>
      <c r="L130" s="15"/>
      <c r="M130" s="204">
        <f t="shared" si="4"/>
        <v>0</v>
      </c>
      <c r="N130" s="44">
        <f>IF(DisplayUnits="standard",IF(G130=0,0,VLOOKUP(G130,'Flow Rate Table'!$B$13:$O$132,X130)),IF(G130=0,0,VLOOKUP(G130,#REF!,X130)))</f>
        <v>0</v>
      </c>
      <c r="O130" s="129" t="str">
        <f>IF(E130=$A$3,M130/Cost!$D$6,"N/A")</f>
        <v>N/A</v>
      </c>
      <c r="P130" s="45" t="str">
        <f>IF(E130=Translations!$A$100,VLOOKUP(Cost!$D$5,'Coefficient Table'!$A$8:$K$92,11,FALSE)*O130,"N/A")</f>
        <v>N/A</v>
      </c>
      <c r="Q130" s="45" t="str">
        <f>IF(E130=Translations!$A$100,VLOOKUP(Cost!$D$5,'Coefficient Table'!$A$8:$K$92,10,FALSE)*O130,"N/A")</f>
        <v>N/A</v>
      </c>
      <c r="R130" s="45" t="str">
        <f>IF(E130=Translations!$A$100,VLOOKUP(Cost!$D$5,'Coefficient Table'!$A$8:$K$92,9,FALSE)*P130,"N/A")</f>
        <v>N/A</v>
      </c>
      <c r="S130" s="127"/>
      <c r="T130" s="229"/>
      <c r="U130" s="222"/>
      <c r="V130" s="222"/>
      <c r="W130" s="222"/>
      <c r="X130" s="227">
        <f t="shared" si="3"/>
        <v>0</v>
      </c>
      <c r="Y130" s="222"/>
      <c r="Z130" s="222">
        <f>$N130*60*Cost!$H$10*Cost!$H$11*Cost!$D$7/1000</f>
        <v>0</v>
      </c>
      <c r="AA130" s="222">
        <f>$N130*60*Cost!$H$10*Cost!$H$11*Cost!$D$8/1000</f>
        <v>0</v>
      </c>
      <c r="AB130" s="222">
        <f>$N130*60*Cost!$H$10*Cost!$H$11*Cost!$D$9/1000</f>
        <v>0</v>
      </c>
      <c r="AC130" s="222">
        <f>$N130*60*Cost!$H$10*Cost!$H$11*Cost!$D$10/1000</f>
        <v>0</v>
      </c>
      <c r="AD130" s="222">
        <f>$N130*60*Cost!$H$10*Cost!$H$11*Cost!$D$11/1000</f>
        <v>0</v>
      </c>
      <c r="AE130" s="222">
        <f t="shared" si="5"/>
        <v>0</v>
      </c>
      <c r="AF130" s="222"/>
      <c r="AG130" s="222"/>
      <c r="AH130" s="222"/>
      <c r="AI130" s="222"/>
      <c r="AJ130" s="222"/>
      <c r="AK130" s="222"/>
      <c r="AL130" s="222"/>
      <c r="AM130" s="222"/>
      <c r="AN130" s="222"/>
      <c r="AO130" s="222"/>
      <c r="AP130" s="222"/>
      <c r="AQ130" s="222"/>
      <c r="AR130" s="222"/>
      <c r="AS130" s="222"/>
      <c r="AT130" s="222"/>
    </row>
    <row r="131" spans="2:46" ht="13.8" x14ac:dyDescent="0.25">
      <c r="B131" s="15"/>
      <c r="C131" s="15"/>
      <c r="D131" s="15"/>
      <c r="E131" s="16"/>
      <c r="F131" s="15"/>
      <c r="G131" s="29"/>
      <c r="H131" s="322"/>
      <c r="I131" s="323"/>
      <c r="J131" s="323"/>
      <c r="K131" s="15"/>
      <c r="L131" s="15"/>
      <c r="M131" s="204">
        <f t="shared" si="4"/>
        <v>0</v>
      </c>
      <c r="N131" s="44">
        <f>IF(DisplayUnits="standard",IF(G131=0,0,VLOOKUP(G131,'Flow Rate Table'!$B$13:$O$132,X131)),IF(G131=0,0,VLOOKUP(G131,#REF!,X131)))</f>
        <v>0</v>
      </c>
      <c r="O131" s="129" t="str">
        <f>IF(E131=$A$3,M131/Cost!$D$6,"N/A")</f>
        <v>N/A</v>
      </c>
      <c r="P131" s="45" t="str">
        <f>IF(E131=Translations!$A$100,VLOOKUP(Cost!$D$5,'Coefficient Table'!$A$8:$K$92,11,FALSE)*O131,"N/A")</f>
        <v>N/A</v>
      </c>
      <c r="Q131" s="45" t="str">
        <f>IF(E131=Translations!$A$100,VLOOKUP(Cost!$D$5,'Coefficient Table'!$A$8:$K$92,10,FALSE)*O131,"N/A")</f>
        <v>N/A</v>
      </c>
      <c r="R131" s="45" t="str">
        <f>IF(E131=Translations!$A$100,VLOOKUP(Cost!$D$5,'Coefficient Table'!$A$8:$K$92,9,FALSE)*P131,"N/A")</f>
        <v>N/A</v>
      </c>
      <c r="S131" s="127"/>
      <c r="T131" s="229"/>
      <c r="U131" s="222"/>
      <c r="V131" s="222"/>
      <c r="W131" s="222"/>
      <c r="X131" s="227">
        <f t="shared" si="3"/>
        <v>0</v>
      </c>
      <c r="Y131" s="222"/>
      <c r="Z131" s="222">
        <f>$N131*60*Cost!$H$10*Cost!$H$11*Cost!$D$7/1000</f>
        <v>0</v>
      </c>
      <c r="AA131" s="222">
        <f>$N131*60*Cost!$H$10*Cost!$H$11*Cost!$D$8/1000</f>
        <v>0</v>
      </c>
      <c r="AB131" s="222">
        <f>$N131*60*Cost!$H$10*Cost!$H$11*Cost!$D$9/1000</f>
        <v>0</v>
      </c>
      <c r="AC131" s="222">
        <f>$N131*60*Cost!$H$10*Cost!$H$11*Cost!$D$10/1000</f>
        <v>0</v>
      </c>
      <c r="AD131" s="222">
        <f>$N131*60*Cost!$H$10*Cost!$H$11*Cost!$D$11/1000</f>
        <v>0</v>
      </c>
      <c r="AE131" s="222">
        <f t="shared" si="5"/>
        <v>0</v>
      </c>
      <c r="AF131" s="222"/>
      <c r="AG131" s="222"/>
      <c r="AH131" s="222"/>
      <c r="AI131" s="222"/>
      <c r="AJ131" s="222"/>
      <c r="AK131" s="222"/>
      <c r="AL131" s="222"/>
      <c r="AM131" s="222"/>
      <c r="AN131" s="222"/>
      <c r="AO131" s="222"/>
      <c r="AP131" s="222"/>
      <c r="AQ131" s="222"/>
      <c r="AR131" s="222"/>
      <c r="AS131" s="222"/>
      <c r="AT131" s="222"/>
    </row>
    <row r="132" spans="2:46" ht="13.8" x14ac:dyDescent="0.25">
      <c r="B132" s="15"/>
      <c r="C132" s="15"/>
      <c r="D132" s="15"/>
      <c r="E132" s="16"/>
      <c r="F132" s="15"/>
      <c r="G132" s="29"/>
      <c r="H132" s="322"/>
      <c r="I132" s="323"/>
      <c r="J132" s="323"/>
      <c r="K132" s="15"/>
      <c r="L132" s="15"/>
      <c r="M132" s="204">
        <f t="shared" si="4"/>
        <v>0</v>
      </c>
      <c r="N132" s="44">
        <f>IF(DisplayUnits="standard",IF(G132=0,0,VLOOKUP(G132,'Flow Rate Table'!$B$13:$O$132,X132)),IF(G132=0,0,VLOOKUP(G132,#REF!,X132)))</f>
        <v>0</v>
      </c>
      <c r="O132" s="129" t="str">
        <f>IF(E132=$A$3,M132/Cost!$D$6,"N/A")</f>
        <v>N/A</v>
      </c>
      <c r="P132" s="45" t="str">
        <f>IF(E132=Translations!$A$100,VLOOKUP(Cost!$D$5,'Coefficient Table'!$A$8:$K$92,11,FALSE)*O132,"N/A")</f>
        <v>N/A</v>
      </c>
      <c r="Q132" s="45" t="str">
        <f>IF(E132=Translations!$A$100,VLOOKUP(Cost!$D$5,'Coefficient Table'!$A$8:$K$92,10,FALSE)*O132,"N/A")</f>
        <v>N/A</v>
      </c>
      <c r="R132" s="45" t="str">
        <f>IF(E132=Translations!$A$100,VLOOKUP(Cost!$D$5,'Coefficient Table'!$A$8:$K$92,9,FALSE)*P132,"N/A")</f>
        <v>N/A</v>
      </c>
      <c r="S132" s="127"/>
      <c r="T132" s="229"/>
      <c r="U132" s="222"/>
      <c r="V132" s="222"/>
      <c r="W132" s="222"/>
      <c r="X132" s="227">
        <f t="shared" si="3"/>
        <v>0</v>
      </c>
      <c r="Y132" s="222"/>
      <c r="Z132" s="222">
        <f>$N132*60*Cost!$H$10*Cost!$H$11*Cost!$D$7/1000</f>
        <v>0</v>
      </c>
      <c r="AA132" s="222">
        <f>$N132*60*Cost!$H$10*Cost!$H$11*Cost!$D$8/1000</f>
        <v>0</v>
      </c>
      <c r="AB132" s="222">
        <f>$N132*60*Cost!$H$10*Cost!$H$11*Cost!$D$9/1000</f>
        <v>0</v>
      </c>
      <c r="AC132" s="222">
        <f>$N132*60*Cost!$H$10*Cost!$H$11*Cost!$D$10/1000</f>
        <v>0</v>
      </c>
      <c r="AD132" s="222">
        <f>$N132*60*Cost!$H$10*Cost!$H$11*Cost!$D$11/1000</f>
        <v>0</v>
      </c>
      <c r="AE132" s="222">
        <f t="shared" si="5"/>
        <v>0</v>
      </c>
      <c r="AF132" s="222"/>
      <c r="AG132" s="222"/>
      <c r="AH132" s="222"/>
      <c r="AI132" s="222"/>
      <c r="AJ132" s="222"/>
      <c r="AK132" s="222"/>
      <c r="AL132" s="222"/>
      <c r="AM132" s="222"/>
      <c r="AN132" s="222"/>
      <c r="AO132" s="222"/>
      <c r="AP132" s="222"/>
      <c r="AQ132" s="222"/>
      <c r="AR132" s="222"/>
      <c r="AS132" s="222"/>
      <c r="AT132" s="222"/>
    </row>
    <row r="133" spans="2:46" ht="13.8" x14ac:dyDescent="0.25">
      <c r="B133" s="15"/>
      <c r="C133" s="15"/>
      <c r="D133" s="15"/>
      <c r="E133" s="16"/>
      <c r="F133" s="15"/>
      <c r="G133" s="29"/>
      <c r="H133" s="322"/>
      <c r="I133" s="323"/>
      <c r="J133" s="323"/>
      <c r="K133" s="15"/>
      <c r="L133" s="15"/>
      <c r="M133" s="204">
        <f t="shared" si="4"/>
        <v>0</v>
      </c>
      <c r="N133" s="44">
        <f>IF(DisplayUnits="standard",IF(G133=0,0,VLOOKUP(G133,'Flow Rate Table'!$B$13:$O$132,X133)),IF(G133=0,0,VLOOKUP(G133,#REF!,X133)))</f>
        <v>0</v>
      </c>
      <c r="O133" s="129" t="str">
        <f>IF(E133=$A$3,M133/Cost!$D$6,"N/A")</f>
        <v>N/A</v>
      </c>
      <c r="P133" s="45" t="str">
        <f>IF(E133=Translations!$A$100,VLOOKUP(Cost!$D$5,'Coefficient Table'!$A$8:$K$92,11,FALSE)*O133,"N/A")</f>
        <v>N/A</v>
      </c>
      <c r="Q133" s="45" t="str">
        <f>IF(E133=Translations!$A$100,VLOOKUP(Cost!$D$5,'Coefficient Table'!$A$8:$K$92,10,FALSE)*O133,"N/A")</f>
        <v>N/A</v>
      </c>
      <c r="R133" s="45" t="str">
        <f>IF(E133=Translations!$A$100,VLOOKUP(Cost!$D$5,'Coefficient Table'!$A$8:$K$92,9,FALSE)*P133,"N/A")</f>
        <v>N/A</v>
      </c>
      <c r="S133" s="127"/>
      <c r="T133" s="229"/>
      <c r="U133" s="222"/>
      <c r="V133" s="222"/>
      <c r="W133" s="222"/>
      <c r="X133" s="227">
        <f t="shared" si="3"/>
        <v>0</v>
      </c>
      <c r="Y133" s="222"/>
      <c r="Z133" s="222">
        <f>$N133*60*Cost!$H$10*Cost!$H$11*Cost!$D$7/1000</f>
        <v>0</v>
      </c>
      <c r="AA133" s="222">
        <f>$N133*60*Cost!$H$10*Cost!$H$11*Cost!$D$8/1000</f>
        <v>0</v>
      </c>
      <c r="AB133" s="222">
        <f>$N133*60*Cost!$H$10*Cost!$H$11*Cost!$D$9/1000</f>
        <v>0</v>
      </c>
      <c r="AC133" s="222">
        <f>$N133*60*Cost!$H$10*Cost!$H$11*Cost!$D$10/1000</f>
        <v>0</v>
      </c>
      <c r="AD133" s="222">
        <f>$N133*60*Cost!$H$10*Cost!$H$11*Cost!$D$11/1000</f>
        <v>0</v>
      </c>
      <c r="AE133" s="222">
        <f t="shared" si="5"/>
        <v>0</v>
      </c>
      <c r="AF133" s="222"/>
      <c r="AG133" s="222"/>
      <c r="AH133" s="222"/>
      <c r="AI133" s="222"/>
      <c r="AJ133" s="222"/>
      <c r="AK133" s="222"/>
      <c r="AL133" s="222"/>
      <c r="AM133" s="222"/>
      <c r="AN133" s="222"/>
      <c r="AO133" s="222"/>
      <c r="AP133" s="222"/>
      <c r="AQ133" s="222"/>
      <c r="AR133" s="222"/>
      <c r="AS133" s="222"/>
      <c r="AT133" s="222"/>
    </row>
    <row r="134" spans="2:46" ht="13.8" x14ac:dyDescent="0.25">
      <c r="B134" s="15"/>
      <c r="C134" s="15"/>
      <c r="D134" s="15"/>
      <c r="E134" s="16"/>
      <c r="F134" s="15"/>
      <c r="G134" s="29"/>
      <c r="H134" s="322"/>
      <c r="I134" s="323"/>
      <c r="J134" s="323"/>
      <c r="K134" s="15"/>
      <c r="L134" s="15"/>
      <c r="M134" s="204">
        <f t="shared" si="4"/>
        <v>0</v>
      </c>
      <c r="N134" s="44">
        <f>IF(DisplayUnits="standard",IF(G134=0,0,VLOOKUP(G134,'Flow Rate Table'!$B$13:$O$132,X134)),IF(G134=0,0,VLOOKUP(G134,#REF!,X134)))</f>
        <v>0</v>
      </c>
      <c r="O134" s="129" t="str">
        <f>IF(E134=$A$3,M134/Cost!$D$6,"N/A")</f>
        <v>N/A</v>
      </c>
      <c r="P134" s="45" t="str">
        <f>IF(E134=Translations!$A$100,VLOOKUP(Cost!$D$5,'Coefficient Table'!$A$8:$K$92,11,FALSE)*O134,"N/A")</f>
        <v>N/A</v>
      </c>
      <c r="Q134" s="45" t="str">
        <f>IF(E134=Translations!$A$100,VLOOKUP(Cost!$D$5,'Coefficient Table'!$A$8:$K$92,10,FALSE)*O134,"N/A")</f>
        <v>N/A</v>
      </c>
      <c r="R134" s="45" t="str">
        <f>IF(E134=Translations!$A$100,VLOOKUP(Cost!$D$5,'Coefficient Table'!$A$8:$K$92,9,FALSE)*P134,"N/A")</f>
        <v>N/A</v>
      </c>
      <c r="S134" s="127"/>
      <c r="T134" s="229"/>
      <c r="U134" s="222"/>
      <c r="V134" s="222"/>
      <c r="W134" s="222"/>
      <c r="X134" s="227">
        <f t="shared" si="3"/>
        <v>0</v>
      </c>
      <c r="Y134" s="222"/>
      <c r="Z134" s="222">
        <f>$N134*60*Cost!$H$10*Cost!$H$11*Cost!$D$7/1000</f>
        <v>0</v>
      </c>
      <c r="AA134" s="222">
        <f>$N134*60*Cost!$H$10*Cost!$H$11*Cost!$D$8/1000</f>
        <v>0</v>
      </c>
      <c r="AB134" s="222">
        <f>$N134*60*Cost!$H$10*Cost!$H$11*Cost!$D$9/1000</f>
        <v>0</v>
      </c>
      <c r="AC134" s="222">
        <f>$N134*60*Cost!$H$10*Cost!$H$11*Cost!$D$10/1000</f>
        <v>0</v>
      </c>
      <c r="AD134" s="222">
        <f>$N134*60*Cost!$H$10*Cost!$H$11*Cost!$D$11/1000</f>
        <v>0</v>
      </c>
      <c r="AE134" s="222">
        <f t="shared" si="5"/>
        <v>0</v>
      </c>
      <c r="AF134" s="222"/>
      <c r="AG134" s="222"/>
      <c r="AH134" s="222"/>
      <c r="AI134" s="222"/>
      <c r="AJ134" s="222"/>
      <c r="AK134" s="222"/>
      <c r="AL134" s="222"/>
      <c r="AM134" s="222"/>
      <c r="AN134" s="222"/>
      <c r="AO134" s="222"/>
      <c r="AP134" s="222"/>
      <c r="AQ134" s="222"/>
      <c r="AR134" s="222"/>
      <c r="AS134" s="222"/>
      <c r="AT134" s="222"/>
    </row>
    <row r="135" spans="2:46" ht="13.8" x14ac:dyDescent="0.25">
      <c r="B135" s="15"/>
      <c r="C135" s="15"/>
      <c r="D135" s="15"/>
      <c r="E135" s="16"/>
      <c r="F135" s="15"/>
      <c r="G135" s="29"/>
      <c r="H135" s="322"/>
      <c r="I135" s="323"/>
      <c r="J135" s="323"/>
      <c r="K135" s="15"/>
      <c r="L135" s="15"/>
      <c r="M135" s="204">
        <f t="shared" si="4"/>
        <v>0</v>
      </c>
      <c r="N135" s="44">
        <f>IF(DisplayUnits="standard",IF(G135=0,0,VLOOKUP(G135,'Flow Rate Table'!$B$13:$O$132,X135)),IF(G135=0,0,VLOOKUP(G135,#REF!,X135)))</f>
        <v>0</v>
      </c>
      <c r="O135" s="129" t="str">
        <f>IF(E135=$A$3,M135/Cost!$D$6,"N/A")</f>
        <v>N/A</v>
      </c>
      <c r="P135" s="45" t="str">
        <f>IF(E135=Translations!$A$100,VLOOKUP(Cost!$D$5,'Coefficient Table'!$A$8:$K$92,11,FALSE)*O135,"N/A")</f>
        <v>N/A</v>
      </c>
      <c r="Q135" s="45" t="str">
        <f>IF(E135=Translations!$A$100,VLOOKUP(Cost!$D$5,'Coefficient Table'!$A$8:$K$92,10,FALSE)*O135,"N/A")</f>
        <v>N/A</v>
      </c>
      <c r="R135" s="45" t="str">
        <f>IF(E135=Translations!$A$100,VLOOKUP(Cost!$D$5,'Coefficient Table'!$A$8:$K$92,9,FALSE)*P135,"N/A")</f>
        <v>N/A</v>
      </c>
      <c r="S135" s="127"/>
      <c r="T135" s="229"/>
      <c r="U135" s="222"/>
      <c r="V135" s="222"/>
      <c r="W135" s="222"/>
      <c r="X135" s="227">
        <f t="shared" si="3"/>
        <v>0</v>
      </c>
      <c r="Y135" s="222"/>
      <c r="Z135" s="222">
        <f>$N135*60*Cost!$H$10*Cost!$H$11*Cost!$D$7/1000</f>
        <v>0</v>
      </c>
      <c r="AA135" s="222">
        <f>$N135*60*Cost!$H$10*Cost!$H$11*Cost!$D$8/1000</f>
        <v>0</v>
      </c>
      <c r="AB135" s="222">
        <f>$N135*60*Cost!$H$10*Cost!$H$11*Cost!$D$9/1000</f>
        <v>0</v>
      </c>
      <c r="AC135" s="222">
        <f>$N135*60*Cost!$H$10*Cost!$H$11*Cost!$D$10/1000</f>
        <v>0</v>
      </c>
      <c r="AD135" s="222">
        <f>$N135*60*Cost!$H$10*Cost!$H$11*Cost!$D$11/1000</f>
        <v>0</v>
      </c>
      <c r="AE135" s="222">
        <f t="shared" si="5"/>
        <v>0</v>
      </c>
      <c r="AF135" s="222"/>
      <c r="AG135" s="222"/>
      <c r="AH135" s="222"/>
      <c r="AI135" s="222"/>
      <c r="AJ135" s="222"/>
      <c r="AK135" s="222"/>
      <c r="AL135" s="222"/>
      <c r="AM135" s="222"/>
      <c r="AN135" s="222"/>
      <c r="AO135" s="222"/>
      <c r="AP135" s="222"/>
      <c r="AQ135" s="222"/>
      <c r="AR135" s="222"/>
      <c r="AS135" s="222"/>
      <c r="AT135" s="222"/>
    </row>
    <row r="136" spans="2:46" ht="13.8" x14ac:dyDescent="0.25">
      <c r="B136" s="15"/>
      <c r="C136" s="15"/>
      <c r="D136" s="15"/>
      <c r="E136" s="16"/>
      <c r="F136" s="15"/>
      <c r="G136" s="29"/>
      <c r="H136" s="322"/>
      <c r="I136" s="323"/>
      <c r="J136" s="323"/>
      <c r="K136" s="15"/>
      <c r="L136" s="15"/>
      <c r="M136" s="204">
        <f t="shared" si="4"/>
        <v>0</v>
      </c>
      <c r="N136" s="44">
        <f>IF(DisplayUnits="standard",IF(G136=0,0,VLOOKUP(G136,'Flow Rate Table'!$B$13:$O$132,X136)),IF(G136=0,0,VLOOKUP(G136,#REF!,X136)))</f>
        <v>0</v>
      </c>
      <c r="O136" s="129" t="str">
        <f>IF(E136=$A$3,M136/Cost!$D$6,"N/A")</f>
        <v>N/A</v>
      </c>
      <c r="P136" s="45" t="str">
        <f>IF(E136=Translations!$A$100,VLOOKUP(Cost!$D$5,'Coefficient Table'!$A$8:$K$92,11,FALSE)*O136,"N/A")</f>
        <v>N/A</v>
      </c>
      <c r="Q136" s="45" t="str">
        <f>IF(E136=Translations!$A$100,VLOOKUP(Cost!$D$5,'Coefficient Table'!$A$8:$K$92,10,FALSE)*O136,"N/A")</f>
        <v>N/A</v>
      </c>
      <c r="R136" s="45" t="str">
        <f>IF(E136=Translations!$A$100,VLOOKUP(Cost!$D$5,'Coefficient Table'!$A$8:$K$92,9,FALSE)*P136,"N/A")</f>
        <v>N/A</v>
      </c>
      <c r="S136" s="127"/>
      <c r="T136" s="229"/>
      <c r="U136" s="222"/>
      <c r="V136" s="222"/>
      <c r="W136" s="222"/>
      <c r="X136" s="227">
        <f t="shared" ref="X136:X199" si="6">IF(DisplayUnits="standard",IF(F136=150,2)+IF(F136=125,4)+IF(F136=100,6)+IF(F136=75,8)+IF(F136=50,10)+IF(F136=25,12)+IF(F136=10,14),IF(F136=10,2)+IF(F136=9,4)+IF(F136=7,6)+IF(F136=5,8)+IF(F136=4,10)+IF(F136=2,12)+IF(F136=1,14))</f>
        <v>0</v>
      </c>
      <c r="Y136" s="222"/>
      <c r="Z136" s="222">
        <f>$N136*60*Cost!$H$10*Cost!$H$11*Cost!$D$7/1000</f>
        <v>0</v>
      </c>
      <c r="AA136" s="222">
        <f>$N136*60*Cost!$H$10*Cost!$H$11*Cost!$D$8/1000</f>
        <v>0</v>
      </c>
      <c r="AB136" s="222">
        <f>$N136*60*Cost!$H$10*Cost!$H$11*Cost!$D$9/1000</f>
        <v>0</v>
      </c>
      <c r="AC136" s="222">
        <f>$N136*60*Cost!$H$10*Cost!$H$11*Cost!$D$10/1000</f>
        <v>0</v>
      </c>
      <c r="AD136" s="222">
        <f>$N136*60*Cost!$H$10*Cost!$H$11*Cost!$D$11/1000</f>
        <v>0</v>
      </c>
      <c r="AE136" s="222">
        <f t="shared" si="5"/>
        <v>0</v>
      </c>
      <c r="AF136" s="222"/>
      <c r="AG136" s="222"/>
      <c r="AH136" s="222"/>
      <c r="AI136" s="222"/>
      <c r="AJ136" s="222"/>
      <c r="AK136" s="222"/>
      <c r="AL136" s="222"/>
      <c r="AM136" s="222"/>
      <c r="AN136" s="222"/>
      <c r="AO136" s="222"/>
      <c r="AP136" s="222"/>
      <c r="AQ136" s="222"/>
      <c r="AR136" s="222"/>
      <c r="AS136" s="222"/>
      <c r="AT136" s="222"/>
    </row>
    <row r="137" spans="2:46" ht="13.8" x14ac:dyDescent="0.25">
      <c r="B137" s="15"/>
      <c r="C137" s="15"/>
      <c r="D137" s="15"/>
      <c r="E137" s="16"/>
      <c r="F137" s="15"/>
      <c r="G137" s="29"/>
      <c r="H137" s="322"/>
      <c r="I137" s="323"/>
      <c r="J137" s="323"/>
      <c r="K137" s="15"/>
      <c r="L137" s="15"/>
      <c r="M137" s="204">
        <f t="shared" ref="M137:M200" si="7">IF(G137=0,0,AE137)</f>
        <v>0</v>
      </c>
      <c r="N137" s="44">
        <f>IF(DisplayUnits="standard",IF(G137=0,0,VLOOKUP(G137,'Flow Rate Table'!$B$13:$O$132,X137)),IF(G137=0,0,VLOOKUP(G137,#REF!,X137)))</f>
        <v>0</v>
      </c>
      <c r="O137" s="129" t="str">
        <f>IF(E137=$A$3,M137/Cost!$D$6,"N/A")</f>
        <v>N/A</v>
      </c>
      <c r="P137" s="45" t="str">
        <f>IF(E137=Translations!$A$100,VLOOKUP(Cost!$D$5,'Coefficient Table'!$A$8:$K$92,11,FALSE)*O137,"N/A")</f>
        <v>N/A</v>
      </c>
      <c r="Q137" s="45" t="str">
        <f>IF(E137=Translations!$A$100,VLOOKUP(Cost!$D$5,'Coefficient Table'!$A$8:$K$92,10,FALSE)*O137,"N/A")</f>
        <v>N/A</v>
      </c>
      <c r="R137" s="45" t="str">
        <f>IF(E137=Translations!$A$100,VLOOKUP(Cost!$D$5,'Coefficient Table'!$A$8:$K$92,9,FALSE)*P137,"N/A")</f>
        <v>N/A</v>
      </c>
      <c r="S137" s="127"/>
      <c r="T137" s="229"/>
      <c r="U137" s="222"/>
      <c r="V137" s="222"/>
      <c r="W137" s="222"/>
      <c r="X137" s="227">
        <f t="shared" si="6"/>
        <v>0</v>
      </c>
      <c r="Y137" s="222"/>
      <c r="Z137" s="222">
        <f>$N137*60*Cost!$H$10*Cost!$H$11*Cost!$D$7/1000</f>
        <v>0</v>
      </c>
      <c r="AA137" s="222">
        <f>$N137*60*Cost!$H$10*Cost!$H$11*Cost!$D$8/1000</f>
        <v>0</v>
      </c>
      <c r="AB137" s="222">
        <f>$N137*60*Cost!$H$10*Cost!$H$11*Cost!$D$9/1000</f>
        <v>0</v>
      </c>
      <c r="AC137" s="222">
        <f>$N137*60*Cost!$H$10*Cost!$H$11*Cost!$D$10/1000</f>
        <v>0</v>
      </c>
      <c r="AD137" s="222">
        <f>$N137*60*Cost!$H$10*Cost!$H$11*Cost!$D$11/1000</f>
        <v>0</v>
      </c>
      <c r="AE137" s="222">
        <f t="shared" ref="AE137:AE200" si="8">IF(E137=$A$3,Z137,IF(E137=$A$4,AA137,IF(E137=$A$5,AB137,IF(E137=$A$6,AC137,IF(E137=$A$7,AD137,0)))))</f>
        <v>0</v>
      </c>
      <c r="AF137" s="222"/>
      <c r="AG137" s="222"/>
      <c r="AH137" s="222"/>
      <c r="AI137" s="222"/>
      <c r="AJ137" s="222"/>
      <c r="AK137" s="222"/>
      <c r="AL137" s="222"/>
      <c r="AM137" s="222"/>
      <c r="AN137" s="222"/>
      <c r="AO137" s="222"/>
      <c r="AP137" s="222"/>
      <c r="AQ137" s="222"/>
      <c r="AR137" s="222"/>
      <c r="AS137" s="222"/>
      <c r="AT137" s="222"/>
    </row>
    <row r="138" spans="2:46" ht="13.8" x14ac:dyDescent="0.25">
      <c r="B138" s="15"/>
      <c r="C138" s="15"/>
      <c r="D138" s="15"/>
      <c r="E138" s="16"/>
      <c r="F138" s="15"/>
      <c r="G138" s="29"/>
      <c r="H138" s="322"/>
      <c r="I138" s="323"/>
      <c r="J138" s="323"/>
      <c r="K138" s="15"/>
      <c r="L138" s="15"/>
      <c r="M138" s="204">
        <f t="shared" si="7"/>
        <v>0</v>
      </c>
      <c r="N138" s="44">
        <f>IF(DisplayUnits="standard",IF(G138=0,0,VLOOKUP(G138,'Flow Rate Table'!$B$13:$O$132,X138)),IF(G138=0,0,VLOOKUP(G138,#REF!,X138)))</f>
        <v>0</v>
      </c>
      <c r="O138" s="129" t="str">
        <f>IF(E138=$A$3,M138/Cost!$D$6,"N/A")</f>
        <v>N/A</v>
      </c>
      <c r="P138" s="45" t="str">
        <f>IF(E138=Translations!$A$100,VLOOKUP(Cost!$D$5,'Coefficient Table'!$A$8:$K$92,11,FALSE)*O138,"N/A")</f>
        <v>N/A</v>
      </c>
      <c r="Q138" s="45" t="str">
        <f>IF(E138=Translations!$A$100,VLOOKUP(Cost!$D$5,'Coefficient Table'!$A$8:$K$92,10,FALSE)*O138,"N/A")</f>
        <v>N/A</v>
      </c>
      <c r="R138" s="45" t="str">
        <f>IF(E138=Translations!$A$100,VLOOKUP(Cost!$D$5,'Coefficient Table'!$A$8:$K$92,9,FALSE)*P138,"N/A")</f>
        <v>N/A</v>
      </c>
      <c r="S138" s="127"/>
      <c r="T138" s="229"/>
      <c r="U138" s="222"/>
      <c r="V138" s="222"/>
      <c r="W138" s="222"/>
      <c r="X138" s="227">
        <f t="shared" si="6"/>
        <v>0</v>
      </c>
      <c r="Y138" s="222"/>
      <c r="Z138" s="222">
        <f>$N138*60*Cost!$H$10*Cost!$H$11*Cost!$D$7/1000</f>
        <v>0</v>
      </c>
      <c r="AA138" s="222">
        <f>$N138*60*Cost!$H$10*Cost!$H$11*Cost!$D$8/1000</f>
        <v>0</v>
      </c>
      <c r="AB138" s="222">
        <f>$N138*60*Cost!$H$10*Cost!$H$11*Cost!$D$9/1000</f>
        <v>0</v>
      </c>
      <c r="AC138" s="222">
        <f>$N138*60*Cost!$H$10*Cost!$H$11*Cost!$D$10/1000</f>
        <v>0</v>
      </c>
      <c r="AD138" s="222">
        <f>$N138*60*Cost!$H$10*Cost!$H$11*Cost!$D$11/1000</f>
        <v>0</v>
      </c>
      <c r="AE138" s="222">
        <f t="shared" si="8"/>
        <v>0</v>
      </c>
      <c r="AF138" s="222"/>
      <c r="AG138" s="222"/>
      <c r="AH138" s="222"/>
      <c r="AI138" s="222"/>
      <c r="AJ138" s="222"/>
      <c r="AK138" s="222"/>
      <c r="AL138" s="222"/>
      <c r="AM138" s="222"/>
      <c r="AN138" s="222"/>
      <c r="AO138" s="222"/>
      <c r="AP138" s="222"/>
      <c r="AQ138" s="222"/>
      <c r="AR138" s="222"/>
      <c r="AS138" s="222"/>
      <c r="AT138" s="222"/>
    </row>
    <row r="139" spans="2:46" ht="13.8" x14ac:dyDescent="0.25">
      <c r="B139" s="15"/>
      <c r="C139" s="15"/>
      <c r="D139" s="15"/>
      <c r="E139" s="16"/>
      <c r="F139" s="15"/>
      <c r="G139" s="29"/>
      <c r="H139" s="322"/>
      <c r="I139" s="323"/>
      <c r="J139" s="323"/>
      <c r="K139" s="15"/>
      <c r="L139" s="15"/>
      <c r="M139" s="204">
        <f t="shared" si="7"/>
        <v>0</v>
      </c>
      <c r="N139" s="44">
        <f>IF(DisplayUnits="standard",IF(G139=0,0,VLOOKUP(G139,'Flow Rate Table'!$B$13:$O$132,X139)),IF(G139=0,0,VLOOKUP(G139,#REF!,X139)))</f>
        <v>0</v>
      </c>
      <c r="O139" s="129" t="str">
        <f>IF(E139=$A$3,M139/Cost!$D$6,"N/A")</f>
        <v>N/A</v>
      </c>
      <c r="P139" s="45" t="str">
        <f>IF(E139=Translations!$A$100,VLOOKUP(Cost!$D$5,'Coefficient Table'!$A$8:$K$92,11,FALSE)*O139,"N/A")</f>
        <v>N/A</v>
      </c>
      <c r="Q139" s="45" t="str">
        <f>IF(E139=Translations!$A$100,VLOOKUP(Cost!$D$5,'Coefficient Table'!$A$8:$K$92,10,FALSE)*O139,"N/A")</f>
        <v>N/A</v>
      </c>
      <c r="R139" s="45" t="str">
        <f>IF(E139=Translations!$A$100,VLOOKUP(Cost!$D$5,'Coefficient Table'!$A$8:$K$92,9,FALSE)*P139,"N/A")</f>
        <v>N/A</v>
      </c>
      <c r="S139" s="127"/>
      <c r="T139" s="229"/>
      <c r="U139" s="222"/>
      <c r="V139" s="222"/>
      <c r="W139" s="222"/>
      <c r="X139" s="227">
        <f t="shared" si="6"/>
        <v>0</v>
      </c>
      <c r="Y139" s="222"/>
      <c r="Z139" s="222">
        <f>$N139*60*Cost!$H$10*Cost!$H$11*Cost!$D$7/1000</f>
        <v>0</v>
      </c>
      <c r="AA139" s="222">
        <f>$N139*60*Cost!$H$10*Cost!$H$11*Cost!$D$8/1000</f>
        <v>0</v>
      </c>
      <c r="AB139" s="222">
        <f>$N139*60*Cost!$H$10*Cost!$H$11*Cost!$D$9/1000</f>
        <v>0</v>
      </c>
      <c r="AC139" s="222">
        <f>$N139*60*Cost!$H$10*Cost!$H$11*Cost!$D$10/1000</f>
        <v>0</v>
      </c>
      <c r="AD139" s="222">
        <f>$N139*60*Cost!$H$10*Cost!$H$11*Cost!$D$11/1000</f>
        <v>0</v>
      </c>
      <c r="AE139" s="222">
        <f t="shared" si="8"/>
        <v>0</v>
      </c>
      <c r="AF139" s="222"/>
      <c r="AG139" s="222"/>
      <c r="AH139" s="222"/>
      <c r="AI139" s="222"/>
      <c r="AJ139" s="222"/>
      <c r="AK139" s="222"/>
      <c r="AL139" s="222"/>
      <c r="AM139" s="222"/>
      <c r="AN139" s="222"/>
      <c r="AO139" s="222"/>
      <c r="AP139" s="222"/>
      <c r="AQ139" s="222"/>
      <c r="AR139" s="222"/>
      <c r="AS139" s="222"/>
      <c r="AT139" s="222"/>
    </row>
    <row r="140" spans="2:46" ht="13.8" x14ac:dyDescent="0.25">
      <c r="B140" s="15"/>
      <c r="C140" s="15"/>
      <c r="D140" s="15"/>
      <c r="E140" s="16"/>
      <c r="F140" s="15"/>
      <c r="G140" s="29"/>
      <c r="H140" s="322"/>
      <c r="I140" s="323"/>
      <c r="J140" s="323"/>
      <c r="K140" s="15"/>
      <c r="L140" s="15"/>
      <c r="M140" s="204">
        <f t="shared" si="7"/>
        <v>0</v>
      </c>
      <c r="N140" s="44">
        <f>IF(DisplayUnits="standard",IF(G140=0,0,VLOOKUP(G140,'Flow Rate Table'!$B$13:$O$132,X140)),IF(G140=0,0,VLOOKUP(G140,#REF!,X140)))</f>
        <v>0</v>
      </c>
      <c r="O140" s="129" t="str">
        <f>IF(E140=$A$3,M140/Cost!$D$6,"N/A")</f>
        <v>N/A</v>
      </c>
      <c r="P140" s="45" t="str">
        <f>IF(E140=Translations!$A$100,VLOOKUP(Cost!$D$5,'Coefficient Table'!$A$8:$K$92,11,FALSE)*O140,"N/A")</f>
        <v>N/A</v>
      </c>
      <c r="Q140" s="45" t="str">
        <f>IF(E140=Translations!$A$100,VLOOKUP(Cost!$D$5,'Coefficient Table'!$A$8:$K$92,10,FALSE)*O140,"N/A")</f>
        <v>N/A</v>
      </c>
      <c r="R140" s="45" t="str">
        <f>IF(E140=Translations!$A$100,VLOOKUP(Cost!$D$5,'Coefficient Table'!$A$8:$K$92,9,FALSE)*P140,"N/A")</f>
        <v>N/A</v>
      </c>
      <c r="S140" s="127"/>
      <c r="T140" s="229"/>
      <c r="U140" s="222"/>
      <c r="V140" s="222"/>
      <c r="W140" s="222"/>
      <c r="X140" s="227">
        <f t="shared" si="6"/>
        <v>0</v>
      </c>
      <c r="Y140" s="222"/>
      <c r="Z140" s="222">
        <f>$N140*60*Cost!$H$10*Cost!$H$11*Cost!$D$7/1000</f>
        <v>0</v>
      </c>
      <c r="AA140" s="222">
        <f>$N140*60*Cost!$H$10*Cost!$H$11*Cost!$D$8/1000</f>
        <v>0</v>
      </c>
      <c r="AB140" s="222">
        <f>$N140*60*Cost!$H$10*Cost!$H$11*Cost!$D$9/1000</f>
        <v>0</v>
      </c>
      <c r="AC140" s="222">
        <f>$N140*60*Cost!$H$10*Cost!$H$11*Cost!$D$10/1000</f>
        <v>0</v>
      </c>
      <c r="AD140" s="222">
        <f>$N140*60*Cost!$H$10*Cost!$H$11*Cost!$D$11/1000</f>
        <v>0</v>
      </c>
      <c r="AE140" s="222">
        <f t="shared" si="8"/>
        <v>0</v>
      </c>
      <c r="AF140" s="222"/>
      <c r="AG140" s="222"/>
      <c r="AH140" s="222"/>
      <c r="AI140" s="222"/>
      <c r="AJ140" s="222"/>
      <c r="AK140" s="222"/>
      <c r="AL140" s="222"/>
      <c r="AM140" s="222"/>
      <c r="AN140" s="222"/>
      <c r="AO140" s="222"/>
      <c r="AP140" s="222"/>
      <c r="AQ140" s="222"/>
      <c r="AR140" s="222"/>
      <c r="AS140" s="222"/>
      <c r="AT140" s="222"/>
    </row>
    <row r="141" spans="2:46" ht="13.8" x14ac:dyDescent="0.25">
      <c r="B141" s="15"/>
      <c r="C141" s="15"/>
      <c r="D141" s="15"/>
      <c r="E141" s="16"/>
      <c r="F141" s="15"/>
      <c r="G141" s="29"/>
      <c r="H141" s="322"/>
      <c r="I141" s="323"/>
      <c r="J141" s="323"/>
      <c r="K141" s="15"/>
      <c r="L141" s="15"/>
      <c r="M141" s="204">
        <f t="shared" si="7"/>
        <v>0</v>
      </c>
      <c r="N141" s="44">
        <f>IF(DisplayUnits="standard",IF(G141=0,0,VLOOKUP(G141,'Flow Rate Table'!$B$13:$O$132,X141)),IF(G141=0,0,VLOOKUP(G141,#REF!,X141)))</f>
        <v>0</v>
      </c>
      <c r="O141" s="129" t="str">
        <f>IF(E141=$A$3,M141/Cost!$D$6,"N/A")</f>
        <v>N/A</v>
      </c>
      <c r="P141" s="45" t="str">
        <f>IF(E141=Translations!$A$100,VLOOKUP(Cost!$D$5,'Coefficient Table'!$A$8:$K$92,11,FALSE)*O141,"N/A")</f>
        <v>N/A</v>
      </c>
      <c r="Q141" s="45" t="str">
        <f>IF(E141=Translations!$A$100,VLOOKUP(Cost!$D$5,'Coefficient Table'!$A$8:$K$92,10,FALSE)*O141,"N/A")</f>
        <v>N/A</v>
      </c>
      <c r="R141" s="45" t="str">
        <f>IF(E141=Translations!$A$100,VLOOKUP(Cost!$D$5,'Coefficient Table'!$A$8:$K$92,9,FALSE)*P141,"N/A")</f>
        <v>N/A</v>
      </c>
      <c r="S141" s="127"/>
      <c r="T141" s="229"/>
      <c r="U141" s="222"/>
      <c r="V141" s="222"/>
      <c r="W141" s="222"/>
      <c r="X141" s="227">
        <f t="shared" si="6"/>
        <v>0</v>
      </c>
      <c r="Y141" s="222"/>
      <c r="Z141" s="222">
        <f>$N141*60*Cost!$H$10*Cost!$H$11*Cost!$D$7/1000</f>
        <v>0</v>
      </c>
      <c r="AA141" s="222">
        <f>$N141*60*Cost!$H$10*Cost!$H$11*Cost!$D$8/1000</f>
        <v>0</v>
      </c>
      <c r="AB141" s="222">
        <f>$N141*60*Cost!$H$10*Cost!$H$11*Cost!$D$9/1000</f>
        <v>0</v>
      </c>
      <c r="AC141" s="222">
        <f>$N141*60*Cost!$H$10*Cost!$H$11*Cost!$D$10/1000</f>
        <v>0</v>
      </c>
      <c r="AD141" s="222">
        <f>$N141*60*Cost!$H$10*Cost!$H$11*Cost!$D$11/1000</f>
        <v>0</v>
      </c>
      <c r="AE141" s="222">
        <f t="shared" si="8"/>
        <v>0</v>
      </c>
      <c r="AF141" s="222"/>
      <c r="AG141" s="222"/>
      <c r="AH141" s="222"/>
      <c r="AI141" s="222"/>
      <c r="AJ141" s="222"/>
      <c r="AK141" s="222"/>
      <c r="AL141" s="222"/>
      <c r="AM141" s="222"/>
      <c r="AN141" s="222"/>
      <c r="AO141" s="222"/>
      <c r="AP141" s="222"/>
      <c r="AQ141" s="222"/>
      <c r="AR141" s="222"/>
      <c r="AS141" s="222"/>
      <c r="AT141" s="222"/>
    </row>
    <row r="142" spans="2:46" ht="13.8" x14ac:dyDescent="0.25">
      <c r="B142" s="15"/>
      <c r="C142" s="15"/>
      <c r="D142" s="15"/>
      <c r="E142" s="16"/>
      <c r="F142" s="15"/>
      <c r="G142" s="29"/>
      <c r="H142" s="322"/>
      <c r="I142" s="323"/>
      <c r="J142" s="323"/>
      <c r="K142" s="15"/>
      <c r="L142" s="15"/>
      <c r="M142" s="204">
        <f t="shared" si="7"/>
        <v>0</v>
      </c>
      <c r="N142" s="44">
        <f>IF(DisplayUnits="standard",IF(G142=0,0,VLOOKUP(G142,'Flow Rate Table'!$B$13:$O$132,X142)),IF(G142=0,0,VLOOKUP(G142,#REF!,X142)))</f>
        <v>0</v>
      </c>
      <c r="O142" s="129" t="str">
        <f>IF(E142=$A$3,M142/Cost!$D$6,"N/A")</f>
        <v>N/A</v>
      </c>
      <c r="P142" s="45" t="str">
        <f>IF(E142=Translations!$A$100,VLOOKUP(Cost!$D$5,'Coefficient Table'!$A$8:$K$92,11,FALSE)*O142,"N/A")</f>
        <v>N/A</v>
      </c>
      <c r="Q142" s="45" t="str">
        <f>IF(E142=Translations!$A$100,VLOOKUP(Cost!$D$5,'Coefficient Table'!$A$8:$K$92,10,FALSE)*O142,"N/A")</f>
        <v>N/A</v>
      </c>
      <c r="R142" s="45" t="str">
        <f>IF(E142=Translations!$A$100,VLOOKUP(Cost!$D$5,'Coefficient Table'!$A$8:$K$92,9,FALSE)*P142,"N/A")</f>
        <v>N/A</v>
      </c>
      <c r="S142" s="127"/>
      <c r="T142" s="229"/>
      <c r="U142" s="222"/>
      <c r="V142" s="222"/>
      <c r="W142" s="222"/>
      <c r="X142" s="227">
        <f t="shared" si="6"/>
        <v>0</v>
      </c>
      <c r="Y142" s="222"/>
      <c r="Z142" s="222">
        <f>$N142*60*Cost!$H$10*Cost!$H$11*Cost!$D$7/1000</f>
        <v>0</v>
      </c>
      <c r="AA142" s="222">
        <f>$N142*60*Cost!$H$10*Cost!$H$11*Cost!$D$8/1000</f>
        <v>0</v>
      </c>
      <c r="AB142" s="222">
        <f>$N142*60*Cost!$H$10*Cost!$H$11*Cost!$D$9/1000</f>
        <v>0</v>
      </c>
      <c r="AC142" s="222">
        <f>$N142*60*Cost!$H$10*Cost!$H$11*Cost!$D$10/1000</f>
        <v>0</v>
      </c>
      <c r="AD142" s="222">
        <f>$N142*60*Cost!$H$10*Cost!$H$11*Cost!$D$11/1000</f>
        <v>0</v>
      </c>
      <c r="AE142" s="222">
        <f t="shared" si="8"/>
        <v>0</v>
      </c>
      <c r="AF142" s="222"/>
      <c r="AG142" s="222"/>
      <c r="AH142" s="222"/>
      <c r="AI142" s="222"/>
      <c r="AJ142" s="222"/>
      <c r="AK142" s="222"/>
      <c r="AL142" s="222"/>
      <c r="AM142" s="222"/>
      <c r="AN142" s="222"/>
      <c r="AO142" s="222"/>
      <c r="AP142" s="222"/>
      <c r="AQ142" s="222"/>
      <c r="AR142" s="222"/>
      <c r="AS142" s="222"/>
      <c r="AT142" s="222"/>
    </row>
    <row r="143" spans="2:46" ht="13.8" x14ac:dyDescent="0.25">
      <c r="B143" s="15"/>
      <c r="C143" s="15"/>
      <c r="D143" s="15"/>
      <c r="E143" s="16"/>
      <c r="F143" s="15"/>
      <c r="G143" s="29"/>
      <c r="H143" s="322"/>
      <c r="I143" s="323"/>
      <c r="J143" s="323"/>
      <c r="K143" s="15"/>
      <c r="L143" s="15"/>
      <c r="M143" s="204">
        <f t="shared" si="7"/>
        <v>0</v>
      </c>
      <c r="N143" s="44">
        <f>IF(DisplayUnits="standard",IF(G143=0,0,VLOOKUP(G143,'Flow Rate Table'!$B$13:$O$132,X143)),IF(G143=0,0,VLOOKUP(G143,#REF!,X143)))</f>
        <v>0</v>
      </c>
      <c r="O143" s="129" t="str">
        <f>IF(E143=$A$3,M143/Cost!$D$6,"N/A")</f>
        <v>N/A</v>
      </c>
      <c r="P143" s="45" t="str">
        <f>IF(E143=Translations!$A$100,VLOOKUP(Cost!$D$5,'Coefficient Table'!$A$8:$K$92,11,FALSE)*O143,"N/A")</f>
        <v>N/A</v>
      </c>
      <c r="Q143" s="45" t="str">
        <f>IF(E143=Translations!$A$100,VLOOKUP(Cost!$D$5,'Coefficient Table'!$A$8:$K$92,10,FALSE)*O143,"N/A")</f>
        <v>N/A</v>
      </c>
      <c r="R143" s="45" t="str">
        <f>IF(E143=Translations!$A$100,VLOOKUP(Cost!$D$5,'Coefficient Table'!$A$8:$K$92,9,FALSE)*P143,"N/A")</f>
        <v>N/A</v>
      </c>
      <c r="S143" s="127"/>
      <c r="T143" s="229"/>
      <c r="U143" s="222"/>
      <c r="V143" s="222"/>
      <c r="W143" s="222"/>
      <c r="X143" s="227">
        <f t="shared" si="6"/>
        <v>0</v>
      </c>
      <c r="Y143" s="222"/>
      <c r="Z143" s="222">
        <f>$N143*60*Cost!$H$10*Cost!$H$11*Cost!$D$7/1000</f>
        <v>0</v>
      </c>
      <c r="AA143" s="222">
        <f>$N143*60*Cost!$H$10*Cost!$H$11*Cost!$D$8/1000</f>
        <v>0</v>
      </c>
      <c r="AB143" s="222">
        <f>$N143*60*Cost!$H$10*Cost!$H$11*Cost!$D$9/1000</f>
        <v>0</v>
      </c>
      <c r="AC143" s="222">
        <f>$N143*60*Cost!$H$10*Cost!$H$11*Cost!$D$10/1000</f>
        <v>0</v>
      </c>
      <c r="AD143" s="222">
        <f>$N143*60*Cost!$H$10*Cost!$H$11*Cost!$D$11/1000</f>
        <v>0</v>
      </c>
      <c r="AE143" s="222">
        <f t="shared" si="8"/>
        <v>0</v>
      </c>
      <c r="AF143" s="222"/>
      <c r="AG143" s="222"/>
      <c r="AH143" s="222"/>
      <c r="AI143" s="222"/>
      <c r="AJ143" s="222"/>
      <c r="AK143" s="222"/>
      <c r="AL143" s="222"/>
      <c r="AM143" s="222"/>
      <c r="AN143" s="222"/>
      <c r="AO143" s="222"/>
      <c r="AP143" s="222"/>
      <c r="AQ143" s="222"/>
      <c r="AR143" s="222"/>
      <c r="AS143" s="222"/>
      <c r="AT143" s="222"/>
    </row>
    <row r="144" spans="2:46" ht="13.8" x14ac:dyDescent="0.25">
      <c r="B144" s="15"/>
      <c r="C144" s="15"/>
      <c r="D144" s="15"/>
      <c r="E144" s="16"/>
      <c r="F144" s="15"/>
      <c r="G144" s="29"/>
      <c r="H144" s="322"/>
      <c r="I144" s="323"/>
      <c r="J144" s="323"/>
      <c r="K144" s="15"/>
      <c r="L144" s="15"/>
      <c r="M144" s="204">
        <f t="shared" si="7"/>
        <v>0</v>
      </c>
      <c r="N144" s="44">
        <f>IF(DisplayUnits="standard",IF(G144=0,0,VLOOKUP(G144,'Flow Rate Table'!$B$13:$O$132,X144)),IF(G144=0,0,VLOOKUP(G144,#REF!,X144)))</f>
        <v>0</v>
      </c>
      <c r="O144" s="129" t="str">
        <f>IF(E144=$A$3,M144/Cost!$D$6,"N/A")</f>
        <v>N/A</v>
      </c>
      <c r="P144" s="45" t="str">
        <f>IF(E144=Translations!$A$100,VLOOKUP(Cost!$D$5,'Coefficient Table'!$A$8:$K$92,11,FALSE)*O144,"N/A")</f>
        <v>N/A</v>
      </c>
      <c r="Q144" s="45" t="str">
        <f>IF(E144=Translations!$A$100,VLOOKUP(Cost!$D$5,'Coefficient Table'!$A$8:$K$92,10,FALSE)*O144,"N/A")</f>
        <v>N/A</v>
      </c>
      <c r="R144" s="45" t="str">
        <f>IF(E144=Translations!$A$100,VLOOKUP(Cost!$D$5,'Coefficient Table'!$A$8:$K$92,9,FALSE)*P144,"N/A")</f>
        <v>N/A</v>
      </c>
      <c r="S144" s="127"/>
      <c r="T144" s="229"/>
      <c r="U144" s="222"/>
      <c r="V144" s="222"/>
      <c r="W144" s="222"/>
      <c r="X144" s="227">
        <f t="shared" si="6"/>
        <v>0</v>
      </c>
      <c r="Y144" s="222"/>
      <c r="Z144" s="222">
        <f>$N144*60*Cost!$H$10*Cost!$H$11*Cost!$D$7/1000</f>
        <v>0</v>
      </c>
      <c r="AA144" s="222">
        <f>$N144*60*Cost!$H$10*Cost!$H$11*Cost!$D$8/1000</f>
        <v>0</v>
      </c>
      <c r="AB144" s="222">
        <f>$N144*60*Cost!$H$10*Cost!$H$11*Cost!$D$9/1000</f>
        <v>0</v>
      </c>
      <c r="AC144" s="222">
        <f>$N144*60*Cost!$H$10*Cost!$H$11*Cost!$D$10/1000</f>
        <v>0</v>
      </c>
      <c r="AD144" s="222">
        <f>$N144*60*Cost!$H$10*Cost!$H$11*Cost!$D$11/1000</f>
        <v>0</v>
      </c>
      <c r="AE144" s="222">
        <f t="shared" si="8"/>
        <v>0</v>
      </c>
      <c r="AF144" s="222"/>
      <c r="AG144" s="222"/>
      <c r="AH144" s="222"/>
      <c r="AI144" s="222"/>
      <c r="AJ144" s="222"/>
      <c r="AK144" s="222"/>
      <c r="AL144" s="222"/>
      <c r="AM144" s="222"/>
      <c r="AN144" s="222"/>
      <c r="AO144" s="222"/>
      <c r="AP144" s="222"/>
      <c r="AQ144" s="222"/>
      <c r="AR144" s="222"/>
      <c r="AS144" s="222"/>
      <c r="AT144" s="222"/>
    </row>
    <row r="145" spans="2:46" ht="13.8" x14ac:dyDescent="0.25">
      <c r="B145" s="15"/>
      <c r="C145" s="15"/>
      <c r="D145" s="15"/>
      <c r="E145" s="16"/>
      <c r="F145" s="15"/>
      <c r="G145" s="29"/>
      <c r="H145" s="322"/>
      <c r="I145" s="323"/>
      <c r="J145" s="323"/>
      <c r="K145" s="15"/>
      <c r="L145" s="15"/>
      <c r="M145" s="204">
        <f t="shared" si="7"/>
        <v>0</v>
      </c>
      <c r="N145" s="44">
        <f>IF(DisplayUnits="standard",IF(G145=0,0,VLOOKUP(G145,'Flow Rate Table'!$B$13:$O$132,X145)),IF(G145=0,0,VLOOKUP(G145,#REF!,X145)))</f>
        <v>0</v>
      </c>
      <c r="O145" s="129" t="str">
        <f>IF(E145=$A$3,M145/Cost!$D$6,"N/A")</f>
        <v>N/A</v>
      </c>
      <c r="P145" s="45" t="str">
        <f>IF(E145=Translations!$A$100,VLOOKUP(Cost!$D$5,'Coefficient Table'!$A$8:$K$92,11,FALSE)*O145,"N/A")</f>
        <v>N/A</v>
      </c>
      <c r="Q145" s="45" t="str">
        <f>IF(E145=Translations!$A$100,VLOOKUP(Cost!$D$5,'Coefficient Table'!$A$8:$K$92,10,FALSE)*O145,"N/A")</f>
        <v>N/A</v>
      </c>
      <c r="R145" s="45" t="str">
        <f>IF(E145=Translations!$A$100,VLOOKUP(Cost!$D$5,'Coefficient Table'!$A$8:$K$92,9,FALSE)*P145,"N/A")</f>
        <v>N/A</v>
      </c>
      <c r="S145" s="127"/>
      <c r="T145" s="229"/>
      <c r="U145" s="222"/>
      <c r="V145" s="222"/>
      <c r="W145" s="222"/>
      <c r="X145" s="227">
        <f t="shared" si="6"/>
        <v>0</v>
      </c>
      <c r="Y145" s="222"/>
      <c r="Z145" s="222">
        <f>$N145*60*Cost!$H$10*Cost!$H$11*Cost!$D$7/1000</f>
        <v>0</v>
      </c>
      <c r="AA145" s="222">
        <f>$N145*60*Cost!$H$10*Cost!$H$11*Cost!$D$8/1000</f>
        <v>0</v>
      </c>
      <c r="AB145" s="222">
        <f>$N145*60*Cost!$H$10*Cost!$H$11*Cost!$D$9/1000</f>
        <v>0</v>
      </c>
      <c r="AC145" s="222">
        <f>$N145*60*Cost!$H$10*Cost!$H$11*Cost!$D$10/1000</f>
        <v>0</v>
      </c>
      <c r="AD145" s="222">
        <f>$N145*60*Cost!$H$10*Cost!$H$11*Cost!$D$11/1000</f>
        <v>0</v>
      </c>
      <c r="AE145" s="222">
        <f t="shared" si="8"/>
        <v>0</v>
      </c>
      <c r="AF145" s="222"/>
      <c r="AG145" s="222"/>
      <c r="AH145" s="222"/>
      <c r="AI145" s="222"/>
      <c r="AJ145" s="222"/>
      <c r="AK145" s="222"/>
      <c r="AL145" s="222"/>
      <c r="AM145" s="222"/>
      <c r="AN145" s="222"/>
      <c r="AO145" s="222"/>
      <c r="AP145" s="222"/>
      <c r="AQ145" s="222"/>
      <c r="AR145" s="222"/>
      <c r="AS145" s="222"/>
      <c r="AT145" s="222"/>
    </row>
    <row r="146" spans="2:46" ht="13.8" x14ac:dyDescent="0.25">
      <c r="B146" s="15"/>
      <c r="C146" s="15"/>
      <c r="D146" s="15"/>
      <c r="E146" s="16"/>
      <c r="F146" s="15"/>
      <c r="G146" s="29"/>
      <c r="H146" s="322"/>
      <c r="I146" s="323"/>
      <c r="J146" s="323"/>
      <c r="K146" s="15"/>
      <c r="L146" s="15"/>
      <c r="M146" s="204">
        <f t="shared" si="7"/>
        <v>0</v>
      </c>
      <c r="N146" s="44">
        <f>IF(DisplayUnits="standard",IF(G146=0,0,VLOOKUP(G146,'Flow Rate Table'!$B$13:$O$132,X146)),IF(G146=0,0,VLOOKUP(G146,#REF!,X146)))</f>
        <v>0</v>
      </c>
      <c r="O146" s="129" t="str">
        <f>IF(E146=$A$3,M146/Cost!$D$6,"N/A")</f>
        <v>N/A</v>
      </c>
      <c r="P146" s="45" t="str">
        <f>IF(E146=Translations!$A$100,VLOOKUP(Cost!$D$5,'Coefficient Table'!$A$8:$K$92,11,FALSE)*O146,"N/A")</f>
        <v>N/A</v>
      </c>
      <c r="Q146" s="45" t="str">
        <f>IF(E146=Translations!$A$100,VLOOKUP(Cost!$D$5,'Coefficient Table'!$A$8:$K$92,10,FALSE)*O146,"N/A")</f>
        <v>N/A</v>
      </c>
      <c r="R146" s="45" t="str">
        <f>IF(E146=Translations!$A$100,VLOOKUP(Cost!$D$5,'Coefficient Table'!$A$8:$K$92,9,FALSE)*P146,"N/A")</f>
        <v>N/A</v>
      </c>
      <c r="S146" s="127"/>
      <c r="T146" s="229"/>
      <c r="U146" s="222"/>
      <c r="V146" s="222"/>
      <c r="W146" s="222"/>
      <c r="X146" s="227">
        <f t="shared" si="6"/>
        <v>0</v>
      </c>
      <c r="Y146" s="222"/>
      <c r="Z146" s="222">
        <f>$N146*60*Cost!$H$10*Cost!$H$11*Cost!$D$7/1000</f>
        <v>0</v>
      </c>
      <c r="AA146" s="222">
        <f>$N146*60*Cost!$H$10*Cost!$H$11*Cost!$D$8/1000</f>
        <v>0</v>
      </c>
      <c r="AB146" s="222">
        <f>$N146*60*Cost!$H$10*Cost!$H$11*Cost!$D$9/1000</f>
        <v>0</v>
      </c>
      <c r="AC146" s="222">
        <f>$N146*60*Cost!$H$10*Cost!$H$11*Cost!$D$10/1000</f>
        <v>0</v>
      </c>
      <c r="AD146" s="222">
        <f>$N146*60*Cost!$H$10*Cost!$H$11*Cost!$D$11/1000</f>
        <v>0</v>
      </c>
      <c r="AE146" s="222">
        <f t="shared" si="8"/>
        <v>0</v>
      </c>
      <c r="AF146" s="222"/>
      <c r="AG146" s="222"/>
      <c r="AH146" s="222"/>
      <c r="AI146" s="222"/>
      <c r="AJ146" s="222"/>
      <c r="AK146" s="222"/>
      <c r="AL146" s="222"/>
      <c r="AM146" s="222"/>
      <c r="AN146" s="222"/>
      <c r="AO146" s="222"/>
      <c r="AP146" s="222"/>
      <c r="AQ146" s="222"/>
      <c r="AR146" s="222"/>
      <c r="AS146" s="222"/>
      <c r="AT146" s="222"/>
    </row>
    <row r="147" spans="2:46" ht="13.8" x14ac:dyDescent="0.25">
      <c r="B147" s="15"/>
      <c r="C147" s="15"/>
      <c r="D147" s="15"/>
      <c r="E147" s="16"/>
      <c r="F147" s="15"/>
      <c r="G147" s="29"/>
      <c r="H147" s="322"/>
      <c r="I147" s="323"/>
      <c r="J147" s="323"/>
      <c r="K147" s="15"/>
      <c r="L147" s="15"/>
      <c r="M147" s="204">
        <f t="shared" si="7"/>
        <v>0</v>
      </c>
      <c r="N147" s="44">
        <f>IF(DisplayUnits="standard",IF(G147=0,0,VLOOKUP(G147,'Flow Rate Table'!$B$13:$O$132,X147)),IF(G147=0,0,VLOOKUP(G147,#REF!,X147)))</f>
        <v>0</v>
      </c>
      <c r="O147" s="129" t="str">
        <f>IF(E147=$A$3,M147/Cost!$D$6,"N/A")</f>
        <v>N/A</v>
      </c>
      <c r="P147" s="45" t="str">
        <f>IF(E147=Translations!$A$100,VLOOKUP(Cost!$D$5,'Coefficient Table'!$A$8:$K$92,11,FALSE)*O147,"N/A")</f>
        <v>N/A</v>
      </c>
      <c r="Q147" s="45" t="str">
        <f>IF(E147=Translations!$A$100,VLOOKUP(Cost!$D$5,'Coefficient Table'!$A$8:$K$92,10,FALSE)*O147,"N/A")</f>
        <v>N/A</v>
      </c>
      <c r="R147" s="45" t="str">
        <f>IF(E147=Translations!$A$100,VLOOKUP(Cost!$D$5,'Coefficient Table'!$A$8:$K$92,9,FALSE)*P147,"N/A")</f>
        <v>N/A</v>
      </c>
      <c r="S147" s="127"/>
      <c r="T147" s="229"/>
      <c r="U147" s="222"/>
      <c r="V147" s="222"/>
      <c r="W147" s="222"/>
      <c r="X147" s="227">
        <f t="shared" si="6"/>
        <v>0</v>
      </c>
      <c r="Y147" s="222"/>
      <c r="Z147" s="222">
        <f>$N147*60*Cost!$H$10*Cost!$H$11*Cost!$D$7/1000</f>
        <v>0</v>
      </c>
      <c r="AA147" s="222">
        <f>$N147*60*Cost!$H$10*Cost!$H$11*Cost!$D$8/1000</f>
        <v>0</v>
      </c>
      <c r="AB147" s="222">
        <f>$N147*60*Cost!$H$10*Cost!$H$11*Cost!$D$9/1000</f>
        <v>0</v>
      </c>
      <c r="AC147" s="222">
        <f>$N147*60*Cost!$H$10*Cost!$H$11*Cost!$D$10/1000</f>
        <v>0</v>
      </c>
      <c r="AD147" s="222">
        <f>$N147*60*Cost!$H$10*Cost!$H$11*Cost!$D$11/1000</f>
        <v>0</v>
      </c>
      <c r="AE147" s="222">
        <f t="shared" si="8"/>
        <v>0</v>
      </c>
      <c r="AF147" s="222"/>
      <c r="AG147" s="222"/>
      <c r="AH147" s="222"/>
      <c r="AI147" s="222"/>
      <c r="AJ147" s="222"/>
      <c r="AK147" s="222"/>
      <c r="AL147" s="222"/>
      <c r="AM147" s="222"/>
      <c r="AN147" s="222"/>
      <c r="AO147" s="222"/>
      <c r="AP147" s="222"/>
      <c r="AQ147" s="222"/>
      <c r="AR147" s="222"/>
      <c r="AS147" s="222"/>
      <c r="AT147" s="222"/>
    </row>
    <row r="148" spans="2:46" ht="13.8" x14ac:dyDescent="0.25">
      <c r="B148" s="15"/>
      <c r="C148" s="15"/>
      <c r="D148" s="15"/>
      <c r="E148" s="16"/>
      <c r="F148" s="15"/>
      <c r="G148" s="29"/>
      <c r="H148" s="322"/>
      <c r="I148" s="323"/>
      <c r="J148" s="323"/>
      <c r="K148" s="15"/>
      <c r="L148" s="15"/>
      <c r="M148" s="204">
        <f t="shared" si="7"/>
        <v>0</v>
      </c>
      <c r="N148" s="44">
        <f>IF(DisplayUnits="standard",IF(G148=0,0,VLOOKUP(G148,'Flow Rate Table'!$B$13:$O$132,X148)),IF(G148=0,0,VLOOKUP(G148,#REF!,X148)))</f>
        <v>0</v>
      </c>
      <c r="O148" s="129" t="str">
        <f>IF(E148=$A$3,M148/Cost!$D$6,"N/A")</f>
        <v>N/A</v>
      </c>
      <c r="P148" s="45" t="str">
        <f>IF(E148=Translations!$A$100,VLOOKUP(Cost!$D$5,'Coefficient Table'!$A$8:$K$92,11,FALSE)*O148,"N/A")</f>
        <v>N/A</v>
      </c>
      <c r="Q148" s="45" t="str">
        <f>IF(E148=Translations!$A$100,VLOOKUP(Cost!$D$5,'Coefficient Table'!$A$8:$K$92,10,FALSE)*O148,"N/A")</f>
        <v>N/A</v>
      </c>
      <c r="R148" s="45" t="str">
        <f>IF(E148=Translations!$A$100,VLOOKUP(Cost!$D$5,'Coefficient Table'!$A$8:$K$92,9,FALSE)*P148,"N/A")</f>
        <v>N/A</v>
      </c>
      <c r="S148" s="127"/>
      <c r="T148" s="229"/>
      <c r="U148" s="222"/>
      <c r="V148" s="222"/>
      <c r="W148" s="222"/>
      <c r="X148" s="227">
        <f t="shared" si="6"/>
        <v>0</v>
      </c>
      <c r="Y148" s="222"/>
      <c r="Z148" s="222">
        <f>$N148*60*Cost!$H$10*Cost!$H$11*Cost!$D$7/1000</f>
        <v>0</v>
      </c>
      <c r="AA148" s="222">
        <f>$N148*60*Cost!$H$10*Cost!$H$11*Cost!$D$8/1000</f>
        <v>0</v>
      </c>
      <c r="AB148" s="222">
        <f>$N148*60*Cost!$H$10*Cost!$H$11*Cost!$D$9/1000</f>
        <v>0</v>
      </c>
      <c r="AC148" s="222">
        <f>$N148*60*Cost!$H$10*Cost!$H$11*Cost!$D$10/1000</f>
        <v>0</v>
      </c>
      <c r="AD148" s="222">
        <f>$N148*60*Cost!$H$10*Cost!$H$11*Cost!$D$11/1000</f>
        <v>0</v>
      </c>
      <c r="AE148" s="222">
        <f t="shared" si="8"/>
        <v>0</v>
      </c>
      <c r="AF148" s="222"/>
      <c r="AG148" s="222"/>
      <c r="AH148" s="222"/>
      <c r="AI148" s="222"/>
      <c r="AJ148" s="222"/>
      <c r="AK148" s="222"/>
      <c r="AL148" s="222"/>
      <c r="AM148" s="222"/>
      <c r="AN148" s="222"/>
      <c r="AO148" s="222"/>
      <c r="AP148" s="222"/>
      <c r="AQ148" s="222"/>
      <c r="AR148" s="222"/>
      <c r="AS148" s="222"/>
      <c r="AT148" s="222"/>
    </row>
    <row r="149" spans="2:46" ht="13.8" x14ac:dyDescent="0.25">
      <c r="B149" s="15"/>
      <c r="C149" s="15"/>
      <c r="D149" s="15"/>
      <c r="E149" s="16"/>
      <c r="F149" s="15"/>
      <c r="G149" s="29"/>
      <c r="H149" s="322"/>
      <c r="I149" s="323"/>
      <c r="J149" s="323"/>
      <c r="K149" s="15"/>
      <c r="L149" s="15"/>
      <c r="M149" s="204">
        <f t="shared" si="7"/>
        <v>0</v>
      </c>
      <c r="N149" s="44">
        <f>IF(DisplayUnits="standard",IF(G149=0,0,VLOOKUP(G149,'Flow Rate Table'!$B$13:$O$132,X149)),IF(G149=0,0,VLOOKUP(G149,#REF!,X149)))</f>
        <v>0</v>
      </c>
      <c r="O149" s="129" t="str">
        <f>IF(E149=$A$3,M149/Cost!$D$6,"N/A")</f>
        <v>N/A</v>
      </c>
      <c r="P149" s="45" t="str">
        <f>IF(E149=Translations!$A$100,VLOOKUP(Cost!$D$5,'Coefficient Table'!$A$8:$K$92,11,FALSE)*O149,"N/A")</f>
        <v>N/A</v>
      </c>
      <c r="Q149" s="45" t="str">
        <f>IF(E149=Translations!$A$100,VLOOKUP(Cost!$D$5,'Coefficient Table'!$A$8:$K$92,10,FALSE)*O149,"N/A")</f>
        <v>N/A</v>
      </c>
      <c r="R149" s="45" t="str">
        <f>IF(E149=Translations!$A$100,VLOOKUP(Cost!$D$5,'Coefficient Table'!$A$8:$K$92,9,FALSE)*P149,"N/A")</f>
        <v>N/A</v>
      </c>
      <c r="S149" s="127"/>
      <c r="T149" s="229"/>
      <c r="U149" s="222"/>
      <c r="V149" s="222"/>
      <c r="W149" s="222"/>
      <c r="X149" s="227">
        <f t="shared" si="6"/>
        <v>0</v>
      </c>
      <c r="Y149" s="222"/>
      <c r="Z149" s="222">
        <f>$N149*60*Cost!$H$10*Cost!$H$11*Cost!$D$7/1000</f>
        <v>0</v>
      </c>
      <c r="AA149" s="222">
        <f>$N149*60*Cost!$H$10*Cost!$H$11*Cost!$D$8/1000</f>
        <v>0</v>
      </c>
      <c r="AB149" s="222">
        <f>$N149*60*Cost!$H$10*Cost!$H$11*Cost!$D$9/1000</f>
        <v>0</v>
      </c>
      <c r="AC149" s="222">
        <f>$N149*60*Cost!$H$10*Cost!$H$11*Cost!$D$10/1000</f>
        <v>0</v>
      </c>
      <c r="AD149" s="222">
        <f>$N149*60*Cost!$H$10*Cost!$H$11*Cost!$D$11/1000</f>
        <v>0</v>
      </c>
      <c r="AE149" s="222">
        <f t="shared" si="8"/>
        <v>0</v>
      </c>
      <c r="AF149" s="222"/>
      <c r="AG149" s="222"/>
      <c r="AH149" s="222"/>
      <c r="AI149" s="222"/>
      <c r="AJ149" s="222"/>
      <c r="AK149" s="222"/>
      <c r="AL149" s="222"/>
      <c r="AM149" s="222"/>
      <c r="AN149" s="222"/>
      <c r="AO149" s="222"/>
      <c r="AP149" s="222"/>
      <c r="AQ149" s="222"/>
      <c r="AR149" s="222"/>
      <c r="AS149" s="222"/>
      <c r="AT149" s="222"/>
    </row>
    <row r="150" spans="2:46" ht="13.8" x14ac:dyDescent="0.25">
      <c r="B150" s="15"/>
      <c r="C150" s="15"/>
      <c r="D150" s="15"/>
      <c r="E150" s="16"/>
      <c r="F150" s="15"/>
      <c r="G150" s="29"/>
      <c r="H150" s="322"/>
      <c r="I150" s="323"/>
      <c r="J150" s="323"/>
      <c r="K150" s="15"/>
      <c r="L150" s="15"/>
      <c r="M150" s="204">
        <f t="shared" si="7"/>
        <v>0</v>
      </c>
      <c r="N150" s="44">
        <f>IF(DisplayUnits="standard",IF(G150=0,0,VLOOKUP(G150,'Flow Rate Table'!$B$13:$O$132,X150)),IF(G150=0,0,VLOOKUP(G150,#REF!,X150)))</f>
        <v>0</v>
      </c>
      <c r="O150" s="129" t="str">
        <f>IF(E150=$A$3,M150/Cost!$D$6,"N/A")</f>
        <v>N/A</v>
      </c>
      <c r="P150" s="45" t="str">
        <f>IF(E150=Translations!$A$100,VLOOKUP(Cost!$D$5,'Coefficient Table'!$A$8:$K$92,11,FALSE)*O150,"N/A")</f>
        <v>N/A</v>
      </c>
      <c r="Q150" s="45" t="str">
        <f>IF(E150=Translations!$A$100,VLOOKUP(Cost!$D$5,'Coefficient Table'!$A$8:$K$92,10,FALSE)*O150,"N/A")</f>
        <v>N/A</v>
      </c>
      <c r="R150" s="45" t="str">
        <f>IF(E150=Translations!$A$100,VLOOKUP(Cost!$D$5,'Coefficient Table'!$A$8:$K$92,9,FALSE)*P150,"N/A")</f>
        <v>N/A</v>
      </c>
      <c r="S150" s="127"/>
      <c r="T150" s="229"/>
      <c r="U150" s="222"/>
      <c r="V150" s="222"/>
      <c r="W150" s="222"/>
      <c r="X150" s="227">
        <f t="shared" si="6"/>
        <v>0</v>
      </c>
      <c r="Y150" s="222"/>
      <c r="Z150" s="222">
        <f>$N150*60*Cost!$H$10*Cost!$H$11*Cost!$D$7/1000</f>
        <v>0</v>
      </c>
      <c r="AA150" s="222">
        <f>$N150*60*Cost!$H$10*Cost!$H$11*Cost!$D$8/1000</f>
        <v>0</v>
      </c>
      <c r="AB150" s="222">
        <f>$N150*60*Cost!$H$10*Cost!$H$11*Cost!$D$9/1000</f>
        <v>0</v>
      </c>
      <c r="AC150" s="222">
        <f>$N150*60*Cost!$H$10*Cost!$H$11*Cost!$D$10/1000</f>
        <v>0</v>
      </c>
      <c r="AD150" s="222">
        <f>$N150*60*Cost!$H$10*Cost!$H$11*Cost!$D$11/1000</f>
        <v>0</v>
      </c>
      <c r="AE150" s="222">
        <f t="shared" si="8"/>
        <v>0</v>
      </c>
      <c r="AF150" s="222"/>
      <c r="AG150" s="222"/>
      <c r="AH150" s="222"/>
      <c r="AI150" s="222"/>
      <c r="AJ150" s="222"/>
      <c r="AK150" s="222"/>
      <c r="AL150" s="222"/>
      <c r="AM150" s="222"/>
      <c r="AN150" s="222"/>
      <c r="AO150" s="222"/>
      <c r="AP150" s="222"/>
      <c r="AQ150" s="222"/>
      <c r="AR150" s="222"/>
      <c r="AS150" s="222"/>
      <c r="AT150" s="222"/>
    </row>
    <row r="151" spans="2:46" ht="13.8" x14ac:dyDescent="0.25">
      <c r="B151" s="15"/>
      <c r="C151" s="15"/>
      <c r="D151" s="15"/>
      <c r="E151" s="16"/>
      <c r="F151" s="15"/>
      <c r="G151" s="29"/>
      <c r="H151" s="322"/>
      <c r="I151" s="323"/>
      <c r="J151" s="323"/>
      <c r="K151" s="15"/>
      <c r="L151" s="15"/>
      <c r="M151" s="204">
        <f t="shared" si="7"/>
        <v>0</v>
      </c>
      <c r="N151" s="44">
        <f>IF(DisplayUnits="standard",IF(G151=0,0,VLOOKUP(G151,'Flow Rate Table'!$B$13:$O$132,X151)),IF(G151=0,0,VLOOKUP(G151,#REF!,X151)))</f>
        <v>0</v>
      </c>
      <c r="O151" s="129" t="str">
        <f>IF(E151=$A$3,M151/Cost!$D$6,"N/A")</f>
        <v>N/A</v>
      </c>
      <c r="P151" s="45" t="str">
        <f>IF(E151=Translations!$A$100,VLOOKUP(Cost!$D$5,'Coefficient Table'!$A$8:$K$92,11,FALSE)*O151,"N/A")</f>
        <v>N/A</v>
      </c>
      <c r="Q151" s="45" t="str">
        <f>IF(E151=Translations!$A$100,VLOOKUP(Cost!$D$5,'Coefficient Table'!$A$8:$K$92,10,FALSE)*O151,"N/A")</f>
        <v>N/A</v>
      </c>
      <c r="R151" s="45" t="str">
        <f>IF(E151=Translations!$A$100,VLOOKUP(Cost!$D$5,'Coefficient Table'!$A$8:$K$92,9,FALSE)*P151,"N/A")</f>
        <v>N/A</v>
      </c>
      <c r="S151" s="127"/>
      <c r="T151" s="229"/>
      <c r="U151" s="222"/>
      <c r="V151" s="222"/>
      <c r="W151" s="222"/>
      <c r="X151" s="227">
        <f t="shared" si="6"/>
        <v>0</v>
      </c>
      <c r="Y151" s="222"/>
      <c r="Z151" s="222">
        <f>$N151*60*Cost!$H$10*Cost!$H$11*Cost!$D$7/1000</f>
        <v>0</v>
      </c>
      <c r="AA151" s="222">
        <f>$N151*60*Cost!$H$10*Cost!$H$11*Cost!$D$8/1000</f>
        <v>0</v>
      </c>
      <c r="AB151" s="222">
        <f>$N151*60*Cost!$H$10*Cost!$H$11*Cost!$D$9/1000</f>
        <v>0</v>
      </c>
      <c r="AC151" s="222">
        <f>$N151*60*Cost!$H$10*Cost!$H$11*Cost!$D$10/1000</f>
        <v>0</v>
      </c>
      <c r="AD151" s="222">
        <f>$N151*60*Cost!$H$10*Cost!$H$11*Cost!$D$11/1000</f>
        <v>0</v>
      </c>
      <c r="AE151" s="222">
        <f t="shared" si="8"/>
        <v>0</v>
      </c>
      <c r="AF151" s="222"/>
      <c r="AG151" s="222"/>
      <c r="AH151" s="222"/>
      <c r="AI151" s="222"/>
      <c r="AJ151" s="222"/>
      <c r="AK151" s="222"/>
      <c r="AL151" s="222"/>
      <c r="AM151" s="222"/>
      <c r="AN151" s="222"/>
      <c r="AO151" s="222"/>
      <c r="AP151" s="222"/>
      <c r="AQ151" s="222"/>
      <c r="AR151" s="222"/>
      <c r="AS151" s="222"/>
      <c r="AT151" s="222"/>
    </row>
    <row r="152" spans="2:46" ht="13.8" x14ac:dyDescent="0.25">
      <c r="B152" s="15"/>
      <c r="C152" s="15"/>
      <c r="D152" s="15"/>
      <c r="E152" s="16"/>
      <c r="F152" s="15"/>
      <c r="G152" s="29"/>
      <c r="H152" s="322"/>
      <c r="I152" s="323"/>
      <c r="J152" s="323"/>
      <c r="K152" s="15"/>
      <c r="L152" s="15"/>
      <c r="M152" s="204">
        <f t="shared" si="7"/>
        <v>0</v>
      </c>
      <c r="N152" s="44">
        <f>IF(DisplayUnits="standard",IF(G152=0,0,VLOOKUP(G152,'Flow Rate Table'!$B$13:$O$132,X152)),IF(G152=0,0,VLOOKUP(G152,#REF!,X152)))</f>
        <v>0</v>
      </c>
      <c r="O152" s="129" t="str">
        <f>IF(E152=$A$3,M152/Cost!$D$6,"N/A")</f>
        <v>N/A</v>
      </c>
      <c r="P152" s="45" t="str">
        <f>IF(E152=Translations!$A$100,VLOOKUP(Cost!$D$5,'Coefficient Table'!$A$8:$K$92,11,FALSE)*O152,"N/A")</f>
        <v>N/A</v>
      </c>
      <c r="Q152" s="45" t="str">
        <f>IF(E152=Translations!$A$100,VLOOKUP(Cost!$D$5,'Coefficient Table'!$A$8:$K$92,10,FALSE)*O152,"N/A")</f>
        <v>N/A</v>
      </c>
      <c r="R152" s="45" t="str">
        <f>IF(E152=Translations!$A$100,VLOOKUP(Cost!$D$5,'Coefficient Table'!$A$8:$K$92,9,FALSE)*P152,"N/A")</f>
        <v>N/A</v>
      </c>
      <c r="S152" s="127"/>
      <c r="T152" s="229"/>
      <c r="U152" s="222"/>
      <c r="V152" s="222"/>
      <c r="W152" s="222"/>
      <c r="X152" s="227">
        <f t="shared" si="6"/>
        <v>0</v>
      </c>
      <c r="Y152" s="222"/>
      <c r="Z152" s="222">
        <f>$N152*60*Cost!$H$10*Cost!$H$11*Cost!$D$7/1000</f>
        <v>0</v>
      </c>
      <c r="AA152" s="222">
        <f>$N152*60*Cost!$H$10*Cost!$H$11*Cost!$D$8/1000</f>
        <v>0</v>
      </c>
      <c r="AB152" s="222">
        <f>$N152*60*Cost!$H$10*Cost!$H$11*Cost!$D$9/1000</f>
        <v>0</v>
      </c>
      <c r="AC152" s="222">
        <f>$N152*60*Cost!$H$10*Cost!$H$11*Cost!$D$10/1000</f>
        <v>0</v>
      </c>
      <c r="AD152" s="222">
        <f>$N152*60*Cost!$H$10*Cost!$H$11*Cost!$D$11/1000</f>
        <v>0</v>
      </c>
      <c r="AE152" s="222">
        <f t="shared" si="8"/>
        <v>0</v>
      </c>
      <c r="AF152" s="222"/>
      <c r="AG152" s="222"/>
      <c r="AH152" s="222"/>
      <c r="AI152" s="222"/>
      <c r="AJ152" s="222"/>
      <c r="AK152" s="222"/>
      <c r="AL152" s="222"/>
      <c r="AM152" s="222"/>
      <c r="AN152" s="222"/>
      <c r="AO152" s="222"/>
      <c r="AP152" s="222"/>
      <c r="AQ152" s="222"/>
      <c r="AR152" s="222"/>
      <c r="AS152" s="222"/>
      <c r="AT152" s="222"/>
    </row>
    <row r="153" spans="2:46" ht="13.8" x14ac:dyDescent="0.25">
      <c r="B153" s="15"/>
      <c r="C153" s="15"/>
      <c r="D153" s="15"/>
      <c r="E153" s="16"/>
      <c r="F153" s="15"/>
      <c r="G153" s="29"/>
      <c r="H153" s="322"/>
      <c r="I153" s="323"/>
      <c r="J153" s="323"/>
      <c r="K153" s="15"/>
      <c r="L153" s="15"/>
      <c r="M153" s="204">
        <f t="shared" si="7"/>
        <v>0</v>
      </c>
      <c r="N153" s="44">
        <f>IF(DisplayUnits="standard",IF(G153=0,0,VLOOKUP(G153,'Flow Rate Table'!$B$13:$O$132,X153)),IF(G153=0,0,VLOOKUP(G153,#REF!,X153)))</f>
        <v>0</v>
      </c>
      <c r="O153" s="129" t="str">
        <f>IF(E153=$A$3,M153/Cost!$D$6,"N/A")</f>
        <v>N/A</v>
      </c>
      <c r="P153" s="45" t="str">
        <f>IF(E153=Translations!$A$100,VLOOKUP(Cost!$D$5,'Coefficient Table'!$A$8:$K$92,11,FALSE)*O153,"N/A")</f>
        <v>N/A</v>
      </c>
      <c r="Q153" s="45" t="str">
        <f>IF(E153=Translations!$A$100,VLOOKUP(Cost!$D$5,'Coefficient Table'!$A$8:$K$92,10,FALSE)*O153,"N/A")</f>
        <v>N/A</v>
      </c>
      <c r="R153" s="45" t="str">
        <f>IF(E153=Translations!$A$100,VLOOKUP(Cost!$D$5,'Coefficient Table'!$A$8:$K$92,9,FALSE)*P153,"N/A")</f>
        <v>N/A</v>
      </c>
      <c r="S153" s="127"/>
      <c r="T153" s="229"/>
      <c r="U153" s="222"/>
      <c r="V153" s="222"/>
      <c r="W153" s="222"/>
      <c r="X153" s="227">
        <f t="shared" si="6"/>
        <v>0</v>
      </c>
      <c r="Y153" s="222"/>
      <c r="Z153" s="222">
        <f>$N153*60*Cost!$H$10*Cost!$H$11*Cost!$D$7/1000</f>
        <v>0</v>
      </c>
      <c r="AA153" s="222">
        <f>$N153*60*Cost!$H$10*Cost!$H$11*Cost!$D$8/1000</f>
        <v>0</v>
      </c>
      <c r="AB153" s="222">
        <f>$N153*60*Cost!$H$10*Cost!$H$11*Cost!$D$9/1000</f>
        <v>0</v>
      </c>
      <c r="AC153" s="222">
        <f>$N153*60*Cost!$H$10*Cost!$H$11*Cost!$D$10/1000</f>
        <v>0</v>
      </c>
      <c r="AD153" s="222">
        <f>$N153*60*Cost!$H$10*Cost!$H$11*Cost!$D$11/1000</f>
        <v>0</v>
      </c>
      <c r="AE153" s="222">
        <f t="shared" si="8"/>
        <v>0</v>
      </c>
      <c r="AF153" s="222"/>
      <c r="AG153" s="222"/>
      <c r="AH153" s="222"/>
      <c r="AI153" s="222"/>
      <c r="AJ153" s="222"/>
      <c r="AK153" s="222"/>
      <c r="AL153" s="222"/>
      <c r="AM153" s="222"/>
      <c r="AN153" s="222"/>
      <c r="AO153" s="222"/>
      <c r="AP153" s="222"/>
      <c r="AQ153" s="222"/>
      <c r="AR153" s="222"/>
      <c r="AS153" s="222"/>
      <c r="AT153" s="222"/>
    </row>
    <row r="154" spans="2:46" ht="13.8" x14ac:dyDescent="0.25">
      <c r="B154" s="15"/>
      <c r="C154" s="15"/>
      <c r="D154" s="15"/>
      <c r="E154" s="16"/>
      <c r="F154" s="15"/>
      <c r="G154" s="29"/>
      <c r="H154" s="322"/>
      <c r="I154" s="323"/>
      <c r="J154" s="323"/>
      <c r="K154" s="15"/>
      <c r="L154" s="15"/>
      <c r="M154" s="204">
        <f t="shared" si="7"/>
        <v>0</v>
      </c>
      <c r="N154" s="44">
        <f>IF(DisplayUnits="standard",IF(G154=0,0,VLOOKUP(G154,'Flow Rate Table'!$B$13:$O$132,X154)),IF(G154=0,0,VLOOKUP(G154,#REF!,X154)))</f>
        <v>0</v>
      </c>
      <c r="O154" s="129" t="str">
        <f>IF(E154=$A$3,M154/Cost!$D$6,"N/A")</f>
        <v>N/A</v>
      </c>
      <c r="P154" s="45" t="str">
        <f>IF(E154=Translations!$A$100,VLOOKUP(Cost!$D$5,'Coefficient Table'!$A$8:$K$92,11,FALSE)*O154,"N/A")</f>
        <v>N/A</v>
      </c>
      <c r="Q154" s="45" t="str">
        <f>IF(E154=Translations!$A$100,VLOOKUP(Cost!$D$5,'Coefficient Table'!$A$8:$K$92,10,FALSE)*O154,"N/A")</f>
        <v>N/A</v>
      </c>
      <c r="R154" s="45" t="str">
        <f>IF(E154=Translations!$A$100,VLOOKUP(Cost!$D$5,'Coefficient Table'!$A$8:$K$92,9,FALSE)*P154,"N/A")</f>
        <v>N/A</v>
      </c>
      <c r="S154" s="127"/>
      <c r="T154" s="229"/>
      <c r="U154" s="222"/>
      <c r="V154" s="222"/>
      <c r="W154" s="222"/>
      <c r="X154" s="227">
        <f t="shared" si="6"/>
        <v>0</v>
      </c>
      <c r="Y154" s="222"/>
      <c r="Z154" s="222">
        <f>$N154*60*Cost!$H$10*Cost!$H$11*Cost!$D$7/1000</f>
        <v>0</v>
      </c>
      <c r="AA154" s="222">
        <f>$N154*60*Cost!$H$10*Cost!$H$11*Cost!$D$8/1000</f>
        <v>0</v>
      </c>
      <c r="AB154" s="222">
        <f>$N154*60*Cost!$H$10*Cost!$H$11*Cost!$D$9/1000</f>
        <v>0</v>
      </c>
      <c r="AC154" s="222">
        <f>$N154*60*Cost!$H$10*Cost!$H$11*Cost!$D$10/1000</f>
        <v>0</v>
      </c>
      <c r="AD154" s="222">
        <f>$N154*60*Cost!$H$10*Cost!$H$11*Cost!$D$11/1000</f>
        <v>0</v>
      </c>
      <c r="AE154" s="222">
        <f t="shared" si="8"/>
        <v>0</v>
      </c>
      <c r="AF154" s="222"/>
      <c r="AG154" s="222"/>
      <c r="AH154" s="222"/>
      <c r="AI154" s="222"/>
      <c r="AJ154" s="222"/>
      <c r="AK154" s="222"/>
      <c r="AL154" s="222"/>
      <c r="AM154" s="222"/>
      <c r="AN154" s="222"/>
      <c r="AO154" s="222"/>
      <c r="AP154" s="222"/>
      <c r="AQ154" s="222"/>
      <c r="AR154" s="222"/>
      <c r="AS154" s="222"/>
      <c r="AT154" s="222"/>
    </row>
    <row r="155" spans="2:46" ht="13.8" x14ac:dyDescent="0.25">
      <c r="B155" s="15"/>
      <c r="C155" s="15"/>
      <c r="D155" s="15"/>
      <c r="E155" s="16"/>
      <c r="F155" s="15"/>
      <c r="G155" s="29"/>
      <c r="H155" s="322"/>
      <c r="I155" s="323"/>
      <c r="J155" s="323"/>
      <c r="K155" s="15"/>
      <c r="L155" s="15"/>
      <c r="M155" s="204">
        <f t="shared" si="7"/>
        <v>0</v>
      </c>
      <c r="N155" s="44">
        <f>IF(DisplayUnits="standard",IF(G155=0,0,VLOOKUP(G155,'Flow Rate Table'!$B$13:$O$132,X155)),IF(G155=0,0,VLOOKUP(G155,#REF!,X155)))</f>
        <v>0</v>
      </c>
      <c r="O155" s="129" t="str">
        <f>IF(E155=$A$3,M155/Cost!$D$6,"N/A")</f>
        <v>N/A</v>
      </c>
      <c r="P155" s="45" t="str">
        <f>IF(E155=Translations!$A$100,VLOOKUP(Cost!$D$5,'Coefficient Table'!$A$8:$K$92,11,FALSE)*O155,"N/A")</f>
        <v>N/A</v>
      </c>
      <c r="Q155" s="45" t="str">
        <f>IF(E155=Translations!$A$100,VLOOKUP(Cost!$D$5,'Coefficient Table'!$A$8:$K$92,10,FALSE)*O155,"N/A")</f>
        <v>N/A</v>
      </c>
      <c r="R155" s="45" t="str">
        <f>IF(E155=Translations!$A$100,VLOOKUP(Cost!$D$5,'Coefficient Table'!$A$8:$K$92,9,FALSE)*P155,"N/A")</f>
        <v>N/A</v>
      </c>
      <c r="S155" s="127"/>
      <c r="T155" s="229"/>
      <c r="U155" s="222"/>
      <c r="V155" s="222"/>
      <c r="W155" s="222"/>
      <c r="X155" s="227">
        <f t="shared" si="6"/>
        <v>0</v>
      </c>
      <c r="Y155" s="222"/>
      <c r="Z155" s="222">
        <f>$N155*60*Cost!$H$10*Cost!$H$11*Cost!$D$7/1000</f>
        <v>0</v>
      </c>
      <c r="AA155" s="222">
        <f>$N155*60*Cost!$H$10*Cost!$H$11*Cost!$D$8/1000</f>
        <v>0</v>
      </c>
      <c r="AB155" s="222">
        <f>$N155*60*Cost!$H$10*Cost!$H$11*Cost!$D$9/1000</f>
        <v>0</v>
      </c>
      <c r="AC155" s="222">
        <f>$N155*60*Cost!$H$10*Cost!$H$11*Cost!$D$10/1000</f>
        <v>0</v>
      </c>
      <c r="AD155" s="222">
        <f>$N155*60*Cost!$H$10*Cost!$H$11*Cost!$D$11/1000</f>
        <v>0</v>
      </c>
      <c r="AE155" s="222">
        <f t="shared" si="8"/>
        <v>0</v>
      </c>
      <c r="AF155" s="222"/>
      <c r="AG155" s="222"/>
      <c r="AH155" s="222"/>
      <c r="AI155" s="222"/>
      <c r="AJ155" s="222"/>
      <c r="AK155" s="222"/>
      <c r="AL155" s="222"/>
      <c r="AM155" s="222"/>
      <c r="AN155" s="222"/>
      <c r="AO155" s="222"/>
      <c r="AP155" s="222"/>
      <c r="AQ155" s="222"/>
      <c r="AR155" s="222"/>
      <c r="AS155" s="222"/>
      <c r="AT155" s="222"/>
    </row>
    <row r="156" spans="2:46" ht="13.8" x14ac:dyDescent="0.25">
      <c r="B156" s="15"/>
      <c r="C156" s="15"/>
      <c r="D156" s="15"/>
      <c r="E156" s="16"/>
      <c r="F156" s="15"/>
      <c r="G156" s="29"/>
      <c r="H156" s="322"/>
      <c r="I156" s="323"/>
      <c r="J156" s="323"/>
      <c r="K156" s="15"/>
      <c r="L156" s="15"/>
      <c r="M156" s="204">
        <f t="shared" si="7"/>
        <v>0</v>
      </c>
      <c r="N156" s="44">
        <f>IF(DisplayUnits="standard",IF(G156=0,0,VLOOKUP(G156,'Flow Rate Table'!$B$13:$O$132,X156)),IF(G156=0,0,VLOOKUP(G156,#REF!,X156)))</f>
        <v>0</v>
      </c>
      <c r="O156" s="129" t="str">
        <f>IF(E156=$A$3,M156/Cost!$D$6,"N/A")</f>
        <v>N/A</v>
      </c>
      <c r="P156" s="45" t="str">
        <f>IF(E156=Translations!$A$100,VLOOKUP(Cost!$D$5,'Coefficient Table'!$A$8:$K$92,11,FALSE)*O156,"N/A")</f>
        <v>N/A</v>
      </c>
      <c r="Q156" s="45" t="str">
        <f>IF(E156=Translations!$A$100,VLOOKUP(Cost!$D$5,'Coefficient Table'!$A$8:$K$92,10,FALSE)*O156,"N/A")</f>
        <v>N/A</v>
      </c>
      <c r="R156" s="45" t="str">
        <f>IF(E156=Translations!$A$100,VLOOKUP(Cost!$D$5,'Coefficient Table'!$A$8:$K$92,9,FALSE)*P156,"N/A")</f>
        <v>N/A</v>
      </c>
      <c r="S156" s="127"/>
      <c r="T156" s="229"/>
      <c r="U156" s="222"/>
      <c r="V156" s="222"/>
      <c r="W156" s="222"/>
      <c r="X156" s="227">
        <f t="shared" si="6"/>
        <v>0</v>
      </c>
      <c r="Y156" s="222"/>
      <c r="Z156" s="222">
        <f>$N156*60*Cost!$H$10*Cost!$H$11*Cost!$D$7/1000</f>
        <v>0</v>
      </c>
      <c r="AA156" s="222">
        <f>$N156*60*Cost!$H$10*Cost!$H$11*Cost!$D$8/1000</f>
        <v>0</v>
      </c>
      <c r="AB156" s="222">
        <f>$N156*60*Cost!$H$10*Cost!$H$11*Cost!$D$9/1000</f>
        <v>0</v>
      </c>
      <c r="AC156" s="222">
        <f>$N156*60*Cost!$H$10*Cost!$H$11*Cost!$D$10/1000</f>
        <v>0</v>
      </c>
      <c r="AD156" s="222">
        <f>$N156*60*Cost!$H$10*Cost!$H$11*Cost!$D$11/1000</f>
        <v>0</v>
      </c>
      <c r="AE156" s="222">
        <f t="shared" si="8"/>
        <v>0</v>
      </c>
      <c r="AF156" s="222"/>
      <c r="AG156" s="222"/>
      <c r="AH156" s="222"/>
      <c r="AI156" s="222"/>
      <c r="AJ156" s="222"/>
      <c r="AK156" s="222"/>
      <c r="AL156" s="222"/>
      <c r="AM156" s="222"/>
      <c r="AN156" s="222"/>
      <c r="AO156" s="222"/>
      <c r="AP156" s="222"/>
      <c r="AQ156" s="222"/>
      <c r="AR156" s="222"/>
      <c r="AS156" s="222"/>
      <c r="AT156" s="222"/>
    </row>
    <row r="157" spans="2:46" ht="13.8" x14ac:dyDescent="0.25">
      <c r="B157" s="15"/>
      <c r="C157" s="15"/>
      <c r="D157" s="15"/>
      <c r="E157" s="16"/>
      <c r="F157" s="15"/>
      <c r="G157" s="29"/>
      <c r="H157" s="322"/>
      <c r="I157" s="323"/>
      <c r="J157" s="323"/>
      <c r="K157" s="15"/>
      <c r="L157" s="15"/>
      <c r="M157" s="204">
        <f t="shared" si="7"/>
        <v>0</v>
      </c>
      <c r="N157" s="44">
        <f>IF(DisplayUnits="standard",IF(G157=0,0,VLOOKUP(G157,'Flow Rate Table'!$B$13:$O$132,X157)),IF(G157=0,0,VLOOKUP(G157,#REF!,X157)))</f>
        <v>0</v>
      </c>
      <c r="O157" s="129" t="str">
        <f>IF(E157=$A$3,M157/Cost!$D$6,"N/A")</f>
        <v>N/A</v>
      </c>
      <c r="P157" s="45" t="str">
        <f>IF(E157=Translations!$A$100,VLOOKUP(Cost!$D$5,'Coefficient Table'!$A$8:$K$92,11,FALSE)*O157,"N/A")</f>
        <v>N/A</v>
      </c>
      <c r="Q157" s="45" t="str">
        <f>IF(E157=Translations!$A$100,VLOOKUP(Cost!$D$5,'Coefficient Table'!$A$8:$K$92,10,FALSE)*O157,"N/A")</f>
        <v>N/A</v>
      </c>
      <c r="R157" s="45" t="str">
        <f>IF(E157=Translations!$A$100,VLOOKUP(Cost!$D$5,'Coefficient Table'!$A$8:$K$92,9,FALSE)*P157,"N/A")</f>
        <v>N/A</v>
      </c>
      <c r="S157" s="127"/>
      <c r="T157" s="229"/>
      <c r="U157" s="222"/>
      <c r="V157" s="222"/>
      <c r="W157" s="222"/>
      <c r="X157" s="227">
        <f t="shared" si="6"/>
        <v>0</v>
      </c>
      <c r="Y157" s="222"/>
      <c r="Z157" s="222">
        <f>$N157*60*Cost!$H$10*Cost!$H$11*Cost!$D$7/1000</f>
        <v>0</v>
      </c>
      <c r="AA157" s="222">
        <f>$N157*60*Cost!$H$10*Cost!$H$11*Cost!$D$8/1000</f>
        <v>0</v>
      </c>
      <c r="AB157" s="222">
        <f>$N157*60*Cost!$H$10*Cost!$H$11*Cost!$D$9/1000</f>
        <v>0</v>
      </c>
      <c r="AC157" s="222">
        <f>$N157*60*Cost!$H$10*Cost!$H$11*Cost!$D$10/1000</f>
        <v>0</v>
      </c>
      <c r="AD157" s="222">
        <f>$N157*60*Cost!$H$10*Cost!$H$11*Cost!$D$11/1000</f>
        <v>0</v>
      </c>
      <c r="AE157" s="222">
        <f t="shared" si="8"/>
        <v>0</v>
      </c>
      <c r="AF157" s="222"/>
      <c r="AG157" s="222"/>
      <c r="AH157" s="222"/>
      <c r="AI157" s="222"/>
      <c r="AJ157" s="222"/>
      <c r="AK157" s="222"/>
      <c r="AL157" s="222"/>
      <c r="AM157" s="222"/>
      <c r="AN157" s="222"/>
      <c r="AO157" s="222"/>
      <c r="AP157" s="222"/>
      <c r="AQ157" s="222"/>
      <c r="AR157" s="222"/>
      <c r="AS157" s="222"/>
      <c r="AT157" s="222"/>
    </row>
    <row r="158" spans="2:46" ht="13.8" x14ac:dyDescent="0.25">
      <c r="B158" s="15"/>
      <c r="C158" s="15"/>
      <c r="D158" s="15"/>
      <c r="E158" s="16"/>
      <c r="F158" s="15"/>
      <c r="G158" s="29"/>
      <c r="H158" s="322"/>
      <c r="I158" s="323"/>
      <c r="J158" s="323"/>
      <c r="K158" s="15"/>
      <c r="L158" s="15"/>
      <c r="M158" s="204">
        <f t="shared" si="7"/>
        <v>0</v>
      </c>
      <c r="N158" s="44">
        <f>IF(DisplayUnits="standard",IF(G158=0,0,VLOOKUP(G158,'Flow Rate Table'!$B$13:$O$132,X158)),IF(G158=0,0,VLOOKUP(G158,#REF!,X158)))</f>
        <v>0</v>
      </c>
      <c r="O158" s="129" t="str">
        <f>IF(E158=$A$3,M158/Cost!$D$6,"N/A")</f>
        <v>N/A</v>
      </c>
      <c r="P158" s="45" t="str">
        <f>IF(E158=Translations!$A$100,VLOOKUP(Cost!$D$5,'Coefficient Table'!$A$8:$K$92,11,FALSE)*O158,"N/A")</f>
        <v>N/A</v>
      </c>
      <c r="Q158" s="45" t="str">
        <f>IF(E158=Translations!$A$100,VLOOKUP(Cost!$D$5,'Coefficient Table'!$A$8:$K$92,10,FALSE)*O158,"N/A")</f>
        <v>N/A</v>
      </c>
      <c r="R158" s="45" t="str">
        <f>IF(E158=Translations!$A$100,VLOOKUP(Cost!$D$5,'Coefficient Table'!$A$8:$K$92,9,FALSE)*P158,"N/A")</f>
        <v>N/A</v>
      </c>
      <c r="S158" s="127"/>
      <c r="T158" s="229"/>
      <c r="U158" s="222"/>
      <c r="V158" s="222"/>
      <c r="W158" s="222"/>
      <c r="X158" s="227">
        <f t="shared" si="6"/>
        <v>0</v>
      </c>
      <c r="Y158" s="222"/>
      <c r="Z158" s="222">
        <f>$N158*60*Cost!$H$10*Cost!$H$11*Cost!$D$7/1000</f>
        <v>0</v>
      </c>
      <c r="AA158" s="222">
        <f>$N158*60*Cost!$H$10*Cost!$H$11*Cost!$D$8/1000</f>
        <v>0</v>
      </c>
      <c r="AB158" s="222">
        <f>$N158*60*Cost!$H$10*Cost!$H$11*Cost!$D$9/1000</f>
        <v>0</v>
      </c>
      <c r="AC158" s="222">
        <f>$N158*60*Cost!$H$10*Cost!$H$11*Cost!$D$10/1000</f>
        <v>0</v>
      </c>
      <c r="AD158" s="222">
        <f>$N158*60*Cost!$H$10*Cost!$H$11*Cost!$D$11/1000</f>
        <v>0</v>
      </c>
      <c r="AE158" s="222">
        <f t="shared" si="8"/>
        <v>0</v>
      </c>
      <c r="AF158" s="222"/>
      <c r="AG158" s="222"/>
      <c r="AH158" s="222"/>
      <c r="AI158" s="222"/>
      <c r="AJ158" s="222"/>
      <c r="AK158" s="222"/>
      <c r="AL158" s="222"/>
      <c r="AM158" s="222"/>
      <c r="AN158" s="222"/>
      <c r="AO158" s="222"/>
      <c r="AP158" s="222"/>
      <c r="AQ158" s="222"/>
      <c r="AR158" s="222"/>
      <c r="AS158" s="222"/>
      <c r="AT158" s="222"/>
    </row>
    <row r="159" spans="2:46" ht="13.8" x14ac:dyDescent="0.25">
      <c r="B159" s="15"/>
      <c r="C159" s="15"/>
      <c r="D159" s="15"/>
      <c r="E159" s="16"/>
      <c r="F159" s="15"/>
      <c r="G159" s="29"/>
      <c r="H159" s="322"/>
      <c r="I159" s="323"/>
      <c r="J159" s="323"/>
      <c r="K159" s="15"/>
      <c r="L159" s="15"/>
      <c r="M159" s="204">
        <f t="shared" si="7"/>
        <v>0</v>
      </c>
      <c r="N159" s="44">
        <f>IF(DisplayUnits="standard",IF(G159=0,0,VLOOKUP(G159,'Flow Rate Table'!$B$13:$O$132,X159)),IF(G159=0,0,VLOOKUP(G159,#REF!,X159)))</f>
        <v>0</v>
      </c>
      <c r="O159" s="129" t="str">
        <f>IF(E159=$A$3,M159/Cost!$D$6,"N/A")</f>
        <v>N/A</v>
      </c>
      <c r="P159" s="45" t="str">
        <f>IF(E159=Translations!$A$100,VLOOKUP(Cost!$D$5,'Coefficient Table'!$A$8:$K$92,11,FALSE)*O159,"N/A")</f>
        <v>N/A</v>
      </c>
      <c r="Q159" s="45" t="str">
        <f>IF(E159=Translations!$A$100,VLOOKUP(Cost!$D$5,'Coefficient Table'!$A$8:$K$92,10,FALSE)*O159,"N/A")</f>
        <v>N/A</v>
      </c>
      <c r="R159" s="45" t="str">
        <f>IF(E159=Translations!$A$100,VLOOKUP(Cost!$D$5,'Coefficient Table'!$A$8:$K$92,9,FALSE)*P159,"N/A")</f>
        <v>N/A</v>
      </c>
      <c r="S159" s="127"/>
      <c r="T159" s="229"/>
      <c r="U159" s="222"/>
      <c r="V159" s="222"/>
      <c r="W159" s="222"/>
      <c r="X159" s="227">
        <f t="shared" si="6"/>
        <v>0</v>
      </c>
      <c r="Y159" s="222"/>
      <c r="Z159" s="222">
        <f>$N159*60*Cost!$H$10*Cost!$H$11*Cost!$D$7/1000</f>
        <v>0</v>
      </c>
      <c r="AA159" s="222">
        <f>$N159*60*Cost!$H$10*Cost!$H$11*Cost!$D$8/1000</f>
        <v>0</v>
      </c>
      <c r="AB159" s="222">
        <f>$N159*60*Cost!$H$10*Cost!$H$11*Cost!$D$9/1000</f>
        <v>0</v>
      </c>
      <c r="AC159" s="222">
        <f>$N159*60*Cost!$H$10*Cost!$H$11*Cost!$D$10/1000</f>
        <v>0</v>
      </c>
      <c r="AD159" s="222">
        <f>$N159*60*Cost!$H$10*Cost!$H$11*Cost!$D$11/1000</f>
        <v>0</v>
      </c>
      <c r="AE159" s="222">
        <f t="shared" si="8"/>
        <v>0</v>
      </c>
      <c r="AF159" s="222"/>
      <c r="AG159" s="222"/>
      <c r="AH159" s="222"/>
      <c r="AI159" s="222"/>
      <c r="AJ159" s="222"/>
      <c r="AK159" s="222"/>
      <c r="AL159" s="222"/>
      <c r="AM159" s="222"/>
      <c r="AN159" s="222"/>
      <c r="AO159" s="222"/>
      <c r="AP159" s="222"/>
      <c r="AQ159" s="222"/>
      <c r="AR159" s="222"/>
      <c r="AS159" s="222"/>
      <c r="AT159" s="222"/>
    </row>
    <row r="160" spans="2:46" ht="13.8" x14ac:dyDescent="0.25">
      <c r="B160" s="15"/>
      <c r="C160" s="15"/>
      <c r="D160" s="15"/>
      <c r="E160" s="16"/>
      <c r="F160" s="15"/>
      <c r="G160" s="29"/>
      <c r="H160" s="322"/>
      <c r="I160" s="323"/>
      <c r="J160" s="323"/>
      <c r="K160" s="15"/>
      <c r="L160" s="15"/>
      <c r="M160" s="204">
        <f t="shared" si="7"/>
        <v>0</v>
      </c>
      <c r="N160" s="44">
        <f>IF(DisplayUnits="standard",IF(G160=0,0,VLOOKUP(G160,'Flow Rate Table'!$B$13:$O$132,X160)),IF(G160=0,0,VLOOKUP(G160,#REF!,X160)))</f>
        <v>0</v>
      </c>
      <c r="O160" s="129" t="str">
        <f>IF(E160=$A$3,M160/Cost!$D$6,"N/A")</f>
        <v>N/A</v>
      </c>
      <c r="P160" s="45" t="str">
        <f>IF(E160=Translations!$A$100,VLOOKUP(Cost!$D$5,'Coefficient Table'!$A$8:$K$92,11,FALSE)*O160,"N/A")</f>
        <v>N/A</v>
      </c>
      <c r="Q160" s="45" t="str">
        <f>IF(E160=Translations!$A$100,VLOOKUP(Cost!$D$5,'Coefficient Table'!$A$8:$K$92,10,FALSE)*O160,"N/A")</f>
        <v>N/A</v>
      </c>
      <c r="R160" s="45" t="str">
        <f>IF(E160=Translations!$A$100,VLOOKUP(Cost!$D$5,'Coefficient Table'!$A$8:$K$92,9,FALSE)*P160,"N/A")</f>
        <v>N/A</v>
      </c>
      <c r="S160" s="127"/>
      <c r="T160" s="229"/>
      <c r="U160" s="222"/>
      <c r="V160" s="222"/>
      <c r="W160" s="222"/>
      <c r="X160" s="227">
        <f t="shared" si="6"/>
        <v>0</v>
      </c>
      <c r="Y160" s="222"/>
      <c r="Z160" s="222">
        <f>$N160*60*Cost!$H$10*Cost!$H$11*Cost!$D$7/1000</f>
        <v>0</v>
      </c>
      <c r="AA160" s="222">
        <f>$N160*60*Cost!$H$10*Cost!$H$11*Cost!$D$8/1000</f>
        <v>0</v>
      </c>
      <c r="AB160" s="222">
        <f>$N160*60*Cost!$H$10*Cost!$H$11*Cost!$D$9/1000</f>
        <v>0</v>
      </c>
      <c r="AC160" s="222">
        <f>$N160*60*Cost!$H$10*Cost!$H$11*Cost!$D$10/1000</f>
        <v>0</v>
      </c>
      <c r="AD160" s="222">
        <f>$N160*60*Cost!$H$10*Cost!$H$11*Cost!$D$11/1000</f>
        <v>0</v>
      </c>
      <c r="AE160" s="222">
        <f t="shared" si="8"/>
        <v>0</v>
      </c>
      <c r="AF160" s="222"/>
      <c r="AG160" s="222"/>
      <c r="AH160" s="222"/>
      <c r="AI160" s="222"/>
      <c r="AJ160" s="222"/>
      <c r="AK160" s="222"/>
      <c r="AL160" s="222"/>
      <c r="AM160" s="222"/>
      <c r="AN160" s="222"/>
      <c r="AO160" s="222"/>
      <c r="AP160" s="222"/>
      <c r="AQ160" s="222"/>
      <c r="AR160" s="222"/>
      <c r="AS160" s="222"/>
      <c r="AT160" s="222"/>
    </row>
    <row r="161" spans="2:46" ht="13.8" x14ac:dyDescent="0.25">
      <c r="B161" s="15"/>
      <c r="C161" s="15"/>
      <c r="D161" s="15"/>
      <c r="E161" s="16"/>
      <c r="F161" s="15"/>
      <c r="G161" s="29"/>
      <c r="H161" s="322"/>
      <c r="I161" s="323"/>
      <c r="J161" s="323"/>
      <c r="K161" s="15"/>
      <c r="L161" s="15"/>
      <c r="M161" s="204">
        <f t="shared" si="7"/>
        <v>0</v>
      </c>
      <c r="N161" s="44">
        <f>IF(DisplayUnits="standard",IF(G161=0,0,VLOOKUP(G161,'Flow Rate Table'!$B$13:$O$132,X161)),IF(G161=0,0,VLOOKUP(G161,#REF!,X161)))</f>
        <v>0</v>
      </c>
      <c r="O161" s="129" t="str">
        <f>IF(E161=$A$3,M161/Cost!$D$6,"N/A")</f>
        <v>N/A</v>
      </c>
      <c r="P161" s="45" t="str">
        <f>IF(E161=Translations!$A$100,VLOOKUP(Cost!$D$5,'Coefficient Table'!$A$8:$K$92,11,FALSE)*O161,"N/A")</f>
        <v>N/A</v>
      </c>
      <c r="Q161" s="45" t="str">
        <f>IF(E161=Translations!$A$100,VLOOKUP(Cost!$D$5,'Coefficient Table'!$A$8:$K$92,10,FALSE)*O161,"N/A")</f>
        <v>N/A</v>
      </c>
      <c r="R161" s="45" t="str">
        <f>IF(E161=Translations!$A$100,VLOOKUP(Cost!$D$5,'Coefficient Table'!$A$8:$K$92,9,FALSE)*P161,"N/A")</f>
        <v>N/A</v>
      </c>
      <c r="S161" s="127"/>
      <c r="T161" s="229"/>
      <c r="U161" s="222"/>
      <c r="V161" s="222"/>
      <c r="W161" s="222"/>
      <c r="X161" s="227">
        <f t="shared" si="6"/>
        <v>0</v>
      </c>
      <c r="Y161" s="222"/>
      <c r="Z161" s="222">
        <f>$N161*60*Cost!$H$10*Cost!$H$11*Cost!$D$7/1000</f>
        <v>0</v>
      </c>
      <c r="AA161" s="222">
        <f>$N161*60*Cost!$H$10*Cost!$H$11*Cost!$D$8/1000</f>
        <v>0</v>
      </c>
      <c r="AB161" s="222">
        <f>$N161*60*Cost!$H$10*Cost!$H$11*Cost!$D$9/1000</f>
        <v>0</v>
      </c>
      <c r="AC161" s="222">
        <f>$N161*60*Cost!$H$10*Cost!$H$11*Cost!$D$10/1000</f>
        <v>0</v>
      </c>
      <c r="AD161" s="222">
        <f>$N161*60*Cost!$H$10*Cost!$H$11*Cost!$D$11/1000</f>
        <v>0</v>
      </c>
      <c r="AE161" s="222">
        <f t="shared" si="8"/>
        <v>0</v>
      </c>
      <c r="AF161" s="222"/>
      <c r="AG161" s="222"/>
      <c r="AH161" s="222"/>
      <c r="AI161" s="222"/>
      <c r="AJ161" s="222"/>
      <c r="AK161" s="222"/>
      <c r="AL161" s="222"/>
      <c r="AM161" s="222"/>
      <c r="AN161" s="222"/>
      <c r="AO161" s="222"/>
      <c r="AP161" s="222"/>
      <c r="AQ161" s="222"/>
      <c r="AR161" s="222"/>
      <c r="AS161" s="222"/>
      <c r="AT161" s="222"/>
    </row>
    <row r="162" spans="2:46" ht="13.8" x14ac:dyDescent="0.25">
      <c r="B162" s="15"/>
      <c r="C162" s="15"/>
      <c r="D162" s="15"/>
      <c r="E162" s="16"/>
      <c r="F162" s="15"/>
      <c r="G162" s="29"/>
      <c r="H162" s="322"/>
      <c r="I162" s="323"/>
      <c r="J162" s="323"/>
      <c r="K162" s="15"/>
      <c r="L162" s="15"/>
      <c r="M162" s="204">
        <f t="shared" si="7"/>
        <v>0</v>
      </c>
      <c r="N162" s="44">
        <f>IF(DisplayUnits="standard",IF(G162=0,0,VLOOKUP(G162,'Flow Rate Table'!$B$13:$O$132,X162)),IF(G162=0,0,VLOOKUP(G162,#REF!,X162)))</f>
        <v>0</v>
      </c>
      <c r="O162" s="129" t="str">
        <f>IF(E162=$A$3,M162/Cost!$D$6,"N/A")</f>
        <v>N/A</v>
      </c>
      <c r="P162" s="45" t="str">
        <f>IF(E162=Translations!$A$100,VLOOKUP(Cost!$D$5,'Coefficient Table'!$A$8:$K$92,11,FALSE)*O162,"N/A")</f>
        <v>N/A</v>
      </c>
      <c r="Q162" s="45" t="str">
        <f>IF(E162=Translations!$A$100,VLOOKUP(Cost!$D$5,'Coefficient Table'!$A$8:$K$92,10,FALSE)*O162,"N/A")</f>
        <v>N/A</v>
      </c>
      <c r="R162" s="45" t="str">
        <f>IF(E162=Translations!$A$100,VLOOKUP(Cost!$D$5,'Coefficient Table'!$A$8:$K$92,9,FALSE)*P162,"N/A")</f>
        <v>N/A</v>
      </c>
      <c r="S162" s="127"/>
      <c r="T162" s="229"/>
      <c r="U162" s="222"/>
      <c r="V162" s="222"/>
      <c r="W162" s="222"/>
      <c r="X162" s="227">
        <f t="shared" si="6"/>
        <v>0</v>
      </c>
      <c r="Y162" s="222"/>
      <c r="Z162" s="222">
        <f>$N162*60*Cost!$H$10*Cost!$H$11*Cost!$D$7/1000</f>
        <v>0</v>
      </c>
      <c r="AA162" s="222">
        <f>$N162*60*Cost!$H$10*Cost!$H$11*Cost!$D$8/1000</f>
        <v>0</v>
      </c>
      <c r="AB162" s="222">
        <f>$N162*60*Cost!$H$10*Cost!$H$11*Cost!$D$9/1000</f>
        <v>0</v>
      </c>
      <c r="AC162" s="222">
        <f>$N162*60*Cost!$H$10*Cost!$H$11*Cost!$D$10/1000</f>
        <v>0</v>
      </c>
      <c r="AD162" s="222">
        <f>$N162*60*Cost!$H$10*Cost!$H$11*Cost!$D$11/1000</f>
        <v>0</v>
      </c>
      <c r="AE162" s="222">
        <f t="shared" si="8"/>
        <v>0</v>
      </c>
      <c r="AF162" s="222"/>
      <c r="AG162" s="222"/>
      <c r="AH162" s="222"/>
      <c r="AI162" s="222"/>
      <c r="AJ162" s="222"/>
      <c r="AK162" s="222"/>
      <c r="AL162" s="222"/>
      <c r="AM162" s="222"/>
      <c r="AN162" s="222"/>
      <c r="AO162" s="222"/>
      <c r="AP162" s="222"/>
      <c r="AQ162" s="222"/>
      <c r="AR162" s="222"/>
      <c r="AS162" s="222"/>
      <c r="AT162" s="222"/>
    </row>
    <row r="163" spans="2:46" ht="13.8" x14ac:dyDescent="0.25">
      <c r="B163" s="15"/>
      <c r="C163" s="15"/>
      <c r="D163" s="15"/>
      <c r="E163" s="16"/>
      <c r="F163" s="15"/>
      <c r="G163" s="29"/>
      <c r="H163" s="322"/>
      <c r="I163" s="323"/>
      <c r="J163" s="323"/>
      <c r="K163" s="15"/>
      <c r="L163" s="15"/>
      <c r="M163" s="204">
        <f t="shared" si="7"/>
        <v>0</v>
      </c>
      <c r="N163" s="44">
        <f>IF(DisplayUnits="standard",IF(G163=0,0,VLOOKUP(G163,'Flow Rate Table'!$B$13:$O$132,X163)),IF(G163=0,0,VLOOKUP(G163,#REF!,X163)))</f>
        <v>0</v>
      </c>
      <c r="O163" s="129" t="str">
        <f>IF(E163=$A$3,M163/Cost!$D$6,"N/A")</f>
        <v>N/A</v>
      </c>
      <c r="P163" s="45" t="str">
        <f>IF(E163=Translations!$A$100,VLOOKUP(Cost!$D$5,'Coefficient Table'!$A$8:$K$92,11,FALSE)*O163,"N/A")</f>
        <v>N/A</v>
      </c>
      <c r="Q163" s="45" t="str">
        <f>IF(E163=Translations!$A$100,VLOOKUP(Cost!$D$5,'Coefficient Table'!$A$8:$K$92,10,FALSE)*O163,"N/A")</f>
        <v>N/A</v>
      </c>
      <c r="R163" s="45" t="str">
        <f>IF(E163=Translations!$A$100,VLOOKUP(Cost!$D$5,'Coefficient Table'!$A$8:$K$92,9,FALSE)*P163,"N/A")</f>
        <v>N/A</v>
      </c>
      <c r="S163" s="127"/>
      <c r="T163" s="229"/>
      <c r="U163" s="222"/>
      <c r="V163" s="222"/>
      <c r="W163" s="222"/>
      <c r="X163" s="227">
        <f t="shared" si="6"/>
        <v>0</v>
      </c>
      <c r="Y163" s="222"/>
      <c r="Z163" s="222">
        <f>$N163*60*Cost!$H$10*Cost!$H$11*Cost!$D$7/1000</f>
        <v>0</v>
      </c>
      <c r="AA163" s="222">
        <f>$N163*60*Cost!$H$10*Cost!$H$11*Cost!$D$8/1000</f>
        <v>0</v>
      </c>
      <c r="AB163" s="222">
        <f>$N163*60*Cost!$H$10*Cost!$H$11*Cost!$D$9/1000</f>
        <v>0</v>
      </c>
      <c r="AC163" s="222">
        <f>$N163*60*Cost!$H$10*Cost!$H$11*Cost!$D$10/1000</f>
        <v>0</v>
      </c>
      <c r="AD163" s="222">
        <f>$N163*60*Cost!$H$10*Cost!$H$11*Cost!$D$11/1000</f>
        <v>0</v>
      </c>
      <c r="AE163" s="222">
        <f t="shared" si="8"/>
        <v>0</v>
      </c>
      <c r="AF163" s="222"/>
      <c r="AG163" s="222"/>
      <c r="AH163" s="222"/>
      <c r="AI163" s="222"/>
      <c r="AJ163" s="222"/>
      <c r="AK163" s="222"/>
      <c r="AL163" s="222"/>
      <c r="AM163" s="222"/>
      <c r="AN163" s="222"/>
      <c r="AO163" s="222"/>
      <c r="AP163" s="222"/>
      <c r="AQ163" s="222"/>
      <c r="AR163" s="222"/>
      <c r="AS163" s="222"/>
      <c r="AT163" s="222"/>
    </row>
    <row r="164" spans="2:46" ht="13.8" x14ac:dyDescent="0.25">
      <c r="B164" s="15"/>
      <c r="C164" s="15"/>
      <c r="D164" s="15"/>
      <c r="E164" s="16"/>
      <c r="F164" s="15"/>
      <c r="G164" s="29"/>
      <c r="H164" s="322"/>
      <c r="I164" s="323"/>
      <c r="J164" s="323"/>
      <c r="K164" s="15"/>
      <c r="L164" s="15"/>
      <c r="M164" s="204">
        <f t="shared" si="7"/>
        <v>0</v>
      </c>
      <c r="N164" s="44">
        <f>IF(DisplayUnits="standard",IF(G164=0,0,VLOOKUP(G164,'Flow Rate Table'!$B$13:$O$132,X164)),IF(G164=0,0,VLOOKUP(G164,#REF!,X164)))</f>
        <v>0</v>
      </c>
      <c r="O164" s="129" t="str">
        <f>IF(E164=$A$3,M164/Cost!$D$6,"N/A")</f>
        <v>N/A</v>
      </c>
      <c r="P164" s="45" t="str">
        <f>IF(E164=Translations!$A$100,VLOOKUP(Cost!$D$5,'Coefficient Table'!$A$8:$K$92,11,FALSE)*O164,"N/A")</f>
        <v>N/A</v>
      </c>
      <c r="Q164" s="45" t="str">
        <f>IF(E164=Translations!$A$100,VLOOKUP(Cost!$D$5,'Coefficient Table'!$A$8:$K$92,10,FALSE)*O164,"N/A")</f>
        <v>N/A</v>
      </c>
      <c r="R164" s="45" t="str">
        <f>IF(E164=Translations!$A$100,VLOOKUP(Cost!$D$5,'Coefficient Table'!$A$8:$K$92,9,FALSE)*P164,"N/A")</f>
        <v>N/A</v>
      </c>
      <c r="S164" s="127"/>
      <c r="T164" s="229"/>
      <c r="U164" s="222"/>
      <c r="V164" s="222"/>
      <c r="W164" s="222"/>
      <c r="X164" s="227">
        <f t="shared" si="6"/>
        <v>0</v>
      </c>
      <c r="Y164" s="222"/>
      <c r="Z164" s="222">
        <f>$N164*60*Cost!$H$10*Cost!$H$11*Cost!$D$7/1000</f>
        <v>0</v>
      </c>
      <c r="AA164" s="222">
        <f>$N164*60*Cost!$H$10*Cost!$H$11*Cost!$D$8/1000</f>
        <v>0</v>
      </c>
      <c r="AB164" s="222">
        <f>$N164*60*Cost!$H$10*Cost!$H$11*Cost!$D$9/1000</f>
        <v>0</v>
      </c>
      <c r="AC164" s="222">
        <f>$N164*60*Cost!$H$10*Cost!$H$11*Cost!$D$10/1000</f>
        <v>0</v>
      </c>
      <c r="AD164" s="222">
        <f>$N164*60*Cost!$H$10*Cost!$H$11*Cost!$D$11/1000</f>
        <v>0</v>
      </c>
      <c r="AE164" s="222">
        <f t="shared" si="8"/>
        <v>0</v>
      </c>
      <c r="AF164" s="222"/>
      <c r="AG164" s="222"/>
      <c r="AH164" s="222"/>
      <c r="AI164" s="222"/>
      <c r="AJ164" s="222"/>
      <c r="AK164" s="222"/>
      <c r="AL164" s="222"/>
      <c r="AM164" s="222"/>
      <c r="AN164" s="222"/>
      <c r="AO164" s="222"/>
      <c r="AP164" s="222"/>
      <c r="AQ164" s="222"/>
      <c r="AR164" s="222"/>
      <c r="AS164" s="222"/>
      <c r="AT164" s="222"/>
    </row>
    <row r="165" spans="2:46" ht="13.8" x14ac:dyDescent="0.25">
      <c r="B165" s="15"/>
      <c r="C165" s="15"/>
      <c r="D165" s="15"/>
      <c r="E165" s="16"/>
      <c r="F165" s="15"/>
      <c r="G165" s="29"/>
      <c r="H165" s="322"/>
      <c r="I165" s="323"/>
      <c r="J165" s="323"/>
      <c r="K165" s="15"/>
      <c r="L165" s="15"/>
      <c r="M165" s="204">
        <f t="shared" si="7"/>
        <v>0</v>
      </c>
      <c r="N165" s="44">
        <f>IF(DisplayUnits="standard",IF(G165=0,0,VLOOKUP(G165,'Flow Rate Table'!$B$13:$O$132,X165)),IF(G165=0,0,VLOOKUP(G165,#REF!,X165)))</f>
        <v>0</v>
      </c>
      <c r="O165" s="129" t="str">
        <f>IF(E165=$A$3,M165/Cost!$D$6,"N/A")</f>
        <v>N/A</v>
      </c>
      <c r="P165" s="45" t="str">
        <f>IF(E165=Translations!$A$100,VLOOKUP(Cost!$D$5,'Coefficient Table'!$A$8:$K$92,11,FALSE)*O165,"N/A")</f>
        <v>N/A</v>
      </c>
      <c r="Q165" s="45" t="str">
        <f>IF(E165=Translations!$A$100,VLOOKUP(Cost!$D$5,'Coefficient Table'!$A$8:$K$92,10,FALSE)*O165,"N/A")</f>
        <v>N/A</v>
      </c>
      <c r="R165" s="45" t="str">
        <f>IF(E165=Translations!$A$100,VLOOKUP(Cost!$D$5,'Coefficient Table'!$A$8:$K$92,9,FALSE)*P165,"N/A")</f>
        <v>N/A</v>
      </c>
      <c r="S165" s="127"/>
      <c r="T165" s="229"/>
      <c r="U165" s="222"/>
      <c r="V165" s="222"/>
      <c r="W165" s="222"/>
      <c r="X165" s="227">
        <f t="shared" si="6"/>
        <v>0</v>
      </c>
      <c r="Y165" s="222"/>
      <c r="Z165" s="222">
        <f>$N165*60*Cost!$H$10*Cost!$H$11*Cost!$D$7/1000</f>
        <v>0</v>
      </c>
      <c r="AA165" s="222">
        <f>$N165*60*Cost!$H$10*Cost!$H$11*Cost!$D$8/1000</f>
        <v>0</v>
      </c>
      <c r="AB165" s="222">
        <f>$N165*60*Cost!$H$10*Cost!$H$11*Cost!$D$9/1000</f>
        <v>0</v>
      </c>
      <c r="AC165" s="222">
        <f>$N165*60*Cost!$H$10*Cost!$H$11*Cost!$D$10/1000</f>
        <v>0</v>
      </c>
      <c r="AD165" s="222">
        <f>$N165*60*Cost!$H$10*Cost!$H$11*Cost!$D$11/1000</f>
        <v>0</v>
      </c>
      <c r="AE165" s="222">
        <f t="shared" si="8"/>
        <v>0</v>
      </c>
      <c r="AF165" s="222"/>
      <c r="AG165" s="222"/>
      <c r="AH165" s="222"/>
      <c r="AI165" s="222"/>
      <c r="AJ165" s="222"/>
      <c r="AK165" s="222"/>
      <c r="AL165" s="222"/>
      <c r="AM165" s="222"/>
      <c r="AN165" s="222"/>
      <c r="AO165" s="222"/>
      <c r="AP165" s="222"/>
      <c r="AQ165" s="222"/>
      <c r="AR165" s="222"/>
      <c r="AS165" s="222"/>
      <c r="AT165" s="222"/>
    </row>
    <row r="166" spans="2:46" ht="13.8" x14ac:dyDescent="0.25">
      <c r="B166" s="15"/>
      <c r="C166" s="15"/>
      <c r="D166" s="15"/>
      <c r="E166" s="16"/>
      <c r="F166" s="15"/>
      <c r="G166" s="29"/>
      <c r="H166" s="322"/>
      <c r="I166" s="323"/>
      <c r="J166" s="323"/>
      <c r="K166" s="15"/>
      <c r="L166" s="15"/>
      <c r="M166" s="204">
        <f t="shared" si="7"/>
        <v>0</v>
      </c>
      <c r="N166" s="44">
        <f>IF(DisplayUnits="standard",IF(G166=0,0,VLOOKUP(G166,'Flow Rate Table'!$B$13:$O$132,X166)),IF(G166=0,0,VLOOKUP(G166,#REF!,X166)))</f>
        <v>0</v>
      </c>
      <c r="O166" s="129" t="str">
        <f>IF(E166=$A$3,M166/Cost!$D$6,"N/A")</f>
        <v>N/A</v>
      </c>
      <c r="P166" s="45" t="str">
        <f>IF(E166=Translations!$A$100,VLOOKUP(Cost!$D$5,'Coefficient Table'!$A$8:$K$92,11,FALSE)*O166,"N/A")</f>
        <v>N/A</v>
      </c>
      <c r="Q166" s="45" t="str">
        <f>IF(E166=Translations!$A$100,VLOOKUP(Cost!$D$5,'Coefficient Table'!$A$8:$K$92,10,FALSE)*O166,"N/A")</f>
        <v>N/A</v>
      </c>
      <c r="R166" s="45" t="str">
        <f>IF(E166=Translations!$A$100,VLOOKUP(Cost!$D$5,'Coefficient Table'!$A$8:$K$92,9,FALSE)*P166,"N/A")</f>
        <v>N/A</v>
      </c>
      <c r="S166" s="127"/>
      <c r="T166" s="229"/>
      <c r="U166" s="222"/>
      <c r="V166" s="222"/>
      <c r="W166" s="222"/>
      <c r="X166" s="227">
        <f t="shared" si="6"/>
        <v>0</v>
      </c>
      <c r="Y166" s="222"/>
      <c r="Z166" s="222">
        <f>$N166*60*Cost!$H$10*Cost!$H$11*Cost!$D$7/1000</f>
        <v>0</v>
      </c>
      <c r="AA166" s="222">
        <f>$N166*60*Cost!$H$10*Cost!$H$11*Cost!$D$8/1000</f>
        <v>0</v>
      </c>
      <c r="AB166" s="222">
        <f>$N166*60*Cost!$H$10*Cost!$H$11*Cost!$D$9/1000</f>
        <v>0</v>
      </c>
      <c r="AC166" s="222">
        <f>$N166*60*Cost!$H$10*Cost!$H$11*Cost!$D$10/1000</f>
        <v>0</v>
      </c>
      <c r="AD166" s="222">
        <f>$N166*60*Cost!$H$10*Cost!$H$11*Cost!$D$11/1000</f>
        <v>0</v>
      </c>
      <c r="AE166" s="222">
        <f t="shared" si="8"/>
        <v>0</v>
      </c>
      <c r="AF166" s="222"/>
      <c r="AG166" s="222"/>
      <c r="AH166" s="222"/>
      <c r="AI166" s="222"/>
      <c r="AJ166" s="222"/>
      <c r="AK166" s="222"/>
      <c r="AL166" s="222"/>
      <c r="AM166" s="222"/>
      <c r="AN166" s="222"/>
      <c r="AO166" s="222"/>
      <c r="AP166" s="222"/>
      <c r="AQ166" s="222"/>
      <c r="AR166" s="222"/>
      <c r="AS166" s="222"/>
      <c r="AT166" s="222"/>
    </row>
    <row r="167" spans="2:46" ht="13.8" x14ac:dyDescent="0.25">
      <c r="B167" s="15"/>
      <c r="C167" s="15"/>
      <c r="D167" s="15"/>
      <c r="E167" s="16"/>
      <c r="F167" s="15"/>
      <c r="G167" s="29"/>
      <c r="H167" s="322"/>
      <c r="I167" s="323"/>
      <c r="J167" s="323"/>
      <c r="K167" s="15"/>
      <c r="L167" s="15"/>
      <c r="M167" s="204">
        <f t="shared" si="7"/>
        <v>0</v>
      </c>
      <c r="N167" s="44">
        <f>IF(DisplayUnits="standard",IF(G167=0,0,VLOOKUP(G167,'Flow Rate Table'!$B$13:$O$132,X167)),IF(G167=0,0,VLOOKUP(G167,#REF!,X167)))</f>
        <v>0</v>
      </c>
      <c r="O167" s="129" t="str">
        <f>IF(E167=$A$3,M167/Cost!$D$6,"N/A")</f>
        <v>N/A</v>
      </c>
      <c r="P167" s="45" t="str">
        <f>IF(E167=Translations!$A$100,VLOOKUP(Cost!$D$5,'Coefficient Table'!$A$8:$K$92,11,FALSE)*O167,"N/A")</f>
        <v>N/A</v>
      </c>
      <c r="Q167" s="45" t="str">
        <f>IF(E167=Translations!$A$100,VLOOKUP(Cost!$D$5,'Coefficient Table'!$A$8:$K$92,10,FALSE)*O167,"N/A")</f>
        <v>N/A</v>
      </c>
      <c r="R167" s="45" t="str">
        <f>IF(E167=Translations!$A$100,VLOOKUP(Cost!$D$5,'Coefficient Table'!$A$8:$K$92,9,FALSE)*P167,"N/A")</f>
        <v>N/A</v>
      </c>
      <c r="S167" s="127"/>
      <c r="T167" s="229"/>
      <c r="U167" s="222"/>
      <c r="V167" s="222"/>
      <c r="W167" s="222"/>
      <c r="X167" s="227">
        <f t="shared" si="6"/>
        <v>0</v>
      </c>
      <c r="Y167" s="222"/>
      <c r="Z167" s="222">
        <f>$N167*60*Cost!$H$10*Cost!$H$11*Cost!$D$7/1000</f>
        <v>0</v>
      </c>
      <c r="AA167" s="222">
        <f>$N167*60*Cost!$H$10*Cost!$H$11*Cost!$D$8/1000</f>
        <v>0</v>
      </c>
      <c r="AB167" s="222">
        <f>$N167*60*Cost!$H$10*Cost!$H$11*Cost!$D$9/1000</f>
        <v>0</v>
      </c>
      <c r="AC167" s="222">
        <f>$N167*60*Cost!$H$10*Cost!$H$11*Cost!$D$10/1000</f>
        <v>0</v>
      </c>
      <c r="AD167" s="222">
        <f>$N167*60*Cost!$H$10*Cost!$H$11*Cost!$D$11/1000</f>
        <v>0</v>
      </c>
      <c r="AE167" s="222">
        <f t="shared" si="8"/>
        <v>0</v>
      </c>
      <c r="AF167" s="222"/>
      <c r="AG167" s="222"/>
      <c r="AH167" s="222"/>
      <c r="AI167" s="222"/>
      <c r="AJ167" s="222"/>
      <c r="AK167" s="222"/>
      <c r="AL167" s="222"/>
      <c r="AM167" s="222"/>
      <c r="AN167" s="222"/>
      <c r="AO167" s="222"/>
      <c r="AP167" s="222"/>
      <c r="AQ167" s="222"/>
      <c r="AR167" s="222"/>
      <c r="AS167" s="222"/>
      <c r="AT167" s="222"/>
    </row>
    <row r="168" spans="2:46" ht="13.8" x14ac:dyDescent="0.25">
      <c r="B168" s="15"/>
      <c r="C168" s="15"/>
      <c r="D168" s="15"/>
      <c r="E168" s="16"/>
      <c r="F168" s="15"/>
      <c r="G168" s="29"/>
      <c r="H168" s="322"/>
      <c r="I168" s="323"/>
      <c r="J168" s="323"/>
      <c r="K168" s="15"/>
      <c r="L168" s="15"/>
      <c r="M168" s="204">
        <f t="shared" si="7"/>
        <v>0</v>
      </c>
      <c r="N168" s="44">
        <f>IF(DisplayUnits="standard",IF(G168=0,0,VLOOKUP(G168,'Flow Rate Table'!$B$13:$O$132,X168)),IF(G168=0,0,VLOOKUP(G168,#REF!,X168)))</f>
        <v>0</v>
      </c>
      <c r="O168" s="129" t="str">
        <f>IF(E168=$A$3,M168/Cost!$D$6,"N/A")</f>
        <v>N/A</v>
      </c>
      <c r="P168" s="45" t="str">
        <f>IF(E168=Translations!$A$100,VLOOKUP(Cost!$D$5,'Coefficient Table'!$A$8:$K$92,11,FALSE)*O168,"N/A")</f>
        <v>N/A</v>
      </c>
      <c r="Q168" s="45" t="str">
        <f>IF(E168=Translations!$A$100,VLOOKUP(Cost!$D$5,'Coefficient Table'!$A$8:$K$92,10,FALSE)*O168,"N/A")</f>
        <v>N/A</v>
      </c>
      <c r="R168" s="45" t="str">
        <f>IF(E168=Translations!$A$100,VLOOKUP(Cost!$D$5,'Coefficient Table'!$A$8:$K$92,9,FALSE)*P168,"N/A")</f>
        <v>N/A</v>
      </c>
      <c r="S168" s="127"/>
      <c r="T168" s="229"/>
      <c r="U168" s="222"/>
      <c r="V168" s="222"/>
      <c r="W168" s="222"/>
      <c r="X168" s="227">
        <f t="shared" si="6"/>
        <v>0</v>
      </c>
      <c r="Y168" s="222"/>
      <c r="Z168" s="222">
        <f>$N168*60*Cost!$H$10*Cost!$H$11*Cost!$D$7/1000</f>
        <v>0</v>
      </c>
      <c r="AA168" s="222">
        <f>$N168*60*Cost!$H$10*Cost!$H$11*Cost!$D$8/1000</f>
        <v>0</v>
      </c>
      <c r="AB168" s="222">
        <f>$N168*60*Cost!$H$10*Cost!$H$11*Cost!$D$9/1000</f>
        <v>0</v>
      </c>
      <c r="AC168" s="222">
        <f>$N168*60*Cost!$H$10*Cost!$H$11*Cost!$D$10/1000</f>
        <v>0</v>
      </c>
      <c r="AD168" s="222">
        <f>$N168*60*Cost!$H$10*Cost!$H$11*Cost!$D$11/1000</f>
        <v>0</v>
      </c>
      <c r="AE168" s="222">
        <f t="shared" si="8"/>
        <v>0</v>
      </c>
      <c r="AF168" s="222"/>
      <c r="AG168" s="222"/>
      <c r="AH168" s="222"/>
      <c r="AI168" s="222"/>
      <c r="AJ168" s="222"/>
      <c r="AK168" s="222"/>
      <c r="AL168" s="222"/>
      <c r="AM168" s="222"/>
      <c r="AN168" s="222"/>
      <c r="AO168" s="222"/>
      <c r="AP168" s="222"/>
      <c r="AQ168" s="222"/>
      <c r="AR168" s="222"/>
      <c r="AS168" s="222"/>
      <c r="AT168" s="222"/>
    </row>
    <row r="169" spans="2:46" ht="13.8" x14ac:dyDescent="0.25">
      <c r="B169" s="15"/>
      <c r="C169" s="15"/>
      <c r="D169" s="15"/>
      <c r="E169" s="16"/>
      <c r="F169" s="15"/>
      <c r="G169" s="29"/>
      <c r="H169" s="322"/>
      <c r="I169" s="323"/>
      <c r="J169" s="323"/>
      <c r="K169" s="15"/>
      <c r="L169" s="15"/>
      <c r="M169" s="204">
        <f t="shared" si="7"/>
        <v>0</v>
      </c>
      <c r="N169" s="44">
        <f>IF(DisplayUnits="standard",IF(G169=0,0,VLOOKUP(G169,'Flow Rate Table'!$B$13:$O$132,X169)),IF(G169=0,0,VLOOKUP(G169,#REF!,X169)))</f>
        <v>0</v>
      </c>
      <c r="O169" s="129" t="str">
        <f>IF(E169=$A$3,M169/Cost!$D$6,"N/A")</f>
        <v>N/A</v>
      </c>
      <c r="P169" s="45" t="str">
        <f>IF(E169=Translations!$A$100,VLOOKUP(Cost!$D$5,'Coefficient Table'!$A$8:$K$92,11,FALSE)*O169,"N/A")</f>
        <v>N/A</v>
      </c>
      <c r="Q169" s="45" t="str">
        <f>IF(E169=Translations!$A$100,VLOOKUP(Cost!$D$5,'Coefficient Table'!$A$8:$K$92,10,FALSE)*O169,"N/A")</f>
        <v>N/A</v>
      </c>
      <c r="R169" s="45" t="str">
        <f>IF(E169=Translations!$A$100,VLOOKUP(Cost!$D$5,'Coefficient Table'!$A$8:$K$92,9,FALSE)*P169,"N/A")</f>
        <v>N/A</v>
      </c>
      <c r="S169" s="127"/>
      <c r="T169" s="229"/>
      <c r="U169" s="222"/>
      <c r="V169" s="222"/>
      <c r="W169" s="222"/>
      <c r="X169" s="227">
        <f t="shared" si="6"/>
        <v>0</v>
      </c>
      <c r="Y169" s="222"/>
      <c r="Z169" s="222">
        <f>$N169*60*Cost!$H$10*Cost!$H$11*Cost!$D$7/1000</f>
        <v>0</v>
      </c>
      <c r="AA169" s="222">
        <f>$N169*60*Cost!$H$10*Cost!$H$11*Cost!$D$8/1000</f>
        <v>0</v>
      </c>
      <c r="AB169" s="222">
        <f>$N169*60*Cost!$H$10*Cost!$H$11*Cost!$D$9/1000</f>
        <v>0</v>
      </c>
      <c r="AC169" s="222">
        <f>$N169*60*Cost!$H$10*Cost!$H$11*Cost!$D$10/1000</f>
        <v>0</v>
      </c>
      <c r="AD169" s="222">
        <f>$N169*60*Cost!$H$10*Cost!$H$11*Cost!$D$11/1000</f>
        <v>0</v>
      </c>
      <c r="AE169" s="222">
        <f t="shared" si="8"/>
        <v>0</v>
      </c>
      <c r="AF169" s="222"/>
      <c r="AG169" s="222"/>
      <c r="AH169" s="222"/>
      <c r="AI169" s="222"/>
      <c r="AJ169" s="222"/>
      <c r="AK169" s="222"/>
      <c r="AL169" s="222"/>
      <c r="AM169" s="222"/>
      <c r="AN169" s="222"/>
      <c r="AO169" s="222"/>
      <c r="AP169" s="222"/>
      <c r="AQ169" s="222"/>
      <c r="AR169" s="222"/>
      <c r="AS169" s="222"/>
      <c r="AT169" s="222"/>
    </row>
    <row r="170" spans="2:46" ht="13.8" x14ac:dyDescent="0.25">
      <c r="B170" s="15"/>
      <c r="C170" s="15"/>
      <c r="D170" s="15"/>
      <c r="E170" s="16"/>
      <c r="F170" s="15"/>
      <c r="G170" s="29"/>
      <c r="H170" s="322"/>
      <c r="I170" s="323"/>
      <c r="J170" s="323"/>
      <c r="K170" s="15"/>
      <c r="L170" s="15"/>
      <c r="M170" s="204">
        <f t="shared" si="7"/>
        <v>0</v>
      </c>
      <c r="N170" s="44">
        <f>IF(DisplayUnits="standard",IF(G170=0,0,VLOOKUP(G170,'Flow Rate Table'!$B$13:$O$132,X170)),IF(G170=0,0,VLOOKUP(G170,#REF!,X170)))</f>
        <v>0</v>
      </c>
      <c r="O170" s="129" t="str">
        <f>IF(E170=$A$3,M170/Cost!$D$6,"N/A")</f>
        <v>N/A</v>
      </c>
      <c r="P170" s="45" t="str">
        <f>IF(E170=Translations!$A$100,VLOOKUP(Cost!$D$5,'Coefficient Table'!$A$8:$K$92,11,FALSE)*O170,"N/A")</f>
        <v>N/A</v>
      </c>
      <c r="Q170" s="45" t="str">
        <f>IF(E170=Translations!$A$100,VLOOKUP(Cost!$D$5,'Coefficient Table'!$A$8:$K$92,10,FALSE)*O170,"N/A")</f>
        <v>N/A</v>
      </c>
      <c r="R170" s="45" t="str">
        <f>IF(E170=Translations!$A$100,VLOOKUP(Cost!$D$5,'Coefficient Table'!$A$8:$K$92,9,FALSE)*P170,"N/A")</f>
        <v>N/A</v>
      </c>
      <c r="S170" s="127"/>
      <c r="T170" s="229"/>
      <c r="U170" s="222"/>
      <c r="V170" s="222"/>
      <c r="W170" s="222"/>
      <c r="X170" s="227">
        <f t="shared" si="6"/>
        <v>0</v>
      </c>
      <c r="Y170" s="222"/>
      <c r="Z170" s="222">
        <f>$N170*60*Cost!$H$10*Cost!$H$11*Cost!$D$7/1000</f>
        <v>0</v>
      </c>
      <c r="AA170" s="222">
        <f>$N170*60*Cost!$H$10*Cost!$H$11*Cost!$D$8/1000</f>
        <v>0</v>
      </c>
      <c r="AB170" s="222">
        <f>$N170*60*Cost!$H$10*Cost!$H$11*Cost!$D$9/1000</f>
        <v>0</v>
      </c>
      <c r="AC170" s="222">
        <f>$N170*60*Cost!$H$10*Cost!$H$11*Cost!$D$10/1000</f>
        <v>0</v>
      </c>
      <c r="AD170" s="222">
        <f>$N170*60*Cost!$H$10*Cost!$H$11*Cost!$D$11/1000</f>
        <v>0</v>
      </c>
      <c r="AE170" s="222">
        <f t="shared" si="8"/>
        <v>0</v>
      </c>
      <c r="AF170" s="222"/>
      <c r="AG170" s="222"/>
      <c r="AH170" s="222"/>
      <c r="AI170" s="222"/>
      <c r="AJ170" s="222"/>
      <c r="AK170" s="222"/>
      <c r="AL170" s="222"/>
      <c r="AM170" s="222"/>
      <c r="AN170" s="222"/>
      <c r="AO170" s="222"/>
      <c r="AP170" s="222"/>
      <c r="AQ170" s="222"/>
      <c r="AR170" s="222"/>
      <c r="AS170" s="222"/>
      <c r="AT170" s="222"/>
    </row>
    <row r="171" spans="2:46" ht="13.8" x14ac:dyDescent="0.25">
      <c r="B171" s="15"/>
      <c r="C171" s="15"/>
      <c r="D171" s="15"/>
      <c r="E171" s="16"/>
      <c r="F171" s="15"/>
      <c r="G171" s="29"/>
      <c r="H171" s="322"/>
      <c r="I171" s="323"/>
      <c r="J171" s="323"/>
      <c r="K171" s="15"/>
      <c r="L171" s="15"/>
      <c r="M171" s="204">
        <f t="shared" si="7"/>
        <v>0</v>
      </c>
      <c r="N171" s="44">
        <f>IF(DisplayUnits="standard",IF(G171=0,0,VLOOKUP(G171,'Flow Rate Table'!$B$13:$O$132,X171)),IF(G171=0,0,VLOOKUP(G171,#REF!,X171)))</f>
        <v>0</v>
      </c>
      <c r="O171" s="129" t="str">
        <f>IF(E171=$A$3,M171/Cost!$D$6,"N/A")</f>
        <v>N/A</v>
      </c>
      <c r="P171" s="45" t="str">
        <f>IF(E171=Translations!$A$100,VLOOKUP(Cost!$D$5,'Coefficient Table'!$A$8:$K$92,11,FALSE)*O171,"N/A")</f>
        <v>N/A</v>
      </c>
      <c r="Q171" s="45" t="str">
        <f>IF(E171=Translations!$A$100,VLOOKUP(Cost!$D$5,'Coefficient Table'!$A$8:$K$92,10,FALSE)*O171,"N/A")</f>
        <v>N/A</v>
      </c>
      <c r="R171" s="45" t="str">
        <f>IF(E171=Translations!$A$100,VLOOKUP(Cost!$D$5,'Coefficient Table'!$A$8:$K$92,9,FALSE)*P171,"N/A")</f>
        <v>N/A</v>
      </c>
      <c r="S171" s="127"/>
      <c r="T171" s="229"/>
      <c r="U171" s="222"/>
      <c r="V171" s="222"/>
      <c r="W171" s="222"/>
      <c r="X171" s="227">
        <f t="shared" si="6"/>
        <v>0</v>
      </c>
      <c r="Y171" s="222"/>
      <c r="Z171" s="222">
        <f>$N171*60*Cost!$H$10*Cost!$H$11*Cost!$D$7/1000</f>
        <v>0</v>
      </c>
      <c r="AA171" s="222">
        <f>$N171*60*Cost!$H$10*Cost!$H$11*Cost!$D$8/1000</f>
        <v>0</v>
      </c>
      <c r="AB171" s="222">
        <f>$N171*60*Cost!$H$10*Cost!$H$11*Cost!$D$9/1000</f>
        <v>0</v>
      </c>
      <c r="AC171" s="222">
        <f>$N171*60*Cost!$H$10*Cost!$H$11*Cost!$D$10/1000</f>
        <v>0</v>
      </c>
      <c r="AD171" s="222">
        <f>$N171*60*Cost!$H$10*Cost!$H$11*Cost!$D$11/1000</f>
        <v>0</v>
      </c>
      <c r="AE171" s="222">
        <f t="shared" si="8"/>
        <v>0</v>
      </c>
      <c r="AF171" s="222"/>
      <c r="AG171" s="222"/>
      <c r="AH171" s="222"/>
      <c r="AI171" s="222"/>
      <c r="AJ171" s="222"/>
      <c r="AK171" s="222"/>
      <c r="AL171" s="222"/>
      <c r="AM171" s="222"/>
      <c r="AN171" s="222"/>
      <c r="AO171" s="222"/>
      <c r="AP171" s="222"/>
      <c r="AQ171" s="222"/>
      <c r="AR171" s="222"/>
      <c r="AS171" s="222"/>
      <c r="AT171" s="222"/>
    </row>
    <row r="172" spans="2:46" ht="13.8" x14ac:dyDescent="0.25">
      <c r="B172" s="15"/>
      <c r="C172" s="15"/>
      <c r="D172" s="15"/>
      <c r="E172" s="16"/>
      <c r="F172" s="15"/>
      <c r="G172" s="29"/>
      <c r="H172" s="322"/>
      <c r="I172" s="323"/>
      <c r="J172" s="323"/>
      <c r="K172" s="15"/>
      <c r="L172" s="15"/>
      <c r="M172" s="204">
        <f t="shared" si="7"/>
        <v>0</v>
      </c>
      <c r="N172" s="44">
        <f>IF(DisplayUnits="standard",IF(G172=0,0,VLOOKUP(G172,'Flow Rate Table'!$B$13:$O$132,X172)),IF(G172=0,0,VLOOKUP(G172,#REF!,X172)))</f>
        <v>0</v>
      </c>
      <c r="O172" s="129" t="str">
        <f>IF(E172=$A$3,M172/Cost!$D$6,"N/A")</f>
        <v>N/A</v>
      </c>
      <c r="P172" s="45" t="str">
        <f>IF(E172=Translations!$A$100,VLOOKUP(Cost!$D$5,'Coefficient Table'!$A$8:$K$92,11,FALSE)*O172,"N/A")</f>
        <v>N/A</v>
      </c>
      <c r="Q172" s="45" t="str">
        <f>IF(E172=Translations!$A$100,VLOOKUP(Cost!$D$5,'Coefficient Table'!$A$8:$K$92,10,FALSE)*O172,"N/A")</f>
        <v>N/A</v>
      </c>
      <c r="R172" s="45" t="str">
        <f>IF(E172=Translations!$A$100,VLOOKUP(Cost!$D$5,'Coefficient Table'!$A$8:$K$92,9,FALSE)*P172,"N/A")</f>
        <v>N/A</v>
      </c>
      <c r="S172" s="127"/>
      <c r="T172" s="229"/>
      <c r="U172" s="222"/>
      <c r="V172" s="222"/>
      <c r="W172" s="222"/>
      <c r="X172" s="227">
        <f t="shared" si="6"/>
        <v>0</v>
      </c>
      <c r="Y172" s="222"/>
      <c r="Z172" s="222">
        <f>$N172*60*Cost!$H$10*Cost!$H$11*Cost!$D$7/1000</f>
        <v>0</v>
      </c>
      <c r="AA172" s="222">
        <f>$N172*60*Cost!$H$10*Cost!$H$11*Cost!$D$8/1000</f>
        <v>0</v>
      </c>
      <c r="AB172" s="222">
        <f>$N172*60*Cost!$H$10*Cost!$H$11*Cost!$D$9/1000</f>
        <v>0</v>
      </c>
      <c r="AC172" s="222">
        <f>$N172*60*Cost!$H$10*Cost!$H$11*Cost!$D$10/1000</f>
        <v>0</v>
      </c>
      <c r="AD172" s="222">
        <f>$N172*60*Cost!$H$10*Cost!$H$11*Cost!$D$11/1000</f>
        <v>0</v>
      </c>
      <c r="AE172" s="222">
        <f t="shared" si="8"/>
        <v>0</v>
      </c>
      <c r="AF172" s="222"/>
      <c r="AG172" s="222"/>
      <c r="AH172" s="222"/>
      <c r="AI172" s="222"/>
      <c r="AJ172" s="222"/>
      <c r="AK172" s="222"/>
      <c r="AL172" s="222"/>
      <c r="AM172" s="222"/>
      <c r="AN172" s="222"/>
      <c r="AO172" s="222"/>
      <c r="AP172" s="222"/>
      <c r="AQ172" s="222"/>
      <c r="AR172" s="222"/>
      <c r="AS172" s="222"/>
      <c r="AT172" s="222"/>
    </row>
    <row r="173" spans="2:46" ht="13.8" x14ac:dyDescent="0.25">
      <c r="B173" s="15"/>
      <c r="C173" s="15"/>
      <c r="D173" s="15"/>
      <c r="E173" s="16"/>
      <c r="F173" s="15"/>
      <c r="G173" s="29"/>
      <c r="H173" s="322"/>
      <c r="I173" s="323"/>
      <c r="J173" s="323"/>
      <c r="K173" s="15"/>
      <c r="L173" s="15"/>
      <c r="M173" s="204">
        <f t="shared" si="7"/>
        <v>0</v>
      </c>
      <c r="N173" s="44">
        <f>IF(DisplayUnits="standard",IF(G173=0,0,VLOOKUP(G173,'Flow Rate Table'!$B$13:$O$132,X173)),IF(G173=0,0,VLOOKUP(G173,#REF!,X173)))</f>
        <v>0</v>
      </c>
      <c r="O173" s="129" t="str">
        <f>IF(E173=$A$3,M173/Cost!$D$6,"N/A")</f>
        <v>N/A</v>
      </c>
      <c r="P173" s="45" t="str">
        <f>IF(E173=Translations!$A$100,VLOOKUP(Cost!$D$5,'Coefficient Table'!$A$8:$K$92,11,FALSE)*O173,"N/A")</f>
        <v>N/A</v>
      </c>
      <c r="Q173" s="45" t="str">
        <f>IF(E173=Translations!$A$100,VLOOKUP(Cost!$D$5,'Coefficient Table'!$A$8:$K$92,10,FALSE)*O173,"N/A")</f>
        <v>N/A</v>
      </c>
      <c r="R173" s="45" t="str">
        <f>IF(E173=Translations!$A$100,VLOOKUP(Cost!$D$5,'Coefficient Table'!$A$8:$K$92,9,FALSE)*P173,"N/A")</f>
        <v>N/A</v>
      </c>
      <c r="S173" s="127"/>
      <c r="T173" s="229"/>
      <c r="U173" s="222"/>
      <c r="V173" s="222"/>
      <c r="W173" s="222"/>
      <c r="X173" s="227">
        <f t="shared" si="6"/>
        <v>0</v>
      </c>
      <c r="Y173" s="222"/>
      <c r="Z173" s="222">
        <f>$N173*60*Cost!$H$10*Cost!$H$11*Cost!$D$7/1000</f>
        <v>0</v>
      </c>
      <c r="AA173" s="222">
        <f>$N173*60*Cost!$H$10*Cost!$H$11*Cost!$D$8/1000</f>
        <v>0</v>
      </c>
      <c r="AB173" s="222">
        <f>$N173*60*Cost!$H$10*Cost!$H$11*Cost!$D$9/1000</f>
        <v>0</v>
      </c>
      <c r="AC173" s="222">
        <f>$N173*60*Cost!$H$10*Cost!$H$11*Cost!$D$10/1000</f>
        <v>0</v>
      </c>
      <c r="AD173" s="222">
        <f>$N173*60*Cost!$H$10*Cost!$H$11*Cost!$D$11/1000</f>
        <v>0</v>
      </c>
      <c r="AE173" s="222">
        <f t="shared" si="8"/>
        <v>0</v>
      </c>
      <c r="AF173" s="222"/>
      <c r="AG173" s="222"/>
      <c r="AH173" s="222"/>
      <c r="AI173" s="222"/>
      <c r="AJ173" s="222"/>
      <c r="AK173" s="222"/>
      <c r="AL173" s="222"/>
      <c r="AM173" s="222"/>
      <c r="AN173" s="222"/>
      <c r="AO173" s="222"/>
      <c r="AP173" s="222"/>
      <c r="AQ173" s="222"/>
      <c r="AR173" s="222"/>
      <c r="AS173" s="222"/>
      <c r="AT173" s="222"/>
    </row>
    <row r="174" spans="2:46" ht="13.8" x14ac:dyDescent="0.25">
      <c r="B174" s="15"/>
      <c r="C174" s="15"/>
      <c r="D174" s="15"/>
      <c r="E174" s="16"/>
      <c r="F174" s="15"/>
      <c r="G174" s="29"/>
      <c r="H174" s="322"/>
      <c r="I174" s="323"/>
      <c r="J174" s="323"/>
      <c r="K174" s="15"/>
      <c r="L174" s="15"/>
      <c r="M174" s="204">
        <f t="shared" si="7"/>
        <v>0</v>
      </c>
      <c r="N174" s="44">
        <f>IF(DisplayUnits="standard",IF(G174=0,0,VLOOKUP(G174,'Flow Rate Table'!$B$13:$O$132,X174)),IF(G174=0,0,VLOOKUP(G174,#REF!,X174)))</f>
        <v>0</v>
      </c>
      <c r="O174" s="129" t="str">
        <f>IF(E174=$A$3,M174/Cost!$D$6,"N/A")</f>
        <v>N/A</v>
      </c>
      <c r="P174" s="45" t="str">
        <f>IF(E174=Translations!$A$100,VLOOKUP(Cost!$D$5,'Coefficient Table'!$A$8:$K$92,11,FALSE)*O174,"N/A")</f>
        <v>N/A</v>
      </c>
      <c r="Q174" s="45" t="str">
        <f>IF(E174=Translations!$A$100,VLOOKUP(Cost!$D$5,'Coefficient Table'!$A$8:$K$92,10,FALSE)*O174,"N/A")</f>
        <v>N/A</v>
      </c>
      <c r="R174" s="45" t="str">
        <f>IF(E174=Translations!$A$100,VLOOKUP(Cost!$D$5,'Coefficient Table'!$A$8:$K$92,9,FALSE)*P174,"N/A")</f>
        <v>N/A</v>
      </c>
      <c r="S174" s="127"/>
      <c r="T174" s="229"/>
      <c r="U174" s="222"/>
      <c r="V174" s="222"/>
      <c r="W174" s="222"/>
      <c r="X174" s="227">
        <f t="shared" si="6"/>
        <v>0</v>
      </c>
      <c r="Y174" s="222"/>
      <c r="Z174" s="222">
        <f>$N174*60*Cost!$H$10*Cost!$H$11*Cost!$D$7/1000</f>
        <v>0</v>
      </c>
      <c r="AA174" s="222">
        <f>$N174*60*Cost!$H$10*Cost!$H$11*Cost!$D$8/1000</f>
        <v>0</v>
      </c>
      <c r="AB174" s="222">
        <f>$N174*60*Cost!$H$10*Cost!$H$11*Cost!$D$9/1000</f>
        <v>0</v>
      </c>
      <c r="AC174" s="222">
        <f>$N174*60*Cost!$H$10*Cost!$H$11*Cost!$D$10/1000</f>
        <v>0</v>
      </c>
      <c r="AD174" s="222">
        <f>$N174*60*Cost!$H$10*Cost!$H$11*Cost!$D$11/1000</f>
        <v>0</v>
      </c>
      <c r="AE174" s="222">
        <f t="shared" si="8"/>
        <v>0</v>
      </c>
      <c r="AF174" s="222"/>
      <c r="AG174" s="222"/>
      <c r="AH174" s="222"/>
      <c r="AI174" s="222"/>
      <c r="AJ174" s="222"/>
      <c r="AK174" s="222"/>
      <c r="AL174" s="222"/>
      <c r="AM174" s="222"/>
      <c r="AN174" s="222"/>
      <c r="AO174" s="222"/>
      <c r="AP174" s="222"/>
      <c r="AQ174" s="222"/>
      <c r="AR174" s="222"/>
      <c r="AS174" s="222"/>
      <c r="AT174" s="222"/>
    </row>
    <row r="175" spans="2:46" ht="13.8" x14ac:dyDescent="0.25">
      <c r="B175" s="15"/>
      <c r="C175" s="15"/>
      <c r="D175" s="15"/>
      <c r="E175" s="16"/>
      <c r="F175" s="15"/>
      <c r="G175" s="29"/>
      <c r="H175" s="322"/>
      <c r="I175" s="323"/>
      <c r="J175" s="323"/>
      <c r="K175" s="15"/>
      <c r="L175" s="15"/>
      <c r="M175" s="204">
        <f t="shared" si="7"/>
        <v>0</v>
      </c>
      <c r="N175" s="44">
        <f>IF(DisplayUnits="standard",IF(G175=0,0,VLOOKUP(G175,'Flow Rate Table'!$B$13:$O$132,X175)),IF(G175=0,0,VLOOKUP(G175,#REF!,X175)))</f>
        <v>0</v>
      </c>
      <c r="O175" s="129" t="str">
        <f>IF(E175=$A$3,M175/Cost!$D$6,"N/A")</f>
        <v>N/A</v>
      </c>
      <c r="P175" s="45" t="str">
        <f>IF(E175=Translations!$A$100,VLOOKUP(Cost!$D$5,'Coefficient Table'!$A$8:$K$92,11,FALSE)*O175,"N/A")</f>
        <v>N/A</v>
      </c>
      <c r="Q175" s="45" t="str">
        <f>IF(E175=Translations!$A$100,VLOOKUP(Cost!$D$5,'Coefficient Table'!$A$8:$K$92,10,FALSE)*O175,"N/A")</f>
        <v>N/A</v>
      </c>
      <c r="R175" s="45" t="str">
        <f>IF(E175=Translations!$A$100,VLOOKUP(Cost!$D$5,'Coefficient Table'!$A$8:$K$92,9,FALSE)*P175,"N/A")</f>
        <v>N/A</v>
      </c>
      <c r="S175" s="127"/>
      <c r="T175" s="229"/>
      <c r="U175" s="222"/>
      <c r="V175" s="222"/>
      <c r="W175" s="222"/>
      <c r="X175" s="227">
        <f t="shared" si="6"/>
        <v>0</v>
      </c>
      <c r="Y175" s="222"/>
      <c r="Z175" s="222">
        <f>$N175*60*Cost!$H$10*Cost!$H$11*Cost!$D$7/1000</f>
        <v>0</v>
      </c>
      <c r="AA175" s="222">
        <f>$N175*60*Cost!$H$10*Cost!$H$11*Cost!$D$8/1000</f>
        <v>0</v>
      </c>
      <c r="AB175" s="222">
        <f>$N175*60*Cost!$H$10*Cost!$H$11*Cost!$D$9/1000</f>
        <v>0</v>
      </c>
      <c r="AC175" s="222">
        <f>$N175*60*Cost!$H$10*Cost!$H$11*Cost!$D$10/1000</f>
        <v>0</v>
      </c>
      <c r="AD175" s="222">
        <f>$N175*60*Cost!$H$10*Cost!$H$11*Cost!$D$11/1000</f>
        <v>0</v>
      </c>
      <c r="AE175" s="222">
        <f t="shared" si="8"/>
        <v>0</v>
      </c>
      <c r="AF175" s="222"/>
      <c r="AG175" s="222"/>
      <c r="AH175" s="222"/>
      <c r="AI175" s="222"/>
      <c r="AJ175" s="222"/>
      <c r="AK175" s="222"/>
      <c r="AL175" s="222"/>
      <c r="AM175" s="222"/>
      <c r="AN175" s="222"/>
      <c r="AO175" s="222"/>
      <c r="AP175" s="222"/>
      <c r="AQ175" s="222"/>
      <c r="AR175" s="222"/>
      <c r="AS175" s="222"/>
      <c r="AT175" s="222"/>
    </row>
    <row r="176" spans="2:46" ht="13.8" x14ac:dyDescent="0.25">
      <c r="B176" s="15"/>
      <c r="C176" s="15"/>
      <c r="D176" s="15"/>
      <c r="E176" s="16"/>
      <c r="F176" s="15"/>
      <c r="G176" s="29"/>
      <c r="H176" s="322"/>
      <c r="I176" s="323"/>
      <c r="J176" s="323"/>
      <c r="K176" s="15"/>
      <c r="L176" s="15"/>
      <c r="M176" s="204">
        <f t="shared" si="7"/>
        <v>0</v>
      </c>
      <c r="N176" s="44">
        <f>IF(DisplayUnits="standard",IF(G176=0,0,VLOOKUP(G176,'Flow Rate Table'!$B$13:$O$132,X176)),IF(G176=0,0,VLOOKUP(G176,#REF!,X176)))</f>
        <v>0</v>
      </c>
      <c r="O176" s="129" t="str">
        <f>IF(E176=$A$3,M176/Cost!$D$6,"N/A")</f>
        <v>N/A</v>
      </c>
      <c r="P176" s="45" t="str">
        <f>IF(E176=Translations!$A$100,VLOOKUP(Cost!$D$5,'Coefficient Table'!$A$8:$K$92,11,FALSE)*O176,"N/A")</f>
        <v>N/A</v>
      </c>
      <c r="Q176" s="45" t="str">
        <f>IF(E176=Translations!$A$100,VLOOKUP(Cost!$D$5,'Coefficient Table'!$A$8:$K$92,10,FALSE)*O176,"N/A")</f>
        <v>N/A</v>
      </c>
      <c r="R176" s="45" t="str">
        <f>IF(E176=Translations!$A$100,VLOOKUP(Cost!$D$5,'Coefficient Table'!$A$8:$K$92,9,FALSE)*P176,"N/A")</f>
        <v>N/A</v>
      </c>
      <c r="S176" s="127"/>
      <c r="T176" s="229"/>
      <c r="U176" s="222"/>
      <c r="V176" s="222"/>
      <c r="W176" s="222"/>
      <c r="X176" s="227">
        <f t="shared" si="6"/>
        <v>0</v>
      </c>
      <c r="Y176" s="222"/>
      <c r="Z176" s="222">
        <f>$N176*60*Cost!$H$10*Cost!$H$11*Cost!$D$7/1000</f>
        <v>0</v>
      </c>
      <c r="AA176" s="222">
        <f>$N176*60*Cost!$H$10*Cost!$H$11*Cost!$D$8/1000</f>
        <v>0</v>
      </c>
      <c r="AB176" s="222">
        <f>$N176*60*Cost!$H$10*Cost!$H$11*Cost!$D$9/1000</f>
        <v>0</v>
      </c>
      <c r="AC176" s="222">
        <f>$N176*60*Cost!$H$10*Cost!$H$11*Cost!$D$10/1000</f>
        <v>0</v>
      </c>
      <c r="AD176" s="222">
        <f>$N176*60*Cost!$H$10*Cost!$H$11*Cost!$D$11/1000</f>
        <v>0</v>
      </c>
      <c r="AE176" s="222">
        <f t="shared" si="8"/>
        <v>0</v>
      </c>
      <c r="AF176" s="222"/>
      <c r="AG176" s="222"/>
      <c r="AH176" s="222"/>
      <c r="AI176" s="222"/>
      <c r="AJ176" s="222"/>
      <c r="AK176" s="222"/>
      <c r="AL176" s="222"/>
      <c r="AM176" s="222"/>
      <c r="AN176" s="222"/>
      <c r="AO176" s="222"/>
      <c r="AP176" s="222"/>
      <c r="AQ176" s="222"/>
      <c r="AR176" s="222"/>
      <c r="AS176" s="222"/>
      <c r="AT176" s="222"/>
    </row>
    <row r="177" spans="2:46" ht="13.8" x14ac:dyDescent="0.25">
      <c r="B177" s="15"/>
      <c r="C177" s="15"/>
      <c r="D177" s="15"/>
      <c r="E177" s="16"/>
      <c r="F177" s="15"/>
      <c r="G177" s="29"/>
      <c r="H177" s="322"/>
      <c r="I177" s="323"/>
      <c r="J177" s="323"/>
      <c r="K177" s="15"/>
      <c r="L177" s="15"/>
      <c r="M177" s="204">
        <f t="shared" si="7"/>
        <v>0</v>
      </c>
      <c r="N177" s="44">
        <f>IF(DisplayUnits="standard",IF(G177=0,0,VLOOKUP(G177,'Flow Rate Table'!$B$13:$O$132,X177)),IF(G177=0,0,VLOOKUP(G177,#REF!,X177)))</f>
        <v>0</v>
      </c>
      <c r="O177" s="129" t="str">
        <f>IF(E177=$A$3,M177/Cost!$D$6,"N/A")</f>
        <v>N/A</v>
      </c>
      <c r="P177" s="45" t="str">
        <f>IF(E177=Translations!$A$100,VLOOKUP(Cost!$D$5,'Coefficient Table'!$A$8:$K$92,11,FALSE)*O177,"N/A")</f>
        <v>N/A</v>
      </c>
      <c r="Q177" s="45" t="str">
        <f>IF(E177=Translations!$A$100,VLOOKUP(Cost!$D$5,'Coefficient Table'!$A$8:$K$92,10,FALSE)*O177,"N/A")</f>
        <v>N/A</v>
      </c>
      <c r="R177" s="45" t="str">
        <f>IF(E177=Translations!$A$100,VLOOKUP(Cost!$D$5,'Coefficient Table'!$A$8:$K$92,9,FALSE)*P177,"N/A")</f>
        <v>N/A</v>
      </c>
      <c r="S177" s="127"/>
      <c r="T177" s="229"/>
      <c r="U177" s="222"/>
      <c r="V177" s="222"/>
      <c r="W177" s="222"/>
      <c r="X177" s="227">
        <f t="shared" si="6"/>
        <v>0</v>
      </c>
      <c r="Y177" s="222"/>
      <c r="Z177" s="222">
        <f>$N177*60*Cost!$H$10*Cost!$H$11*Cost!$D$7/1000</f>
        <v>0</v>
      </c>
      <c r="AA177" s="222">
        <f>$N177*60*Cost!$H$10*Cost!$H$11*Cost!$D$8/1000</f>
        <v>0</v>
      </c>
      <c r="AB177" s="222">
        <f>$N177*60*Cost!$H$10*Cost!$H$11*Cost!$D$9/1000</f>
        <v>0</v>
      </c>
      <c r="AC177" s="222">
        <f>$N177*60*Cost!$H$10*Cost!$H$11*Cost!$D$10/1000</f>
        <v>0</v>
      </c>
      <c r="AD177" s="222">
        <f>$N177*60*Cost!$H$10*Cost!$H$11*Cost!$D$11/1000</f>
        <v>0</v>
      </c>
      <c r="AE177" s="222">
        <f t="shared" si="8"/>
        <v>0</v>
      </c>
      <c r="AF177" s="222"/>
      <c r="AG177" s="222"/>
      <c r="AH177" s="222"/>
      <c r="AI177" s="222"/>
      <c r="AJ177" s="222"/>
      <c r="AK177" s="222"/>
      <c r="AL177" s="222"/>
      <c r="AM177" s="222"/>
      <c r="AN177" s="222"/>
      <c r="AO177" s="222"/>
      <c r="AP177" s="222"/>
      <c r="AQ177" s="222"/>
      <c r="AR177" s="222"/>
      <c r="AS177" s="222"/>
      <c r="AT177" s="222"/>
    </row>
    <row r="178" spans="2:46" ht="13.8" x14ac:dyDescent="0.25">
      <c r="B178" s="15"/>
      <c r="C178" s="15"/>
      <c r="D178" s="15"/>
      <c r="E178" s="16"/>
      <c r="F178" s="15"/>
      <c r="G178" s="29"/>
      <c r="H178" s="322"/>
      <c r="I178" s="323"/>
      <c r="J178" s="323"/>
      <c r="K178" s="15"/>
      <c r="L178" s="15"/>
      <c r="M178" s="204">
        <f t="shared" si="7"/>
        <v>0</v>
      </c>
      <c r="N178" s="44">
        <f>IF(DisplayUnits="standard",IF(G178=0,0,VLOOKUP(G178,'Flow Rate Table'!$B$13:$O$132,X178)),IF(G178=0,0,VLOOKUP(G178,#REF!,X178)))</f>
        <v>0</v>
      </c>
      <c r="O178" s="129" t="str">
        <f>IF(E178=$A$3,M178/Cost!$D$6,"N/A")</f>
        <v>N/A</v>
      </c>
      <c r="P178" s="45" t="str">
        <f>IF(E178=Translations!$A$100,VLOOKUP(Cost!$D$5,'Coefficient Table'!$A$8:$K$92,11,FALSE)*O178,"N/A")</f>
        <v>N/A</v>
      </c>
      <c r="Q178" s="45" t="str">
        <f>IF(E178=Translations!$A$100,VLOOKUP(Cost!$D$5,'Coefficient Table'!$A$8:$K$92,10,FALSE)*O178,"N/A")</f>
        <v>N/A</v>
      </c>
      <c r="R178" s="45" t="str">
        <f>IF(E178=Translations!$A$100,VLOOKUP(Cost!$D$5,'Coefficient Table'!$A$8:$K$92,9,FALSE)*P178,"N/A")</f>
        <v>N/A</v>
      </c>
      <c r="S178" s="127"/>
      <c r="T178" s="229"/>
      <c r="U178" s="222"/>
      <c r="V178" s="222"/>
      <c r="W178" s="222"/>
      <c r="X178" s="227">
        <f t="shared" si="6"/>
        <v>0</v>
      </c>
      <c r="Y178" s="222"/>
      <c r="Z178" s="222">
        <f>$N178*60*Cost!$H$10*Cost!$H$11*Cost!$D$7/1000</f>
        <v>0</v>
      </c>
      <c r="AA178" s="222">
        <f>$N178*60*Cost!$H$10*Cost!$H$11*Cost!$D$8/1000</f>
        <v>0</v>
      </c>
      <c r="AB178" s="222">
        <f>$N178*60*Cost!$H$10*Cost!$H$11*Cost!$D$9/1000</f>
        <v>0</v>
      </c>
      <c r="AC178" s="222">
        <f>$N178*60*Cost!$H$10*Cost!$H$11*Cost!$D$10/1000</f>
        <v>0</v>
      </c>
      <c r="AD178" s="222">
        <f>$N178*60*Cost!$H$10*Cost!$H$11*Cost!$D$11/1000</f>
        <v>0</v>
      </c>
      <c r="AE178" s="222">
        <f t="shared" si="8"/>
        <v>0</v>
      </c>
      <c r="AF178" s="222"/>
      <c r="AG178" s="222"/>
      <c r="AH178" s="222"/>
      <c r="AI178" s="222"/>
      <c r="AJ178" s="222"/>
      <c r="AK178" s="222"/>
      <c r="AL178" s="222"/>
      <c r="AM178" s="222"/>
      <c r="AN178" s="222"/>
      <c r="AO178" s="222"/>
      <c r="AP178" s="222"/>
      <c r="AQ178" s="222"/>
      <c r="AR178" s="222"/>
      <c r="AS178" s="222"/>
      <c r="AT178" s="222"/>
    </row>
    <row r="179" spans="2:46" ht="13.8" x14ac:dyDescent="0.25">
      <c r="B179" s="15"/>
      <c r="C179" s="15"/>
      <c r="D179" s="15"/>
      <c r="E179" s="16"/>
      <c r="F179" s="15"/>
      <c r="G179" s="29"/>
      <c r="H179" s="322"/>
      <c r="I179" s="323"/>
      <c r="J179" s="323"/>
      <c r="K179" s="15"/>
      <c r="L179" s="15"/>
      <c r="M179" s="204">
        <f t="shared" si="7"/>
        <v>0</v>
      </c>
      <c r="N179" s="44">
        <f>IF(DisplayUnits="standard",IF(G179=0,0,VLOOKUP(G179,'Flow Rate Table'!$B$13:$O$132,X179)),IF(G179=0,0,VLOOKUP(G179,#REF!,X179)))</f>
        <v>0</v>
      </c>
      <c r="O179" s="129" t="str">
        <f>IF(E179=$A$3,M179/Cost!$D$6,"N/A")</f>
        <v>N/A</v>
      </c>
      <c r="P179" s="45" t="str">
        <f>IF(E179=Translations!$A$100,VLOOKUP(Cost!$D$5,'Coefficient Table'!$A$8:$K$92,11,FALSE)*O179,"N/A")</f>
        <v>N/A</v>
      </c>
      <c r="Q179" s="45" t="str">
        <f>IF(E179=Translations!$A$100,VLOOKUP(Cost!$D$5,'Coefficient Table'!$A$8:$K$92,10,FALSE)*O179,"N/A")</f>
        <v>N/A</v>
      </c>
      <c r="R179" s="45" t="str">
        <f>IF(E179=Translations!$A$100,VLOOKUP(Cost!$D$5,'Coefficient Table'!$A$8:$K$92,9,FALSE)*P179,"N/A")</f>
        <v>N/A</v>
      </c>
      <c r="S179" s="127"/>
      <c r="T179" s="229"/>
      <c r="U179" s="222"/>
      <c r="V179" s="222"/>
      <c r="W179" s="222"/>
      <c r="X179" s="227">
        <f t="shared" si="6"/>
        <v>0</v>
      </c>
      <c r="Y179" s="222"/>
      <c r="Z179" s="222">
        <f>$N179*60*Cost!$H$10*Cost!$H$11*Cost!$D$7/1000</f>
        <v>0</v>
      </c>
      <c r="AA179" s="222">
        <f>$N179*60*Cost!$H$10*Cost!$H$11*Cost!$D$8/1000</f>
        <v>0</v>
      </c>
      <c r="AB179" s="222">
        <f>$N179*60*Cost!$H$10*Cost!$H$11*Cost!$D$9/1000</f>
        <v>0</v>
      </c>
      <c r="AC179" s="222">
        <f>$N179*60*Cost!$H$10*Cost!$H$11*Cost!$D$10/1000</f>
        <v>0</v>
      </c>
      <c r="AD179" s="222">
        <f>$N179*60*Cost!$H$10*Cost!$H$11*Cost!$D$11/1000</f>
        <v>0</v>
      </c>
      <c r="AE179" s="222">
        <f t="shared" si="8"/>
        <v>0</v>
      </c>
      <c r="AF179" s="222"/>
      <c r="AG179" s="222"/>
      <c r="AH179" s="222"/>
      <c r="AI179" s="222"/>
      <c r="AJ179" s="222"/>
      <c r="AK179" s="222"/>
      <c r="AL179" s="222"/>
      <c r="AM179" s="222"/>
      <c r="AN179" s="222"/>
      <c r="AO179" s="222"/>
      <c r="AP179" s="222"/>
      <c r="AQ179" s="222"/>
      <c r="AR179" s="222"/>
      <c r="AS179" s="222"/>
      <c r="AT179" s="222"/>
    </row>
    <row r="180" spans="2:46" ht="13.8" x14ac:dyDescent="0.25">
      <c r="B180" s="15"/>
      <c r="C180" s="15"/>
      <c r="D180" s="15"/>
      <c r="E180" s="16"/>
      <c r="F180" s="15"/>
      <c r="G180" s="29"/>
      <c r="H180" s="322"/>
      <c r="I180" s="323"/>
      <c r="J180" s="323"/>
      <c r="K180" s="15"/>
      <c r="L180" s="15"/>
      <c r="M180" s="204">
        <f t="shared" si="7"/>
        <v>0</v>
      </c>
      <c r="N180" s="44">
        <f>IF(DisplayUnits="standard",IF(G180=0,0,VLOOKUP(G180,'Flow Rate Table'!$B$13:$O$132,X180)),IF(G180=0,0,VLOOKUP(G180,#REF!,X180)))</f>
        <v>0</v>
      </c>
      <c r="O180" s="129" t="str">
        <f>IF(E180=$A$3,M180/Cost!$D$6,"N/A")</f>
        <v>N/A</v>
      </c>
      <c r="P180" s="45" t="str">
        <f>IF(E180=Translations!$A$100,VLOOKUP(Cost!$D$5,'Coefficient Table'!$A$8:$K$92,11,FALSE)*O180,"N/A")</f>
        <v>N/A</v>
      </c>
      <c r="Q180" s="45" t="str">
        <f>IF(E180=Translations!$A$100,VLOOKUP(Cost!$D$5,'Coefficient Table'!$A$8:$K$92,10,FALSE)*O180,"N/A")</f>
        <v>N/A</v>
      </c>
      <c r="R180" s="45" t="str">
        <f>IF(E180=Translations!$A$100,VLOOKUP(Cost!$D$5,'Coefficient Table'!$A$8:$K$92,9,FALSE)*P180,"N/A")</f>
        <v>N/A</v>
      </c>
      <c r="S180" s="127"/>
      <c r="T180" s="229"/>
      <c r="U180" s="222"/>
      <c r="V180" s="222"/>
      <c r="W180" s="222"/>
      <c r="X180" s="227">
        <f t="shared" si="6"/>
        <v>0</v>
      </c>
      <c r="Y180" s="222"/>
      <c r="Z180" s="222">
        <f>$N180*60*Cost!$H$10*Cost!$H$11*Cost!$D$7/1000</f>
        <v>0</v>
      </c>
      <c r="AA180" s="222">
        <f>$N180*60*Cost!$H$10*Cost!$H$11*Cost!$D$8/1000</f>
        <v>0</v>
      </c>
      <c r="AB180" s="222">
        <f>$N180*60*Cost!$H$10*Cost!$H$11*Cost!$D$9/1000</f>
        <v>0</v>
      </c>
      <c r="AC180" s="222">
        <f>$N180*60*Cost!$H$10*Cost!$H$11*Cost!$D$10/1000</f>
        <v>0</v>
      </c>
      <c r="AD180" s="222">
        <f>$N180*60*Cost!$H$10*Cost!$H$11*Cost!$D$11/1000</f>
        <v>0</v>
      </c>
      <c r="AE180" s="222">
        <f t="shared" si="8"/>
        <v>0</v>
      </c>
      <c r="AF180" s="222"/>
      <c r="AG180" s="222"/>
      <c r="AH180" s="222"/>
      <c r="AI180" s="222"/>
      <c r="AJ180" s="222"/>
      <c r="AK180" s="222"/>
      <c r="AL180" s="222"/>
      <c r="AM180" s="222"/>
      <c r="AN180" s="222"/>
      <c r="AO180" s="222"/>
      <c r="AP180" s="222"/>
      <c r="AQ180" s="222"/>
      <c r="AR180" s="222"/>
      <c r="AS180" s="222"/>
      <c r="AT180" s="222"/>
    </row>
    <row r="181" spans="2:46" ht="13.8" x14ac:dyDescent="0.25">
      <c r="B181" s="15"/>
      <c r="C181" s="15"/>
      <c r="D181" s="15"/>
      <c r="E181" s="16"/>
      <c r="F181" s="15"/>
      <c r="G181" s="29"/>
      <c r="H181" s="322"/>
      <c r="I181" s="323"/>
      <c r="J181" s="323"/>
      <c r="K181" s="15"/>
      <c r="L181" s="15"/>
      <c r="M181" s="204">
        <f t="shared" si="7"/>
        <v>0</v>
      </c>
      <c r="N181" s="44">
        <f>IF(DisplayUnits="standard",IF(G181=0,0,VLOOKUP(G181,'Flow Rate Table'!$B$13:$O$132,X181)),IF(G181=0,0,VLOOKUP(G181,#REF!,X181)))</f>
        <v>0</v>
      </c>
      <c r="O181" s="129" t="str">
        <f>IF(E181=$A$3,M181/Cost!$D$6,"N/A")</f>
        <v>N/A</v>
      </c>
      <c r="P181" s="45" t="str">
        <f>IF(E181=Translations!$A$100,VLOOKUP(Cost!$D$5,'Coefficient Table'!$A$8:$K$92,11,FALSE)*O181,"N/A")</f>
        <v>N/A</v>
      </c>
      <c r="Q181" s="45" t="str">
        <f>IF(E181=Translations!$A$100,VLOOKUP(Cost!$D$5,'Coefficient Table'!$A$8:$K$92,10,FALSE)*O181,"N/A")</f>
        <v>N/A</v>
      </c>
      <c r="R181" s="45" t="str">
        <f>IF(E181=Translations!$A$100,VLOOKUP(Cost!$D$5,'Coefficient Table'!$A$8:$K$92,9,FALSE)*P181,"N/A")</f>
        <v>N/A</v>
      </c>
      <c r="S181" s="127"/>
      <c r="T181" s="229"/>
      <c r="U181" s="222"/>
      <c r="V181" s="222"/>
      <c r="W181" s="222"/>
      <c r="X181" s="227">
        <f t="shared" si="6"/>
        <v>0</v>
      </c>
      <c r="Y181" s="222"/>
      <c r="Z181" s="222">
        <f>$N181*60*Cost!$H$10*Cost!$H$11*Cost!$D$7/1000</f>
        <v>0</v>
      </c>
      <c r="AA181" s="222">
        <f>$N181*60*Cost!$H$10*Cost!$H$11*Cost!$D$8/1000</f>
        <v>0</v>
      </c>
      <c r="AB181" s="222">
        <f>$N181*60*Cost!$H$10*Cost!$H$11*Cost!$D$9/1000</f>
        <v>0</v>
      </c>
      <c r="AC181" s="222">
        <f>$N181*60*Cost!$H$10*Cost!$H$11*Cost!$D$10/1000</f>
        <v>0</v>
      </c>
      <c r="AD181" s="222">
        <f>$N181*60*Cost!$H$10*Cost!$H$11*Cost!$D$11/1000</f>
        <v>0</v>
      </c>
      <c r="AE181" s="222">
        <f t="shared" si="8"/>
        <v>0</v>
      </c>
      <c r="AF181" s="222"/>
      <c r="AG181" s="222"/>
      <c r="AH181" s="222"/>
      <c r="AI181" s="222"/>
      <c r="AJ181" s="222"/>
      <c r="AK181" s="222"/>
      <c r="AL181" s="222"/>
      <c r="AM181" s="222"/>
      <c r="AN181" s="222"/>
      <c r="AO181" s="222"/>
      <c r="AP181" s="222"/>
      <c r="AQ181" s="222"/>
      <c r="AR181" s="222"/>
      <c r="AS181" s="222"/>
      <c r="AT181" s="222"/>
    </row>
    <row r="182" spans="2:46" ht="13.8" x14ac:dyDescent="0.25">
      <c r="B182" s="15"/>
      <c r="C182" s="15"/>
      <c r="D182" s="15"/>
      <c r="E182" s="16"/>
      <c r="F182" s="15"/>
      <c r="G182" s="29"/>
      <c r="H182" s="322"/>
      <c r="I182" s="323"/>
      <c r="J182" s="323"/>
      <c r="K182" s="15"/>
      <c r="L182" s="15"/>
      <c r="M182" s="204">
        <f t="shared" si="7"/>
        <v>0</v>
      </c>
      <c r="N182" s="44">
        <f>IF(DisplayUnits="standard",IF(G182=0,0,VLOOKUP(G182,'Flow Rate Table'!$B$13:$O$132,X182)),IF(G182=0,0,VLOOKUP(G182,#REF!,X182)))</f>
        <v>0</v>
      </c>
      <c r="O182" s="129" t="str">
        <f>IF(E182=$A$3,M182/Cost!$D$6,"N/A")</f>
        <v>N/A</v>
      </c>
      <c r="P182" s="45" t="str">
        <f>IF(E182=Translations!$A$100,VLOOKUP(Cost!$D$5,'Coefficient Table'!$A$8:$K$92,11,FALSE)*O182,"N/A")</f>
        <v>N/A</v>
      </c>
      <c r="Q182" s="45" t="str">
        <f>IF(E182=Translations!$A$100,VLOOKUP(Cost!$D$5,'Coefficient Table'!$A$8:$K$92,10,FALSE)*O182,"N/A")</f>
        <v>N/A</v>
      </c>
      <c r="R182" s="45" t="str">
        <f>IF(E182=Translations!$A$100,VLOOKUP(Cost!$D$5,'Coefficient Table'!$A$8:$K$92,9,FALSE)*P182,"N/A")</f>
        <v>N/A</v>
      </c>
      <c r="S182" s="127"/>
      <c r="T182" s="229"/>
      <c r="U182" s="222"/>
      <c r="V182" s="222"/>
      <c r="W182" s="222"/>
      <c r="X182" s="227">
        <f t="shared" si="6"/>
        <v>0</v>
      </c>
      <c r="Y182" s="222"/>
      <c r="Z182" s="222">
        <f>$N182*60*Cost!$H$10*Cost!$H$11*Cost!$D$7/1000</f>
        <v>0</v>
      </c>
      <c r="AA182" s="222">
        <f>$N182*60*Cost!$H$10*Cost!$H$11*Cost!$D$8/1000</f>
        <v>0</v>
      </c>
      <c r="AB182" s="222">
        <f>$N182*60*Cost!$H$10*Cost!$H$11*Cost!$D$9/1000</f>
        <v>0</v>
      </c>
      <c r="AC182" s="222">
        <f>$N182*60*Cost!$H$10*Cost!$H$11*Cost!$D$10/1000</f>
        <v>0</v>
      </c>
      <c r="AD182" s="222">
        <f>$N182*60*Cost!$H$10*Cost!$H$11*Cost!$D$11/1000</f>
        <v>0</v>
      </c>
      <c r="AE182" s="222">
        <f t="shared" si="8"/>
        <v>0</v>
      </c>
      <c r="AF182" s="222"/>
      <c r="AG182" s="222"/>
      <c r="AH182" s="222"/>
      <c r="AI182" s="222"/>
      <c r="AJ182" s="222"/>
      <c r="AK182" s="222"/>
      <c r="AL182" s="222"/>
      <c r="AM182" s="222"/>
      <c r="AN182" s="222"/>
      <c r="AO182" s="222"/>
      <c r="AP182" s="222"/>
      <c r="AQ182" s="222"/>
      <c r="AR182" s="222"/>
      <c r="AS182" s="222"/>
      <c r="AT182" s="222"/>
    </row>
    <row r="183" spans="2:46" ht="13.8" x14ac:dyDescent="0.25">
      <c r="B183" s="15"/>
      <c r="C183" s="15"/>
      <c r="D183" s="15"/>
      <c r="E183" s="16"/>
      <c r="F183" s="15"/>
      <c r="G183" s="29"/>
      <c r="H183" s="322"/>
      <c r="I183" s="323"/>
      <c r="J183" s="323"/>
      <c r="K183" s="15"/>
      <c r="L183" s="15"/>
      <c r="M183" s="204">
        <f t="shared" si="7"/>
        <v>0</v>
      </c>
      <c r="N183" s="44">
        <f>IF(DisplayUnits="standard",IF(G183=0,0,VLOOKUP(G183,'Flow Rate Table'!$B$13:$O$132,X183)),IF(G183=0,0,VLOOKUP(G183,#REF!,X183)))</f>
        <v>0</v>
      </c>
      <c r="O183" s="129" t="str">
        <f>IF(E183=$A$3,M183/Cost!$D$6,"N/A")</f>
        <v>N/A</v>
      </c>
      <c r="P183" s="45" t="str">
        <f>IF(E183=Translations!$A$100,VLOOKUP(Cost!$D$5,'Coefficient Table'!$A$8:$K$92,11,FALSE)*O183,"N/A")</f>
        <v>N/A</v>
      </c>
      <c r="Q183" s="45" t="str">
        <f>IF(E183=Translations!$A$100,VLOOKUP(Cost!$D$5,'Coefficient Table'!$A$8:$K$92,10,FALSE)*O183,"N/A")</f>
        <v>N/A</v>
      </c>
      <c r="R183" s="45" t="str">
        <f>IF(E183=Translations!$A$100,VLOOKUP(Cost!$D$5,'Coefficient Table'!$A$8:$K$92,9,FALSE)*P183,"N/A")</f>
        <v>N/A</v>
      </c>
      <c r="S183" s="127"/>
      <c r="T183" s="229"/>
      <c r="U183" s="222"/>
      <c r="V183" s="222"/>
      <c r="W183" s="222"/>
      <c r="X183" s="227">
        <f t="shared" si="6"/>
        <v>0</v>
      </c>
      <c r="Y183" s="222"/>
      <c r="Z183" s="222">
        <f>$N183*60*Cost!$H$10*Cost!$H$11*Cost!$D$7/1000</f>
        <v>0</v>
      </c>
      <c r="AA183" s="222">
        <f>$N183*60*Cost!$H$10*Cost!$H$11*Cost!$D$8/1000</f>
        <v>0</v>
      </c>
      <c r="AB183" s="222">
        <f>$N183*60*Cost!$H$10*Cost!$H$11*Cost!$D$9/1000</f>
        <v>0</v>
      </c>
      <c r="AC183" s="222">
        <f>$N183*60*Cost!$H$10*Cost!$H$11*Cost!$D$10/1000</f>
        <v>0</v>
      </c>
      <c r="AD183" s="222">
        <f>$N183*60*Cost!$H$10*Cost!$H$11*Cost!$D$11/1000</f>
        <v>0</v>
      </c>
      <c r="AE183" s="222">
        <f t="shared" si="8"/>
        <v>0</v>
      </c>
      <c r="AF183" s="222"/>
      <c r="AG183" s="222"/>
      <c r="AH183" s="222"/>
      <c r="AI183" s="222"/>
      <c r="AJ183" s="222"/>
      <c r="AK183" s="222"/>
      <c r="AL183" s="222"/>
      <c r="AM183" s="222"/>
      <c r="AN183" s="222"/>
      <c r="AO183" s="222"/>
      <c r="AP183" s="222"/>
      <c r="AQ183" s="222"/>
      <c r="AR183" s="222"/>
      <c r="AS183" s="222"/>
      <c r="AT183" s="222"/>
    </row>
    <row r="184" spans="2:46" ht="13.8" x14ac:dyDescent="0.25">
      <c r="B184" s="15"/>
      <c r="C184" s="15"/>
      <c r="D184" s="15"/>
      <c r="E184" s="16"/>
      <c r="F184" s="15"/>
      <c r="G184" s="29"/>
      <c r="H184" s="322"/>
      <c r="I184" s="323"/>
      <c r="J184" s="323"/>
      <c r="K184" s="15"/>
      <c r="L184" s="15"/>
      <c r="M184" s="204">
        <f t="shared" si="7"/>
        <v>0</v>
      </c>
      <c r="N184" s="44">
        <f>IF(DisplayUnits="standard",IF(G184=0,0,VLOOKUP(G184,'Flow Rate Table'!$B$13:$O$132,X184)),IF(G184=0,0,VLOOKUP(G184,#REF!,X184)))</f>
        <v>0</v>
      </c>
      <c r="O184" s="129" t="str">
        <f>IF(E184=$A$3,M184/Cost!$D$6,"N/A")</f>
        <v>N/A</v>
      </c>
      <c r="P184" s="45" t="str">
        <f>IF(E184=Translations!$A$100,VLOOKUP(Cost!$D$5,'Coefficient Table'!$A$8:$K$92,11,FALSE)*O184,"N/A")</f>
        <v>N/A</v>
      </c>
      <c r="Q184" s="45" t="str">
        <f>IF(E184=Translations!$A$100,VLOOKUP(Cost!$D$5,'Coefficient Table'!$A$8:$K$92,10,FALSE)*O184,"N/A")</f>
        <v>N/A</v>
      </c>
      <c r="R184" s="45" t="str">
        <f>IF(E184=Translations!$A$100,VLOOKUP(Cost!$D$5,'Coefficient Table'!$A$8:$K$92,9,FALSE)*P184,"N/A")</f>
        <v>N/A</v>
      </c>
      <c r="S184" s="127"/>
      <c r="T184" s="229"/>
      <c r="U184" s="222"/>
      <c r="V184" s="222"/>
      <c r="W184" s="222"/>
      <c r="X184" s="227">
        <f t="shared" si="6"/>
        <v>0</v>
      </c>
      <c r="Y184" s="222"/>
      <c r="Z184" s="222">
        <f>$N184*60*Cost!$H$10*Cost!$H$11*Cost!$D$7/1000</f>
        <v>0</v>
      </c>
      <c r="AA184" s="222">
        <f>$N184*60*Cost!$H$10*Cost!$H$11*Cost!$D$8/1000</f>
        <v>0</v>
      </c>
      <c r="AB184" s="222">
        <f>$N184*60*Cost!$H$10*Cost!$H$11*Cost!$D$9/1000</f>
        <v>0</v>
      </c>
      <c r="AC184" s="222">
        <f>$N184*60*Cost!$H$10*Cost!$H$11*Cost!$D$10/1000</f>
        <v>0</v>
      </c>
      <c r="AD184" s="222">
        <f>$N184*60*Cost!$H$10*Cost!$H$11*Cost!$D$11/1000</f>
        <v>0</v>
      </c>
      <c r="AE184" s="222">
        <f t="shared" si="8"/>
        <v>0</v>
      </c>
      <c r="AF184" s="222"/>
      <c r="AG184" s="222"/>
      <c r="AH184" s="222"/>
      <c r="AI184" s="222"/>
      <c r="AJ184" s="222"/>
      <c r="AK184" s="222"/>
      <c r="AL184" s="222"/>
      <c r="AM184" s="222"/>
      <c r="AN184" s="222"/>
      <c r="AO184" s="222"/>
      <c r="AP184" s="222"/>
      <c r="AQ184" s="222"/>
      <c r="AR184" s="222"/>
      <c r="AS184" s="222"/>
      <c r="AT184" s="222"/>
    </row>
    <row r="185" spans="2:46" ht="13.8" x14ac:dyDescent="0.25">
      <c r="B185" s="15"/>
      <c r="C185" s="15"/>
      <c r="D185" s="15"/>
      <c r="E185" s="16"/>
      <c r="F185" s="15"/>
      <c r="G185" s="29"/>
      <c r="H185" s="322"/>
      <c r="I185" s="323"/>
      <c r="J185" s="323"/>
      <c r="K185" s="15"/>
      <c r="L185" s="15"/>
      <c r="M185" s="204">
        <f t="shared" si="7"/>
        <v>0</v>
      </c>
      <c r="N185" s="44">
        <f>IF(DisplayUnits="standard",IF(G185=0,0,VLOOKUP(G185,'Flow Rate Table'!$B$13:$O$132,X185)),IF(G185=0,0,VLOOKUP(G185,#REF!,X185)))</f>
        <v>0</v>
      </c>
      <c r="O185" s="129" t="str">
        <f>IF(E185=$A$3,M185/Cost!$D$6,"N/A")</f>
        <v>N/A</v>
      </c>
      <c r="P185" s="45" t="str">
        <f>IF(E185=Translations!$A$100,VLOOKUP(Cost!$D$5,'Coefficient Table'!$A$8:$K$92,11,FALSE)*O185,"N/A")</f>
        <v>N/A</v>
      </c>
      <c r="Q185" s="45" t="str">
        <f>IF(E185=Translations!$A$100,VLOOKUP(Cost!$D$5,'Coefficient Table'!$A$8:$K$92,10,FALSE)*O185,"N/A")</f>
        <v>N/A</v>
      </c>
      <c r="R185" s="45" t="str">
        <f>IF(E185=Translations!$A$100,VLOOKUP(Cost!$D$5,'Coefficient Table'!$A$8:$K$92,9,FALSE)*P185,"N/A")</f>
        <v>N/A</v>
      </c>
      <c r="S185" s="127"/>
      <c r="T185" s="229"/>
      <c r="U185" s="222"/>
      <c r="V185" s="222"/>
      <c r="W185" s="222"/>
      <c r="X185" s="227">
        <f t="shared" si="6"/>
        <v>0</v>
      </c>
      <c r="Y185" s="222"/>
      <c r="Z185" s="222">
        <f>$N185*60*Cost!$H$10*Cost!$H$11*Cost!$D$7/1000</f>
        <v>0</v>
      </c>
      <c r="AA185" s="222">
        <f>$N185*60*Cost!$H$10*Cost!$H$11*Cost!$D$8/1000</f>
        <v>0</v>
      </c>
      <c r="AB185" s="222">
        <f>$N185*60*Cost!$H$10*Cost!$H$11*Cost!$D$9/1000</f>
        <v>0</v>
      </c>
      <c r="AC185" s="222">
        <f>$N185*60*Cost!$H$10*Cost!$H$11*Cost!$D$10/1000</f>
        <v>0</v>
      </c>
      <c r="AD185" s="222">
        <f>$N185*60*Cost!$H$10*Cost!$H$11*Cost!$D$11/1000</f>
        <v>0</v>
      </c>
      <c r="AE185" s="222">
        <f t="shared" si="8"/>
        <v>0</v>
      </c>
      <c r="AF185" s="222"/>
      <c r="AG185" s="222"/>
      <c r="AH185" s="222"/>
      <c r="AI185" s="222"/>
      <c r="AJ185" s="222"/>
      <c r="AK185" s="222"/>
      <c r="AL185" s="222"/>
      <c r="AM185" s="222"/>
      <c r="AN185" s="222"/>
      <c r="AO185" s="222"/>
      <c r="AP185" s="222"/>
      <c r="AQ185" s="222"/>
      <c r="AR185" s="222"/>
      <c r="AS185" s="222"/>
      <c r="AT185" s="222"/>
    </row>
    <row r="186" spans="2:46" ht="13.8" x14ac:dyDescent="0.25">
      <c r="B186" s="15"/>
      <c r="C186" s="15"/>
      <c r="D186" s="15"/>
      <c r="E186" s="16"/>
      <c r="F186" s="15"/>
      <c r="G186" s="29"/>
      <c r="H186" s="322"/>
      <c r="I186" s="323"/>
      <c r="J186" s="323"/>
      <c r="K186" s="15"/>
      <c r="L186" s="15"/>
      <c r="M186" s="204">
        <f t="shared" si="7"/>
        <v>0</v>
      </c>
      <c r="N186" s="44">
        <f>IF(DisplayUnits="standard",IF(G186=0,0,VLOOKUP(G186,'Flow Rate Table'!$B$13:$O$132,X186)),IF(G186=0,0,VLOOKUP(G186,#REF!,X186)))</f>
        <v>0</v>
      </c>
      <c r="O186" s="129" t="str">
        <f>IF(E186=$A$3,M186/Cost!$D$6,"N/A")</f>
        <v>N/A</v>
      </c>
      <c r="P186" s="45" t="str">
        <f>IF(E186=Translations!$A$100,VLOOKUP(Cost!$D$5,'Coefficient Table'!$A$8:$K$92,11,FALSE)*O186,"N/A")</f>
        <v>N/A</v>
      </c>
      <c r="Q186" s="45" t="str">
        <f>IF(E186=Translations!$A$100,VLOOKUP(Cost!$D$5,'Coefficient Table'!$A$8:$K$92,10,FALSE)*O186,"N/A")</f>
        <v>N/A</v>
      </c>
      <c r="R186" s="45" t="str">
        <f>IF(E186=Translations!$A$100,VLOOKUP(Cost!$D$5,'Coefficient Table'!$A$8:$K$92,9,FALSE)*P186,"N/A")</f>
        <v>N/A</v>
      </c>
      <c r="S186" s="127"/>
      <c r="T186" s="229"/>
      <c r="U186" s="222"/>
      <c r="V186" s="222"/>
      <c r="W186" s="222"/>
      <c r="X186" s="227">
        <f t="shared" si="6"/>
        <v>0</v>
      </c>
      <c r="Y186" s="222"/>
      <c r="Z186" s="222">
        <f>$N186*60*Cost!$H$10*Cost!$H$11*Cost!$D$7/1000</f>
        <v>0</v>
      </c>
      <c r="AA186" s="222">
        <f>$N186*60*Cost!$H$10*Cost!$H$11*Cost!$D$8/1000</f>
        <v>0</v>
      </c>
      <c r="AB186" s="222">
        <f>$N186*60*Cost!$H$10*Cost!$H$11*Cost!$D$9/1000</f>
        <v>0</v>
      </c>
      <c r="AC186" s="222">
        <f>$N186*60*Cost!$H$10*Cost!$H$11*Cost!$D$10/1000</f>
        <v>0</v>
      </c>
      <c r="AD186" s="222">
        <f>$N186*60*Cost!$H$10*Cost!$H$11*Cost!$D$11/1000</f>
        <v>0</v>
      </c>
      <c r="AE186" s="222">
        <f t="shared" si="8"/>
        <v>0</v>
      </c>
      <c r="AF186" s="222"/>
      <c r="AG186" s="222"/>
      <c r="AH186" s="222"/>
      <c r="AI186" s="222"/>
      <c r="AJ186" s="222"/>
      <c r="AK186" s="222"/>
      <c r="AL186" s="222"/>
      <c r="AM186" s="222"/>
      <c r="AN186" s="222"/>
      <c r="AO186" s="222"/>
      <c r="AP186" s="222"/>
      <c r="AQ186" s="222"/>
      <c r="AR186" s="222"/>
      <c r="AS186" s="222"/>
      <c r="AT186" s="222"/>
    </row>
    <row r="187" spans="2:46" ht="13.8" x14ac:dyDescent="0.25">
      <c r="B187" s="15"/>
      <c r="C187" s="15"/>
      <c r="D187" s="15"/>
      <c r="E187" s="16"/>
      <c r="F187" s="15"/>
      <c r="G187" s="29"/>
      <c r="H187" s="322"/>
      <c r="I187" s="323"/>
      <c r="J187" s="323"/>
      <c r="K187" s="15"/>
      <c r="L187" s="15"/>
      <c r="M187" s="204">
        <f t="shared" si="7"/>
        <v>0</v>
      </c>
      <c r="N187" s="44">
        <f>IF(DisplayUnits="standard",IF(G187=0,0,VLOOKUP(G187,'Flow Rate Table'!$B$13:$O$132,X187)),IF(G187=0,0,VLOOKUP(G187,#REF!,X187)))</f>
        <v>0</v>
      </c>
      <c r="O187" s="129" t="str">
        <f>IF(E187=$A$3,M187/Cost!$D$6,"N/A")</f>
        <v>N/A</v>
      </c>
      <c r="P187" s="45" t="str">
        <f>IF(E187=Translations!$A$100,VLOOKUP(Cost!$D$5,'Coefficient Table'!$A$8:$K$92,11,FALSE)*O187,"N/A")</f>
        <v>N/A</v>
      </c>
      <c r="Q187" s="45" t="str">
        <f>IF(E187=Translations!$A$100,VLOOKUP(Cost!$D$5,'Coefficient Table'!$A$8:$K$92,10,FALSE)*O187,"N/A")</f>
        <v>N/A</v>
      </c>
      <c r="R187" s="45" t="str">
        <f>IF(E187=Translations!$A$100,VLOOKUP(Cost!$D$5,'Coefficient Table'!$A$8:$K$92,9,FALSE)*P187,"N/A")</f>
        <v>N/A</v>
      </c>
      <c r="S187" s="127"/>
      <c r="T187" s="229"/>
      <c r="U187" s="222"/>
      <c r="V187" s="222"/>
      <c r="W187" s="222"/>
      <c r="X187" s="227">
        <f t="shared" si="6"/>
        <v>0</v>
      </c>
      <c r="Y187" s="222"/>
      <c r="Z187" s="222">
        <f>$N187*60*Cost!$H$10*Cost!$H$11*Cost!$D$7/1000</f>
        <v>0</v>
      </c>
      <c r="AA187" s="222">
        <f>$N187*60*Cost!$H$10*Cost!$H$11*Cost!$D$8/1000</f>
        <v>0</v>
      </c>
      <c r="AB187" s="222">
        <f>$N187*60*Cost!$H$10*Cost!$H$11*Cost!$D$9/1000</f>
        <v>0</v>
      </c>
      <c r="AC187" s="222">
        <f>$N187*60*Cost!$H$10*Cost!$H$11*Cost!$D$10/1000</f>
        <v>0</v>
      </c>
      <c r="AD187" s="222">
        <f>$N187*60*Cost!$H$10*Cost!$H$11*Cost!$D$11/1000</f>
        <v>0</v>
      </c>
      <c r="AE187" s="222">
        <f t="shared" si="8"/>
        <v>0</v>
      </c>
      <c r="AF187" s="222"/>
      <c r="AG187" s="222"/>
      <c r="AH187" s="222"/>
      <c r="AI187" s="222"/>
      <c r="AJ187" s="222"/>
      <c r="AK187" s="222"/>
      <c r="AL187" s="222"/>
      <c r="AM187" s="222"/>
      <c r="AN187" s="222"/>
      <c r="AO187" s="222"/>
      <c r="AP187" s="222"/>
      <c r="AQ187" s="222"/>
      <c r="AR187" s="222"/>
      <c r="AS187" s="222"/>
      <c r="AT187" s="222"/>
    </row>
    <row r="188" spans="2:46" ht="13.8" x14ac:dyDescent="0.25">
      <c r="B188" s="15"/>
      <c r="C188" s="15"/>
      <c r="D188" s="15"/>
      <c r="E188" s="16"/>
      <c r="F188" s="15"/>
      <c r="G188" s="29"/>
      <c r="H188" s="322"/>
      <c r="I188" s="323"/>
      <c r="J188" s="323"/>
      <c r="K188" s="15"/>
      <c r="L188" s="15"/>
      <c r="M188" s="204">
        <f t="shared" si="7"/>
        <v>0</v>
      </c>
      <c r="N188" s="44">
        <f>IF(DisplayUnits="standard",IF(G188=0,0,VLOOKUP(G188,'Flow Rate Table'!$B$13:$O$132,X188)),IF(G188=0,0,VLOOKUP(G188,#REF!,X188)))</f>
        <v>0</v>
      </c>
      <c r="O188" s="129" t="str">
        <f>IF(E188=$A$3,M188/Cost!$D$6,"N/A")</f>
        <v>N/A</v>
      </c>
      <c r="P188" s="45" t="str">
        <f>IF(E188=Translations!$A$100,VLOOKUP(Cost!$D$5,'Coefficient Table'!$A$8:$K$92,11,FALSE)*O188,"N/A")</f>
        <v>N/A</v>
      </c>
      <c r="Q188" s="45" t="str">
        <f>IF(E188=Translations!$A$100,VLOOKUP(Cost!$D$5,'Coefficient Table'!$A$8:$K$92,10,FALSE)*O188,"N/A")</f>
        <v>N/A</v>
      </c>
      <c r="R188" s="45" t="str">
        <f>IF(E188=Translations!$A$100,VLOOKUP(Cost!$D$5,'Coefficient Table'!$A$8:$K$92,9,FALSE)*P188,"N/A")</f>
        <v>N/A</v>
      </c>
      <c r="S188" s="127"/>
      <c r="T188" s="229"/>
      <c r="U188" s="222"/>
      <c r="V188" s="222"/>
      <c r="W188" s="222"/>
      <c r="X188" s="227">
        <f t="shared" si="6"/>
        <v>0</v>
      </c>
      <c r="Y188" s="222"/>
      <c r="Z188" s="222">
        <f>$N188*60*Cost!$H$10*Cost!$H$11*Cost!$D$7/1000</f>
        <v>0</v>
      </c>
      <c r="AA188" s="222">
        <f>$N188*60*Cost!$H$10*Cost!$H$11*Cost!$D$8/1000</f>
        <v>0</v>
      </c>
      <c r="AB188" s="222">
        <f>$N188*60*Cost!$H$10*Cost!$H$11*Cost!$D$9/1000</f>
        <v>0</v>
      </c>
      <c r="AC188" s="222">
        <f>$N188*60*Cost!$H$10*Cost!$H$11*Cost!$D$10/1000</f>
        <v>0</v>
      </c>
      <c r="AD188" s="222">
        <f>$N188*60*Cost!$H$10*Cost!$H$11*Cost!$D$11/1000</f>
        <v>0</v>
      </c>
      <c r="AE188" s="222">
        <f t="shared" si="8"/>
        <v>0</v>
      </c>
      <c r="AF188" s="222"/>
      <c r="AG188" s="222"/>
      <c r="AH188" s="222"/>
      <c r="AI188" s="222"/>
      <c r="AJ188" s="222"/>
      <c r="AK188" s="222"/>
      <c r="AL188" s="222"/>
      <c r="AM188" s="222"/>
      <c r="AN188" s="222"/>
      <c r="AO188" s="222"/>
      <c r="AP188" s="222"/>
      <c r="AQ188" s="222"/>
      <c r="AR188" s="222"/>
      <c r="AS188" s="222"/>
      <c r="AT188" s="222"/>
    </row>
    <row r="189" spans="2:46" ht="13.8" x14ac:dyDescent="0.25">
      <c r="B189" s="15"/>
      <c r="C189" s="15"/>
      <c r="D189" s="15"/>
      <c r="E189" s="16"/>
      <c r="F189" s="15"/>
      <c r="G189" s="29"/>
      <c r="H189" s="322"/>
      <c r="I189" s="323"/>
      <c r="J189" s="323"/>
      <c r="K189" s="15"/>
      <c r="L189" s="15"/>
      <c r="M189" s="204">
        <f t="shared" si="7"/>
        <v>0</v>
      </c>
      <c r="N189" s="44">
        <f>IF(DisplayUnits="standard",IF(G189=0,0,VLOOKUP(G189,'Flow Rate Table'!$B$13:$O$132,X189)),IF(G189=0,0,VLOOKUP(G189,#REF!,X189)))</f>
        <v>0</v>
      </c>
      <c r="O189" s="129" t="str">
        <f>IF(E189=$A$3,M189/Cost!$D$6,"N/A")</f>
        <v>N/A</v>
      </c>
      <c r="P189" s="45" t="str">
        <f>IF(E189=Translations!$A$100,VLOOKUP(Cost!$D$5,'Coefficient Table'!$A$8:$K$92,11,FALSE)*O189,"N/A")</f>
        <v>N/A</v>
      </c>
      <c r="Q189" s="45" t="str">
        <f>IF(E189=Translations!$A$100,VLOOKUP(Cost!$D$5,'Coefficient Table'!$A$8:$K$92,10,FALSE)*O189,"N/A")</f>
        <v>N/A</v>
      </c>
      <c r="R189" s="45" t="str">
        <f>IF(E189=Translations!$A$100,VLOOKUP(Cost!$D$5,'Coefficient Table'!$A$8:$K$92,9,FALSE)*P189,"N/A")</f>
        <v>N/A</v>
      </c>
      <c r="S189" s="127"/>
      <c r="T189" s="229"/>
      <c r="U189" s="222"/>
      <c r="V189" s="222"/>
      <c r="W189" s="222"/>
      <c r="X189" s="227">
        <f t="shared" si="6"/>
        <v>0</v>
      </c>
      <c r="Y189" s="222"/>
      <c r="Z189" s="222">
        <f>$N189*60*Cost!$H$10*Cost!$H$11*Cost!$D$7/1000</f>
        <v>0</v>
      </c>
      <c r="AA189" s="222">
        <f>$N189*60*Cost!$H$10*Cost!$H$11*Cost!$D$8/1000</f>
        <v>0</v>
      </c>
      <c r="AB189" s="222">
        <f>$N189*60*Cost!$H$10*Cost!$H$11*Cost!$D$9/1000</f>
        <v>0</v>
      </c>
      <c r="AC189" s="222">
        <f>$N189*60*Cost!$H$10*Cost!$H$11*Cost!$D$10/1000</f>
        <v>0</v>
      </c>
      <c r="AD189" s="222">
        <f>$N189*60*Cost!$H$10*Cost!$H$11*Cost!$D$11/1000</f>
        <v>0</v>
      </c>
      <c r="AE189" s="222">
        <f t="shared" si="8"/>
        <v>0</v>
      </c>
      <c r="AF189" s="222"/>
      <c r="AG189" s="222"/>
      <c r="AH189" s="222"/>
      <c r="AI189" s="222"/>
      <c r="AJ189" s="222"/>
      <c r="AK189" s="222"/>
      <c r="AL189" s="222"/>
      <c r="AM189" s="222"/>
      <c r="AN189" s="222"/>
      <c r="AO189" s="222"/>
      <c r="AP189" s="222"/>
      <c r="AQ189" s="222"/>
      <c r="AR189" s="222"/>
      <c r="AS189" s="222"/>
      <c r="AT189" s="222"/>
    </row>
    <row r="190" spans="2:46" ht="13.8" x14ac:dyDescent="0.25">
      <c r="B190" s="15"/>
      <c r="C190" s="15"/>
      <c r="D190" s="15"/>
      <c r="E190" s="16"/>
      <c r="F190" s="15"/>
      <c r="G190" s="29"/>
      <c r="H190" s="322"/>
      <c r="I190" s="323"/>
      <c r="J190" s="323"/>
      <c r="K190" s="15"/>
      <c r="L190" s="15"/>
      <c r="M190" s="204">
        <f t="shared" si="7"/>
        <v>0</v>
      </c>
      <c r="N190" s="44">
        <f>IF(DisplayUnits="standard",IF(G190=0,0,VLOOKUP(G190,'Flow Rate Table'!$B$13:$O$132,X190)),IF(G190=0,0,VLOOKUP(G190,#REF!,X190)))</f>
        <v>0</v>
      </c>
      <c r="O190" s="129" t="str">
        <f>IF(E190=$A$3,M190/Cost!$D$6,"N/A")</f>
        <v>N/A</v>
      </c>
      <c r="P190" s="45" t="str">
        <f>IF(E190=Translations!$A$100,VLOOKUP(Cost!$D$5,'Coefficient Table'!$A$8:$K$92,11,FALSE)*O190,"N/A")</f>
        <v>N/A</v>
      </c>
      <c r="Q190" s="45" t="str">
        <f>IF(E190=Translations!$A$100,VLOOKUP(Cost!$D$5,'Coefficient Table'!$A$8:$K$92,10,FALSE)*O190,"N/A")</f>
        <v>N/A</v>
      </c>
      <c r="R190" s="45" t="str">
        <f>IF(E190=Translations!$A$100,VLOOKUP(Cost!$D$5,'Coefficient Table'!$A$8:$K$92,9,FALSE)*P190,"N/A")</f>
        <v>N/A</v>
      </c>
      <c r="S190" s="127"/>
      <c r="T190" s="229"/>
      <c r="U190" s="222"/>
      <c r="V190" s="222"/>
      <c r="W190" s="222"/>
      <c r="X190" s="227">
        <f t="shared" si="6"/>
        <v>0</v>
      </c>
      <c r="Y190" s="222"/>
      <c r="Z190" s="222">
        <f>$N190*60*Cost!$H$10*Cost!$H$11*Cost!$D$7/1000</f>
        <v>0</v>
      </c>
      <c r="AA190" s="222">
        <f>$N190*60*Cost!$H$10*Cost!$H$11*Cost!$D$8/1000</f>
        <v>0</v>
      </c>
      <c r="AB190" s="222">
        <f>$N190*60*Cost!$H$10*Cost!$H$11*Cost!$D$9/1000</f>
        <v>0</v>
      </c>
      <c r="AC190" s="222">
        <f>$N190*60*Cost!$H$10*Cost!$H$11*Cost!$D$10/1000</f>
        <v>0</v>
      </c>
      <c r="AD190" s="222">
        <f>$N190*60*Cost!$H$10*Cost!$H$11*Cost!$D$11/1000</f>
        <v>0</v>
      </c>
      <c r="AE190" s="222">
        <f t="shared" si="8"/>
        <v>0</v>
      </c>
      <c r="AF190" s="222"/>
      <c r="AG190" s="222"/>
      <c r="AH190" s="222"/>
      <c r="AI190" s="222"/>
      <c r="AJ190" s="222"/>
      <c r="AK190" s="222"/>
      <c r="AL190" s="222"/>
      <c r="AM190" s="222"/>
      <c r="AN190" s="222"/>
      <c r="AO190" s="222"/>
      <c r="AP190" s="222"/>
      <c r="AQ190" s="222"/>
      <c r="AR190" s="222"/>
      <c r="AS190" s="222"/>
      <c r="AT190" s="222"/>
    </row>
    <row r="191" spans="2:46" ht="13.8" x14ac:dyDescent="0.25">
      <c r="B191" s="15"/>
      <c r="C191" s="15"/>
      <c r="D191" s="15"/>
      <c r="E191" s="16"/>
      <c r="F191" s="15"/>
      <c r="G191" s="29"/>
      <c r="H191" s="322"/>
      <c r="I191" s="323"/>
      <c r="J191" s="323"/>
      <c r="K191" s="15"/>
      <c r="L191" s="15"/>
      <c r="M191" s="204">
        <f t="shared" si="7"/>
        <v>0</v>
      </c>
      <c r="N191" s="44">
        <f>IF(DisplayUnits="standard",IF(G191=0,0,VLOOKUP(G191,'Flow Rate Table'!$B$13:$O$132,X191)),IF(G191=0,0,VLOOKUP(G191,#REF!,X191)))</f>
        <v>0</v>
      </c>
      <c r="O191" s="129" t="str">
        <f>IF(E191=$A$3,M191/Cost!$D$6,"N/A")</f>
        <v>N/A</v>
      </c>
      <c r="P191" s="45" t="str">
        <f>IF(E191=Translations!$A$100,VLOOKUP(Cost!$D$5,'Coefficient Table'!$A$8:$K$92,11,FALSE)*O191,"N/A")</f>
        <v>N/A</v>
      </c>
      <c r="Q191" s="45" t="str">
        <f>IF(E191=Translations!$A$100,VLOOKUP(Cost!$D$5,'Coefficient Table'!$A$8:$K$92,10,FALSE)*O191,"N/A")</f>
        <v>N/A</v>
      </c>
      <c r="R191" s="45" t="str">
        <f>IF(E191=Translations!$A$100,VLOOKUP(Cost!$D$5,'Coefficient Table'!$A$8:$K$92,9,FALSE)*P191,"N/A")</f>
        <v>N/A</v>
      </c>
      <c r="S191" s="127"/>
      <c r="T191" s="229"/>
      <c r="U191" s="222"/>
      <c r="V191" s="222"/>
      <c r="W191" s="222"/>
      <c r="X191" s="227">
        <f t="shared" si="6"/>
        <v>0</v>
      </c>
      <c r="Y191" s="222"/>
      <c r="Z191" s="222">
        <f>$N191*60*Cost!$H$10*Cost!$H$11*Cost!$D$7/1000</f>
        <v>0</v>
      </c>
      <c r="AA191" s="222">
        <f>$N191*60*Cost!$H$10*Cost!$H$11*Cost!$D$8/1000</f>
        <v>0</v>
      </c>
      <c r="AB191" s="222">
        <f>$N191*60*Cost!$H$10*Cost!$H$11*Cost!$D$9/1000</f>
        <v>0</v>
      </c>
      <c r="AC191" s="222">
        <f>$N191*60*Cost!$H$10*Cost!$H$11*Cost!$D$10/1000</f>
        <v>0</v>
      </c>
      <c r="AD191" s="222">
        <f>$N191*60*Cost!$H$10*Cost!$H$11*Cost!$D$11/1000</f>
        <v>0</v>
      </c>
      <c r="AE191" s="222">
        <f t="shared" si="8"/>
        <v>0</v>
      </c>
      <c r="AF191" s="222"/>
      <c r="AG191" s="222"/>
      <c r="AH191" s="222"/>
      <c r="AI191" s="222"/>
      <c r="AJ191" s="222"/>
      <c r="AK191" s="222"/>
      <c r="AL191" s="222"/>
      <c r="AM191" s="222"/>
      <c r="AN191" s="222"/>
      <c r="AO191" s="222"/>
      <c r="AP191" s="222"/>
      <c r="AQ191" s="222"/>
      <c r="AR191" s="222"/>
      <c r="AS191" s="222"/>
      <c r="AT191" s="222"/>
    </row>
    <row r="192" spans="2:46" ht="13.8" x14ac:dyDescent="0.25">
      <c r="B192" s="15"/>
      <c r="C192" s="15"/>
      <c r="D192" s="15"/>
      <c r="E192" s="16"/>
      <c r="F192" s="15"/>
      <c r="G192" s="29"/>
      <c r="H192" s="322"/>
      <c r="I192" s="323"/>
      <c r="J192" s="323"/>
      <c r="K192" s="15"/>
      <c r="L192" s="15"/>
      <c r="M192" s="204">
        <f t="shared" si="7"/>
        <v>0</v>
      </c>
      <c r="N192" s="44">
        <f>IF(DisplayUnits="standard",IF(G192=0,0,VLOOKUP(G192,'Flow Rate Table'!$B$13:$O$132,X192)),IF(G192=0,0,VLOOKUP(G192,#REF!,X192)))</f>
        <v>0</v>
      </c>
      <c r="O192" s="129" t="str">
        <f>IF(E192=$A$3,M192/Cost!$D$6,"N/A")</f>
        <v>N/A</v>
      </c>
      <c r="P192" s="45" t="str">
        <f>IF(E192=Translations!$A$100,VLOOKUP(Cost!$D$5,'Coefficient Table'!$A$8:$K$92,11,FALSE)*O192,"N/A")</f>
        <v>N/A</v>
      </c>
      <c r="Q192" s="45" t="str">
        <f>IF(E192=Translations!$A$100,VLOOKUP(Cost!$D$5,'Coefficient Table'!$A$8:$K$92,10,FALSE)*O192,"N/A")</f>
        <v>N/A</v>
      </c>
      <c r="R192" s="45" t="str">
        <f>IF(E192=Translations!$A$100,VLOOKUP(Cost!$D$5,'Coefficient Table'!$A$8:$K$92,9,FALSE)*P192,"N/A")</f>
        <v>N/A</v>
      </c>
      <c r="S192" s="127"/>
      <c r="T192" s="229"/>
      <c r="U192" s="222"/>
      <c r="V192" s="222"/>
      <c r="W192" s="222"/>
      <c r="X192" s="227">
        <f t="shared" si="6"/>
        <v>0</v>
      </c>
      <c r="Y192" s="222"/>
      <c r="Z192" s="222">
        <f>$N192*60*Cost!$H$10*Cost!$H$11*Cost!$D$7/1000</f>
        <v>0</v>
      </c>
      <c r="AA192" s="222">
        <f>$N192*60*Cost!$H$10*Cost!$H$11*Cost!$D$8/1000</f>
        <v>0</v>
      </c>
      <c r="AB192" s="222">
        <f>$N192*60*Cost!$H$10*Cost!$H$11*Cost!$D$9/1000</f>
        <v>0</v>
      </c>
      <c r="AC192" s="222">
        <f>$N192*60*Cost!$H$10*Cost!$H$11*Cost!$D$10/1000</f>
        <v>0</v>
      </c>
      <c r="AD192" s="222">
        <f>$N192*60*Cost!$H$10*Cost!$H$11*Cost!$D$11/1000</f>
        <v>0</v>
      </c>
      <c r="AE192" s="222">
        <f t="shared" si="8"/>
        <v>0</v>
      </c>
      <c r="AF192" s="222"/>
      <c r="AG192" s="222"/>
      <c r="AH192" s="222"/>
      <c r="AI192" s="222"/>
      <c r="AJ192" s="222"/>
      <c r="AK192" s="222"/>
      <c r="AL192" s="222"/>
      <c r="AM192" s="222"/>
      <c r="AN192" s="222"/>
      <c r="AO192" s="222"/>
      <c r="AP192" s="222"/>
      <c r="AQ192" s="222"/>
      <c r="AR192" s="222"/>
      <c r="AS192" s="222"/>
      <c r="AT192" s="222"/>
    </row>
    <row r="193" spans="2:46" ht="13.8" x14ac:dyDescent="0.25">
      <c r="B193" s="15"/>
      <c r="C193" s="15"/>
      <c r="D193" s="15"/>
      <c r="E193" s="16"/>
      <c r="F193" s="15"/>
      <c r="G193" s="29"/>
      <c r="H193" s="322"/>
      <c r="I193" s="323"/>
      <c r="J193" s="323"/>
      <c r="K193" s="15"/>
      <c r="L193" s="15"/>
      <c r="M193" s="204">
        <f t="shared" si="7"/>
        <v>0</v>
      </c>
      <c r="N193" s="44">
        <f>IF(DisplayUnits="standard",IF(G193=0,0,VLOOKUP(G193,'Flow Rate Table'!$B$13:$O$132,X193)),IF(G193=0,0,VLOOKUP(G193,#REF!,X193)))</f>
        <v>0</v>
      </c>
      <c r="O193" s="129" t="str">
        <f>IF(E193=$A$3,M193/Cost!$D$6,"N/A")</f>
        <v>N/A</v>
      </c>
      <c r="P193" s="45" t="str">
        <f>IF(E193=Translations!$A$100,VLOOKUP(Cost!$D$5,'Coefficient Table'!$A$8:$K$92,11,FALSE)*O193,"N/A")</f>
        <v>N/A</v>
      </c>
      <c r="Q193" s="45" t="str">
        <f>IF(E193=Translations!$A$100,VLOOKUP(Cost!$D$5,'Coefficient Table'!$A$8:$K$92,10,FALSE)*O193,"N/A")</f>
        <v>N/A</v>
      </c>
      <c r="R193" s="45" t="str">
        <f>IF(E193=Translations!$A$100,VLOOKUP(Cost!$D$5,'Coefficient Table'!$A$8:$K$92,9,FALSE)*P193,"N/A")</f>
        <v>N/A</v>
      </c>
      <c r="S193" s="127"/>
      <c r="T193" s="229"/>
      <c r="U193" s="222"/>
      <c r="V193" s="222"/>
      <c r="W193" s="222"/>
      <c r="X193" s="227">
        <f t="shared" si="6"/>
        <v>0</v>
      </c>
      <c r="Y193" s="222"/>
      <c r="Z193" s="222">
        <f>$N193*60*Cost!$H$10*Cost!$H$11*Cost!$D$7/1000</f>
        <v>0</v>
      </c>
      <c r="AA193" s="222">
        <f>$N193*60*Cost!$H$10*Cost!$H$11*Cost!$D$8/1000</f>
        <v>0</v>
      </c>
      <c r="AB193" s="222">
        <f>$N193*60*Cost!$H$10*Cost!$H$11*Cost!$D$9/1000</f>
        <v>0</v>
      </c>
      <c r="AC193" s="222">
        <f>$N193*60*Cost!$H$10*Cost!$H$11*Cost!$D$10/1000</f>
        <v>0</v>
      </c>
      <c r="AD193" s="222">
        <f>$N193*60*Cost!$H$10*Cost!$H$11*Cost!$D$11/1000</f>
        <v>0</v>
      </c>
      <c r="AE193" s="222">
        <f t="shared" si="8"/>
        <v>0</v>
      </c>
      <c r="AF193" s="222"/>
      <c r="AG193" s="222"/>
      <c r="AH193" s="222"/>
      <c r="AI193" s="222"/>
      <c r="AJ193" s="222"/>
      <c r="AK193" s="222"/>
      <c r="AL193" s="222"/>
      <c r="AM193" s="222"/>
      <c r="AN193" s="222"/>
      <c r="AO193" s="222"/>
      <c r="AP193" s="222"/>
      <c r="AQ193" s="222"/>
      <c r="AR193" s="222"/>
      <c r="AS193" s="222"/>
      <c r="AT193" s="222"/>
    </row>
    <row r="194" spans="2:46" ht="13.8" x14ac:dyDescent="0.25">
      <c r="B194" s="15"/>
      <c r="C194" s="15"/>
      <c r="D194" s="15"/>
      <c r="E194" s="16"/>
      <c r="F194" s="15"/>
      <c r="G194" s="29"/>
      <c r="H194" s="322"/>
      <c r="I194" s="323"/>
      <c r="J194" s="323"/>
      <c r="K194" s="15"/>
      <c r="L194" s="15"/>
      <c r="M194" s="204">
        <f t="shared" si="7"/>
        <v>0</v>
      </c>
      <c r="N194" s="44">
        <f>IF(DisplayUnits="standard",IF(G194=0,0,VLOOKUP(G194,'Flow Rate Table'!$B$13:$O$132,X194)),IF(G194=0,0,VLOOKUP(G194,#REF!,X194)))</f>
        <v>0</v>
      </c>
      <c r="O194" s="129" t="str">
        <f>IF(E194=$A$3,M194/Cost!$D$6,"N/A")</f>
        <v>N/A</v>
      </c>
      <c r="P194" s="45" t="str">
        <f>IF(E194=Translations!$A$100,VLOOKUP(Cost!$D$5,'Coefficient Table'!$A$8:$K$92,11,FALSE)*O194,"N/A")</f>
        <v>N/A</v>
      </c>
      <c r="Q194" s="45" t="str">
        <f>IF(E194=Translations!$A$100,VLOOKUP(Cost!$D$5,'Coefficient Table'!$A$8:$K$92,10,FALSE)*O194,"N/A")</f>
        <v>N/A</v>
      </c>
      <c r="R194" s="45" t="str">
        <f>IF(E194=Translations!$A$100,VLOOKUP(Cost!$D$5,'Coefficient Table'!$A$8:$K$92,9,FALSE)*P194,"N/A")</f>
        <v>N/A</v>
      </c>
      <c r="S194" s="127"/>
      <c r="T194" s="229"/>
      <c r="U194" s="222"/>
      <c r="V194" s="222"/>
      <c r="W194" s="222"/>
      <c r="X194" s="227">
        <f t="shared" si="6"/>
        <v>0</v>
      </c>
      <c r="Y194" s="222"/>
      <c r="Z194" s="222">
        <f>$N194*60*Cost!$H$10*Cost!$H$11*Cost!$D$7/1000</f>
        <v>0</v>
      </c>
      <c r="AA194" s="222">
        <f>$N194*60*Cost!$H$10*Cost!$H$11*Cost!$D$8/1000</f>
        <v>0</v>
      </c>
      <c r="AB194" s="222">
        <f>$N194*60*Cost!$H$10*Cost!$H$11*Cost!$D$9/1000</f>
        <v>0</v>
      </c>
      <c r="AC194" s="222">
        <f>$N194*60*Cost!$H$10*Cost!$H$11*Cost!$D$10/1000</f>
        <v>0</v>
      </c>
      <c r="AD194" s="222">
        <f>$N194*60*Cost!$H$10*Cost!$H$11*Cost!$D$11/1000</f>
        <v>0</v>
      </c>
      <c r="AE194" s="222">
        <f t="shared" si="8"/>
        <v>0</v>
      </c>
      <c r="AF194" s="222"/>
      <c r="AG194" s="222"/>
      <c r="AH194" s="222"/>
      <c r="AI194" s="222"/>
      <c r="AJ194" s="222"/>
      <c r="AK194" s="222"/>
      <c r="AL194" s="222"/>
      <c r="AM194" s="222"/>
      <c r="AN194" s="222"/>
      <c r="AO194" s="222"/>
      <c r="AP194" s="222"/>
      <c r="AQ194" s="222"/>
      <c r="AR194" s="222"/>
      <c r="AS194" s="222"/>
      <c r="AT194" s="222"/>
    </row>
    <row r="195" spans="2:46" ht="13.8" x14ac:dyDescent="0.25">
      <c r="B195" s="15"/>
      <c r="C195" s="15"/>
      <c r="D195" s="15"/>
      <c r="E195" s="16"/>
      <c r="F195" s="15"/>
      <c r="G195" s="29"/>
      <c r="H195" s="322"/>
      <c r="I195" s="323"/>
      <c r="J195" s="323"/>
      <c r="K195" s="15"/>
      <c r="L195" s="15"/>
      <c r="M195" s="204">
        <f t="shared" si="7"/>
        <v>0</v>
      </c>
      <c r="N195" s="44">
        <f>IF(DisplayUnits="standard",IF(G195=0,0,VLOOKUP(G195,'Flow Rate Table'!$B$13:$O$132,X195)),IF(G195=0,0,VLOOKUP(G195,#REF!,X195)))</f>
        <v>0</v>
      </c>
      <c r="O195" s="129" t="str">
        <f>IF(E195=$A$3,M195/Cost!$D$6,"N/A")</f>
        <v>N/A</v>
      </c>
      <c r="P195" s="45" t="str">
        <f>IF(E195=Translations!$A$100,VLOOKUP(Cost!$D$5,'Coefficient Table'!$A$8:$K$92,11,FALSE)*O195,"N/A")</f>
        <v>N/A</v>
      </c>
      <c r="Q195" s="45" t="str">
        <f>IF(E195=Translations!$A$100,VLOOKUP(Cost!$D$5,'Coefficient Table'!$A$8:$K$92,10,FALSE)*O195,"N/A")</f>
        <v>N/A</v>
      </c>
      <c r="R195" s="45" t="str">
        <f>IF(E195=Translations!$A$100,VLOOKUP(Cost!$D$5,'Coefficient Table'!$A$8:$K$92,9,FALSE)*P195,"N/A")</f>
        <v>N/A</v>
      </c>
      <c r="S195" s="127"/>
      <c r="T195" s="229"/>
      <c r="U195" s="222"/>
      <c r="V195" s="222"/>
      <c r="W195" s="222"/>
      <c r="X195" s="227">
        <f t="shared" si="6"/>
        <v>0</v>
      </c>
      <c r="Y195" s="222"/>
      <c r="Z195" s="222">
        <f>$N195*60*Cost!$H$10*Cost!$H$11*Cost!$D$7/1000</f>
        <v>0</v>
      </c>
      <c r="AA195" s="222">
        <f>$N195*60*Cost!$H$10*Cost!$H$11*Cost!$D$8/1000</f>
        <v>0</v>
      </c>
      <c r="AB195" s="222">
        <f>$N195*60*Cost!$H$10*Cost!$H$11*Cost!$D$9/1000</f>
        <v>0</v>
      </c>
      <c r="AC195" s="222">
        <f>$N195*60*Cost!$H$10*Cost!$H$11*Cost!$D$10/1000</f>
        <v>0</v>
      </c>
      <c r="AD195" s="222">
        <f>$N195*60*Cost!$H$10*Cost!$H$11*Cost!$D$11/1000</f>
        <v>0</v>
      </c>
      <c r="AE195" s="222">
        <f t="shared" si="8"/>
        <v>0</v>
      </c>
      <c r="AF195" s="222"/>
      <c r="AG195" s="222"/>
      <c r="AH195" s="222"/>
      <c r="AI195" s="222"/>
      <c r="AJ195" s="222"/>
      <c r="AK195" s="222"/>
      <c r="AL195" s="222"/>
      <c r="AM195" s="222"/>
      <c r="AN195" s="222"/>
      <c r="AO195" s="222"/>
      <c r="AP195" s="222"/>
      <c r="AQ195" s="222"/>
      <c r="AR195" s="222"/>
      <c r="AS195" s="222"/>
      <c r="AT195" s="222"/>
    </row>
    <row r="196" spans="2:46" ht="13.8" x14ac:dyDescent="0.25">
      <c r="B196" s="15"/>
      <c r="C196" s="15"/>
      <c r="D196" s="15"/>
      <c r="E196" s="16"/>
      <c r="F196" s="15"/>
      <c r="G196" s="29"/>
      <c r="H196" s="322"/>
      <c r="I196" s="323"/>
      <c r="J196" s="323"/>
      <c r="K196" s="15"/>
      <c r="L196" s="15"/>
      <c r="M196" s="204">
        <f t="shared" si="7"/>
        <v>0</v>
      </c>
      <c r="N196" s="44">
        <f>IF(DisplayUnits="standard",IF(G196=0,0,VLOOKUP(G196,'Flow Rate Table'!$B$13:$O$132,X196)),IF(G196=0,0,VLOOKUP(G196,#REF!,X196)))</f>
        <v>0</v>
      </c>
      <c r="O196" s="129" t="str">
        <f>IF(E196=$A$3,M196/Cost!$D$6,"N/A")</f>
        <v>N/A</v>
      </c>
      <c r="P196" s="45" t="str">
        <f>IF(E196=Translations!$A$100,VLOOKUP(Cost!$D$5,'Coefficient Table'!$A$8:$K$92,11,FALSE)*O196,"N/A")</f>
        <v>N/A</v>
      </c>
      <c r="Q196" s="45" t="str">
        <f>IF(E196=Translations!$A$100,VLOOKUP(Cost!$D$5,'Coefficient Table'!$A$8:$K$92,10,FALSE)*O196,"N/A")</f>
        <v>N/A</v>
      </c>
      <c r="R196" s="45" t="str">
        <f>IF(E196=Translations!$A$100,VLOOKUP(Cost!$D$5,'Coefficient Table'!$A$8:$K$92,9,FALSE)*P196,"N/A")</f>
        <v>N/A</v>
      </c>
      <c r="S196" s="127"/>
      <c r="T196" s="229"/>
      <c r="U196" s="222"/>
      <c r="V196" s="222"/>
      <c r="W196" s="222"/>
      <c r="X196" s="227">
        <f t="shared" si="6"/>
        <v>0</v>
      </c>
      <c r="Y196" s="222"/>
      <c r="Z196" s="222">
        <f>$N196*60*Cost!$H$10*Cost!$H$11*Cost!$D$7/1000</f>
        <v>0</v>
      </c>
      <c r="AA196" s="222">
        <f>$N196*60*Cost!$H$10*Cost!$H$11*Cost!$D$8/1000</f>
        <v>0</v>
      </c>
      <c r="AB196" s="222">
        <f>$N196*60*Cost!$H$10*Cost!$H$11*Cost!$D$9/1000</f>
        <v>0</v>
      </c>
      <c r="AC196" s="222">
        <f>$N196*60*Cost!$H$10*Cost!$H$11*Cost!$D$10/1000</f>
        <v>0</v>
      </c>
      <c r="AD196" s="222">
        <f>$N196*60*Cost!$H$10*Cost!$H$11*Cost!$D$11/1000</f>
        <v>0</v>
      </c>
      <c r="AE196" s="222">
        <f t="shared" si="8"/>
        <v>0</v>
      </c>
      <c r="AF196" s="222"/>
      <c r="AG196" s="222"/>
      <c r="AH196" s="222"/>
      <c r="AI196" s="222"/>
      <c r="AJ196" s="222"/>
      <c r="AK196" s="222"/>
      <c r="AL196" s="222"/>
      <c r="AM196" s="222"/>
      <c r="AN196" s="222"/>
      <c r="AO196" s="222"/>
      <c r="AP196" s="222"/>
      <c r="AQ196" s="222"/>
      <c r="AR196" s="222"/>
      <c r="AS196" s="222"/>
      <c r="AT196" s="222"/>
    </row>
    <row r="197" spans="2:46" ht="13.8" x14ac:dyDescent="0.25">
      <c r="B197" s="15"/>
      <c r="C197" s="15"/>
      <c r="D197" s="15"/>
      <c r="E197" s="16"/>
      <c r="F197" s="15"/>
      <c r="G197" s="29"/>
      <c r="H197" s="322"/>
      <c r="I197" s="323"/>
      <c r="J197" s="323"/>
      <c r="K197" s="15"/>
      <c r="L197" s="15"/>
      <c r="M197" s="204">
        <f t="shared" si="7"/>
        <v>0</v>
      </c>
      <c r="N197" s="44">
        <f>IF(DisplayUnits="standard",IF(G197=0,0,VLOOKUP(G197,'Flow Rate Table'!$B$13:$O$132,X197)),IF(G197=0,0,VLOOKUP(G197,#REF!,X197)))</f>
        <v>0</v>
      </c>
      <c r="O197" s="129" t="str">
        <f>IF(E197=$A$3,M197/Cost!$D$6,"N/A")</f>
        <v>N/A</v>
      </c>
      <c r="P197" s="45" t="str">
        <f>IF(E197=Translations!$A$100,VLOOKUP(Cost!$D$5,'Coefficient Table'!$A$8:$K$92,11,FALSE)*O197,"N/A")</f>
        <v>N/A</v>
      </c>
      <c r="Q197" s="45" t="str">
        <f>IF(E197=Translations!$A$100,VLOOKUP(Cost!$D$5,'Coefficient Table'!$A$8:$K$92,10,FALSE)*O197,"N/A")</f>
        <v>N/A</v>
      </c>
      <c r="R197" s="45" t="str">
        <f>IF(E197=Translations!$A$100,VLOOKUP(Cost!$D$5,'Coefficient Table'!$A$8:$K$92,9,FALSE)*P197,"N/A")</f>
        <v>N/A</v>
      </c>
      <c r="S197" s="127"/>
      <c r="T197" s="229"/>
      <c r="U197" s="222"/>
      <c r="V197" s="222"/>
      <c r="W197" s="222"/>
      <c r="X197" s="227">
        <f t="shared" si="6"/>
        <v>0</v>
      </c>
      <c r="Y197" s="222"/>
      <c r="Z197" s="222">
        <f>$N197*60*Cost!$H$10*Cost!$H$11*Cost!$D$7/1000</f>
        <v>0</v>
      </c>
      <c r="AA197" s="222">
        <f>$N197*60*Cost!$H$10*Cost!$H$11*Cost!$D$8/1000</f>
        <v>0</v>
      </c>
      <c r="AB197" s="222">
        <f>$N197*60*Cost!$H$10*Cost!$H$11*Cost!$D$9/1000</f>
        <v>0</v>
      </c>
      <c r="AC197" s="222">
        <f>$N197*60*Cost!$H$10*Cost!$H$11*Cost!$D$10/1000</f>
        <v>0</v>
      </c>
      <c r="AD197" s="222">
        <f>$N197*60*Cost!$H$10*Cost!$H$11*Cost!$D$11/1000</f>
        <v>0</v>
      </c>
      <c r="AE197" s="222">
        <f t="shared" si="8"/>
        <v>0</v>
      </c>
      <c r="AF197" s="222"/>
      <c r="AG197" s="222"/>
      <c r="AH197" s="222"/>
      <c r="AI197" s="222"/>
      <c r="AJ197" s="222"/>
      <c r="AK197" s="222"/>
      <c r="AL197" s="222"/>
      <c r="AM197" s="222"/>
      <c r="AN197" s="222"/>
      <c r="AO197" s="222"/>
      <c r="AP197" s="222"/>
      <c r="AQ197" s="222"/>
      <c r="AR197" s="222"/>
      <c r="AS197" s="222"/>
      <c r="AT197" s="222"/>
    </row>
    <row r="198" spans="2:46" ht="13.8" x14ac:dyDescent="0.25">
      <c r="B198" s="15"/>
      <c r="C198" s="15"/>
      <c r="D198" s="15"/>
      <c r="E198" s="16"/>
      <c r="F198" s="15"/>
      <c r="G198" s="29"/>
      <c r="H198" s="322"/>
      <c r="I198" s="323"/>
      <c r="J198" s="323"/>
      <c r="K198" s="15"/>
      <c r="L198" s="15"/>
      <c r="M198" s="204">
        <f t="shared" si="7"/>
        <v>0</v>
      </c>
      <c r="N198" s="44">
        <f>IF(DisplayUnits="standard",IF(G198=0,0,VLOOKUP(G198,'Flow Rate Table'!$B$13:$O$132,X198)),IF(G198=0,0,VLOOKUP(G198,#REF!,X198)))</f>
        <v>0</v>
      </c>
      <c r="O198" s="129" t="str">
        <f>IF(E198=$A$3,M198/Cost!$D$6,"N/A")</f>
        <v>N/A</v>
      </c>
      <c r="P198" s="45" t="str">
        <f>IF(E198=Translations!$A$100,VLOOKUP(Cost!$D$5,'Coefficient Table'!$A$8:$K$92,11,FALSE)*O198,"N/A")</f>
        <v>N/A</v>
      </c>
      <c r="Q198" s="45" t="str">
        <f>IF(E198=Translations!$A$100,VLOOKUP(Cost!$D$5,'Coefficient Table'!$A$8:$K$92,10,FALSE)*O198,"N/A")</f>
        <v>N/A</v>
      </c>
      <c r="R198" s="45" t="str">
        <f>IF(E198=Translations!$A$100,VLOOKUP(Cost!$D$5,'Coefficient Table'!$A$8:$K$92,9,FALSE)*P198,"N/A")</f>
        <v>N/A</v>
      </c>
      <c r="S198" s="127"/>
      <c r="T198" s="229"/>
      <c r="U198" s="222"/>
      <c r="V198" s="222"/>
      <c r="W198" s="222"/>
      <c r="X198" s="227">
        <f t="shared" si="6"/>
        <v>0</v>
      </c>
      <c r="Y198" s="222"/>
      <c r="Z198" s="222">
        <f>$N198*60*Cost!$H$10*Cost!$H$11*Cost!$D$7/1000</f>
        <v>0</v>
      </c>
      <c r="AA198" s="222">
        <f>$N198*60*Cost!$H$10*Cost!$H$11*Cost!$D$8/1000</f>
        <v>0</v>
      </c>
      <c r="AB198" s="222">
        <f>$N198*60*Cost!$H$10*Cost!$H$11*Cost!$D$9/1000</f>
        <v>0</v>
      </c>
      <c r="AC198" s="222">
        <f>$N198*60*Cost!$H$10*Cost!$H$11*Cost!$D$10/1000</f>
        <v>0</v>
      </c>
      <c r="AD198" s="222">
        <f>$N198*60*Cost!$H$10*Cost!$H$11*Cost!$D$11/1000</f>
        <v>0</v>
      </c>
      <c r="AE198" s="222">
        <f t="shared" si="8"/>
        <v>0</v>
      </c>
      <c r="AF198" s="222"/>
      <c r="AG198" s="222"/>
      <c r="AH198" s="222"/>
      <c r="AI198" s="222"/>
      <c r="AJ198" s="222"/>
      <c r="AK198" s="222"/>
      <c r="AL198" s="222"/>
      <c r="AM198" s="222"/>
      <c r="AN198" s="222"/>
      <c r="AO198" s="222"/>
      <c r="AP198" s="222"/>
      <c r="AQ198" s="222"/>
      <c r="AR198" s="222"/>
      <c r="AS198" s="222"/>
      <c r="AT198" s="222"/>
    </row>
    <row r="199" spans="2:46" ht="13.8" x14ac:dyDescent="0.25">
      <c r="B199" s="15"/>
      <c r="C199" s="15"/>
      <c r="D199" s="15"/>
      <c r="E199" s="16"/>
      <c r="F199" s="15"/>
      <c r="G199" s="29"/>
      <c r="H199" s="322"/>
      <c r="I199" s="323"/>
      <c r="J199" s="323"/>
      <c r="K199" s="15"/>
      <c r="L199" s="15"/>
      <c r="M199" s="204">
        <f t="shared" si="7"/>
        <v>0</v>
      </c>
      <c r="N199" s="44">
        <f>IF(DisplayUnits="standard",IF(G199=0,0,VLOOKUP(G199,'Flow Rate Table'!$B$13:$O$132,X199)),IF(G199=0,0,VLOOKUP(G199,#REF!,X199)))</f>
        <v>0</v>
      </c>
      <c r="O199" s="129" t="str">
        <f>IF(E199=$A$3,M199/Cost!$D$6,"N/A")</f>
        <v>N/A</v>
      </c>
      <c r="P199" s="45" t="str">
        <f>IF(E199=Translations!$A$100,VLOOKUP(Cost!$D$5,'Coefficient Table'!$A$8:$K$92,11,FALSE)*O199,"N/A")</f>
        <v>N/A</v>
      </c>
      <c r="Q199" s="45" t="str">
        <f>IF(E199=Translations!$A$100,VLOOKUP(Cost!$D$5,'Coefficient Table'!$A$8:$K$92,10,FALSE)*O199,"N/A")</f>
        <v>N/A</v>
      </c>
      <c r="R199" s="45" t="str">
        <f>IF(E199=Translations!$A$100,VLOOKUP(Cost!$D$5,'Coefficient Table'!$A$8:$K$92,9,FALSE)*P199,"N/A")</f>
        <v>N/A</v>
      </c>
      <c r="S199" s="127"/>
      <c r="T199" s="229"/>
      <c r="U199" s="222"/>
      <c r="V199" s="222"/>
      <c r="W199" s="222"/>
      <c r="X199" s="227">
        <f t="shared" si="6"/>
        <v>0</v>
      </c>
      <c r="Y199" s="222"/>
      <c r="Z199" s="222">
        <f>$N199*60*Cost!$H$10*Cost!$H$11*Cost!$D$7/1000</f>
        <v>0</v>
      </c>
      <c r="AA199" s="222">
        <f>$N199*60*Cost!$H$10*Cost!$H$11*Cost!$D$8/1000</f>
        <v>0</v>
      </c>
      <c r="AB199" s="222">
        <f>$N199*60*Cost!$H$10*Cost!$H$11*Cost!$D$9/1000</f>
        <v>0</v>
      </c>
      <c r="AC199" s="222">
        <f>$N199*60*Cost!$H$10*Cost!$H$11*Cost!$D$10/1000</f>
        <v>0</v>
      </c>
      <c r="AD199" s="222">
        <f>$N199*60*Cost!$H$10*Cost!$H$11*Cost!$D$11/1000</f>
        <v>0</v>
      </c>
      <c r="AE199" s="222">
        <f t="shared" si="8"/>
        <v>0</v>
      </c>
      <c r="AF199" s="222"/>
      <c r="AG199" s="222"/>
      <c r="AH199" s="222"/>
      <c r="AI199" s="222"/>
      <c r="AJ199" s="222"/>
      <c r="AK199" s="222"/>
      <c r="AL199" s="222"/>
      <c r="AM199" s="222"/>
      <c r="AN199" s="222"/>
      <c r="AO199" s="222"/>
      <c r="AP199" s="222"/>
      <c r="AQ199" s="222"/>
      <c r="AR199" s="222"/>
      <c r="AS199" s="222"/>
      <c r="AT199" s="222"/>
    </row>
    <row r="200" spans="2:46" ht="13.8" x14ac:dyDescent="0.25">
      <c r="B200" s="15"/>
      <c r="C200" s="15"/>
      <c r="D200" s="15"/>
      <c r="E200" s="16"/>
      <c r="F200" s="15"/>
      <c r="G200" s="29"/>
      <c r="H200" s="322"/>
      <c r="I200" s="323"/>
      <c r="J200" s="323"/>
      <c r="K200" s="15"/>
      <c r="L200" s="15"/>
      <c r="M200" s="204">
        <f t="shared" si="7"/>
        <v>0</v>
      </c>
      <c r="N200" s="44">
        <f>IF(DisplayUnits="standard",IF(G200=0,0,VLOOKUP(G200,'Flow Rate Table'!$B$13:$O$132,X200)),IF(G200=0,0,VLOOKUP(G200,#REF!,X200)))</f>
        <v>0</v>
      </c>
      <c r="O200" s="129" t="str">
        <f>IF(E200=$A$3,M200/Cost!$D$6,"N/A")</f>
        <v>N/A</v>
      </c>
      <c r="P200" s="45" t="str">
        <f>IF(E200=Translations!$A$100,VLOOKUP(Cost!$D$5,'Coefficient Table'!$A$8:$K$92,11,FALSE)*O200,"N/A")</f>
        <v>N/A</v>
      </c>
      <c r="Q200" s="45" t="str">
        <f>IF(E200=Translations!$A$100,VLOOKUP(Cost!$D$5,'Coefficient Table'!$A$8:$K$92,10,FALSE)*O200,"N/A")</f>
        <v>N/A</v>
      </c>
      <c r="R200" s="45" t="str">
        <f>IF(E200=Translations!$A$100,VLOOKUP(Cost!$D$5,'Coefficient Table'!$A$8:$K$92,9,FALSE)*P200,"N/A")</f>
        <v>N/A</v>
      </c>
      <c r="S200" s="127"/>
      <c r="T200" s="229"/>
      <c r="U200" s="222"/>
      <c r="V200" s="222"/>
      <c r="W200" s="222"/>
      <c r="X200" s="227">
        <f t="shared" ref="X200:X263" si="9">IF(DisplayUnits="standard",IF(F200=150,2)+IF(F200=125,4)+IF(F200=100,6)+IF(F200=75,8)+IF(F200=50,10)+IF(F200=25,12)+IF(F200=10,14),IF(F200=10,2)+IF(F200=9,4)+IF(F200=7,6)+IF(F200=5,8)+IF(F200=4,10)+IF(F200=2,12)+IF(F200=1,14))</f>
        <v>0</v>
      </c>
      <c r="Y200" s="222"/>
      <c r="Z200" s="222">
        <f>$N200*60*Cost!$H$10*Cost!$H$11*Cost!$D$7/1000</f>
        <v>0</v>
      </c>
      <c r="AA200" s="222">
        <f>$N200*60*Cost!$H$10*Cost!$H$11*Cost!$D$8/1000</f>
        <v>0</v>
      </c>
      <c r="AB200" s="222">
        <f>$N200*60*Cost!$H$10*Cost!$H$11*Cost!$D$9/1000</f>
        <v>0</v>
      </c>
      <c r="AC200" s="222">
        <f>$N200*60*Cost!$H$10*Cost!$H$11*Cost!$D$10/1000</f>
        <v>0</v>
      </c>
      <c r="AD200" s="222">
        <f>$N200*60*Cost!$H$10*Cost!$H$11*Cost!$D$11/1000</f>
        <v>0</v>
      </c>
      <c r="AE200" s="222">
        <f t="shared" si="8"/>
        <v>0</v>
      </c>
      <c r="AF200" s="222"/>
      <c r="AG200" s="222"/>
      <c r="AH200" s="222"/>
      <c r="AI200" s="222"/>
      <c r="AJ200" s="222"/>
      <c r="AK200" s="222"/>
      <c r="AL200" s="222"/>
      <c r="AM200" s="222"/>
      <c r="AN200" s="222"/>
      <c r="AO200" s="222"/>
      <c r="AP200" s="222"/>
      <c r="AQ200" s="222"/>
      <c r="AR200" s="222"/>
      <c r="AS200" s="222"/>
      <c r="AT200" s="222"/>
    </row>
    <row r="201" spans="2:46" ht="13.8" x14ac:dyDescent="0.25">
      <c r="B201" s="15"/>
      <c r="C201" s="15"/>
      <c r="D201" s="15"/>
      <c r="E201" s="16"/>
      <c r="F201" s="15"/>
      <c r="G201" s="29"/>
      <c r="H201" s="322"/>
      <c r="I201" s="323"/>
      <c r="J201" s="323"/>
      <c r="K201" s="15"/>
      <c r="L201" s="15"/>
      <c r="M201" s="204">
        <f t="shared" ref="M201:M264" si="10">IF(G201=0,0,AE201)</f>
        <v>0</v>
      </c>
      <c r="N201" s="44">
        <f>IF(DisplayUnits="standard",IF(G201=0,0,VLOOKUP(G201,'Flow Rate Table'!$B$13:$O$132,X201)),IF(G201=0,0,VLOOKUP(G201,#REF!,X201)))</f>
        <v>0</v>
      </c>
      <c r="O201" s="129" t="str">
        <f>IF(E201=$A$3,M201/Cost!$D$6,"N/A")</f>
        <v>N/A</v>
      </c>
      <c r="P201" s="45" t="str">
        <f>IF(E201=Translations!$A$100,VLOOKUP(Cost!$D$5,'Coefficient Table'!$A$8:$K$92,11,FALSE)*O201,"N/A")</f>
        <v>N/A</v>
      </c>
      <c r="Q201" s="45" t="str">
        <f>IF(E201=Translations!$A$100,VLOOKUP(Cost!$D$5,'Coefficient Table'!$A$8:$K$92,10,FALSE)*O201,"N/A")</f>
        <v>N/A</v>
      </c>
      <c r="R201" s="45" t="str">
        <f>IF(E201=Translations!$A$100,VLOOKUP(Cost!$D$5,'Coefficient Table'!$A$8:$K$92,9,FALSE)*P201,"N/A")</f>
        <v>N/A</v>
      </c>
      <c r="S201" s="127"/>
      <c r="T201" s="229"/>
      <c r="U201" s="222"/>
      <c r="V201" s="222"/>
      <c r="W201" s="222"/>
      <c r="X201" s="227">
        <f t="shared" si="9"/>
        <v>0</v>
      </c>
      <c r="Y201" s="222"/>
      <c r="Z201" s="222">
        <f>$N201*60*Cost!$H$10*Cost!$H$11*Cost!$D$7/1000</f>
        <v>0</v>
      </c>
      <c r="AA201" s="222">
        <f>$N201*60*Cost!$H$10*Cost!$H$11*Cost!$D$8/1000</f>
        <v>0</v>
      </c>
      <c r="AB201" s="222">
        <f>$N201*60*Cost!$H$10*Cost!$H$11*Cost!$D$9/1000</f>
        <v>0</v>
      </c>
      <c r="AC201" s="222">
        <f>$N201*60*Cost!$H$10*Cost!$H$11*Cost!$D$10/1000</f>
        <v>0</v>
      </c>
      <c r="AD201" s="222">
        <f>$N201*60*Cost!$H$10*Cost!$H$11*Cost!$D$11/1000</f>
        <v>0</v>
      </c>
      <c r="AE201" s="222">
        <f t="shared" ref="AE201:AE264" si="11">IF(E201=$A$3,Z201,IF(E201=$A$4,AA201,IF(E201=$A$5,AB201,IF(E201=$A$6,AC201,IF(E201=$A$7,AD201,0)))))</f>
        <v>0</v>
      </c>
      <c r="AF201" s="222"/>
      <c r="AG201" s="222"/>
      <c r="AH201" s="222"/>
      <c r="AI201" s="222"/>
      <c r="AJ201" s="222"/>
      <c r="AK201" s="222"/>
      <c r="AL201" s="222"/>
      <c r="AM201" s="222"/>
      <c r="AN201" s="222"/>
      <c r="AO201" s="222"/>
      <c r="AP201" s="222"/>
      <c r="AQ201" s="222"/>
      <c r="AR201" s="222"/>
      <c r="AS201" s="222"/>
      <c r="AT201" s="222"/>
    </row>
    <row r="202" spans="2:46" ht="13.8" x14ac:dyDescent="0.25">
      <c r="B202" s="15"/>
      <c r="C202" s="15"/>
      <c r="D202" s="15"/>
      <c r="E202" s="16"/>
      <c r="F202" s="15"/>
      <c r="G202" s="29"/>
      <c r="H202" s="322"/>
      <c r="I202" s="323"/>
      <c r="J202" s="323"/>
      <c r="K202" s="15"/>
      <c r="L202" s="15"/>
      <c r="M202" s="204">
        <f t="shared" si="10"/>
        <v>0</v>
      </c>
      <c r="N202" s="44">
        <f>IF(DisplayUnits="standard",IF(G202=0,0,VLOOKUP(G202,'Flow Rate Table'!$B$13:$O$132,X202)),IF(G202=0,0,VLOOKUP(G202,#REF!,X202)))</f>
        <v>0</v>
      </c>
      <c r="O202" s="129" t="str">
        <f>IF(E202=$A$3,M202/Cost!$D$6,"N/A")</f>
        <v>N/A</v>
      </c>
      <c r="P202" s="45" t="str">
        <f>IF(E202=Translations!$A$100,VLOOKUP(Cost!$D$5,'Coefficient Table'!$A$8:$K$92,11,FALSE)*O202,"N/A")</f>
        <v>N/A</v>
      </c>
      <c r="Q202" s="45" t="str">
        <f>IF(E202=Translations!$A$100,VLOOKUP(Cost!$D$5,'Coefficient Table'!$A$8:$K$92,10,FALSE)*O202,"N/A")</f>
        <v>N/A</v>
      </c>
      <c r="R202" s="45" t="str">
        <f>IF(E202=Translations!$A$100,VLOOKUP(Cost!$D$5,'Coefficient Table'!$A$8:$K$92,9,FALSE)*P202,"N/A")</f>
        <v>N/A</v>
      </c>
      <c r="S202" s="127"/>
      <c r="T202" s="229"/>
      <c r="U202" s="222"/>
      <c r="V202" s="222"/>
      <c r="W202" s="222"/>
      <c r="X202" s="227">
        <f t="shared" si="9"/>
        <v>0</v>
      </c>
      <c r="Y202" s="222"/>
      <c r="Z202" s="222">
        <f>$N202*60*Cost!$H$10*Cost!$H$11*Cost!$D$7/1000</f>
        <v>0</v>
      </c>
      <c r="AA202" s="222">
        <f>$N202*60*Cost!$H$10*Cost!$H$11*Cost!$D$8/1000</f>
        <v>0</v>
      </c>
      <c r="AB202" s="222">
        <f>$N202*60*Cost!$H$10*Cost!$H$11*Cost!$D$9/1000</f>
        <v>0</v>
      </c>
      <c r="AC202" s="222">
        <f>$N202*60*Cost!$H$10*Cost!$H$11*Cost!$D$10/1000</f>
        <v>0</v>
      </c>
      <c r="AD202" s="222">
        <f>$N202*60*Cost!$H$10*Cost!$H$11*Cost!$D$11/1000</f>
        <v>0</v>
      </c>
      <c r="AE202" s="222">
        <f t="shared" si="11"/>
        <v>0</v>
      </c>
      <c r="AF202" s="222"/>
      <c r="AG202" s="222"/>
      <c r="AH202" s="222"/>
      <c r="AI202" s="222"/>
      <c r="AJ202" s="222"/>
      <c r="AK202" s="222"/>
      <c r="AL202" s="222"/>
      <c r="AM202" s="222"/>
      <c r="AN202" s="222"/>
      <c r="AO202" s="222"/>
      <c r="AP202" s="222"/>
      <c r="AQ202" s="222"/>
      <c r="AR202" s="222"/>
      <c r="AS202" s="222"/>
      <c r="AT202" s="222"/>
    </row>
    <row r="203" spans="2:46" ht="13.8" x14ac:dyDescent="0.25">
      <c r="B203" s="15"/>
      <c r="C203" s="15"/>
      <c r="D203" s="15"/>
      <c r="E203" s="16"/>
      <c r="F203" s="15"/>
      <c r="G203" s="29"/>
      <c r="H203" s="322"/>
      <c r="I203" s="323"/>
      <c r="J203" s="323"/>
      <c r="K203" s="15"/>
      <c r="L203" s="15"/>
      <c r="M203" s="204">
        <f t="shared" si="10"/>
        <v>0</v>
      </c>
      <c r="N203" s="44">
        <f>IF(DisplayUnits="standard",IF(G203=0,0,VLOOKUP(G203,'Flow Rate Table'!$B$13:$O$132,X203)),IF(G203=0,0,VLOOKUP(G203,#REF!,X203)))</f>
        <v>0</v>
      </c>
      <c r="O203" s="129" t="str">
        <f>IF(E203=$A$3,M203/Cost!$D$6,"N/A")</f>
        <v>N/A</v>
      </c>
      <c r="P203" s="45" t="str">
        <f>IF(E203=Translations!$A$100,VLOOKUP(Cost!$D$5,'Coefficient Table'!$A$8:$K$92,11,FALSE)*O203,"N/A")</f>
        <v>N/A</v>
      </c>
      <c r="Q203" s="45" t="str">
        <f>IF(E203=Translations!$A$100,VLOOKUP(Cost!$D$5,'Coefficient Table'!$A$8:$K$92,10,FALSE)*O203,"N/A")</f>
        <v>N/A</v>
      </c>
      <c r="R203" s="45" t="str">
        <f>IF(E203=Translations!$A$100,VLOOKUP(Cost!$D$5,'Coefficient Table'!$A$8:$K$92,9,FALSE)*P203,"N/A")</f>
        <v>N/A</v>
      </c>
      <c r="S203" s="127"/>
      <c r="T203" s="229"/>
      <c r="U203" s="222"/>
      <c r="V203" s="222"/>
      <c r="W203" s="222"/>
      <c r="X203" s="227">
        <f t="shared" si="9"/>
        <v>0</v>
      </c>
      <c r="Y203" s="222"/>
      <c r="Z203" s="222">
        <f>$N203*60*Cost!$H$10*Cost!$H$11*Cost!$D$7/1000</f>
        <v>0</v>
      </c>
      <c r="AA203" s="222">
        <f>$N203*60*Cost!$H$10*Cost!$H$11*Cost!$D$8/1000</f>
        <v>0</v>
      </c>
      <c r="AB203" s="222">
        <f>$N203*60*Cost!$H$10*Cost!$H$11*Cost!$D$9/1000</f>
        <v>0</v>
      </c>
      <c r="AC203" s="222">
        <f>$N203*60*Cost!$H$10*Cost!$H$11*Cost!$D$10/1000</f>
        <v>0</v>
      </c>
      <c r="AD203" s="222">
        <f>$N203*60*Cost!$H$10*Cost!$H$11*Cost!$D$11/1000</f>
        <v>0</v>
      </c>
      <c r="AE203" s="222">
        <f t="shared" si="11"/>
        <v>0</v>
      </c>
      <c r="AF203" s="222"/>
      <c r="AG203" s="222"/>
      <c r="AH203" s="222"/>
      <c r="AI203" s="222"/>
      <c r="AJ203" s="222"/>
      <c r="AK203" s="222"/>
      <c r="AL203" s="222"/>
      <c r="AM203" s="222"/>
      <c r="AN203" s="222"/>
      <c r="AO203" s="222"/>
      <c r="AP203" s="222"/>
      <c r="AQ203" s="222"/>
      <c r="AR203" s="222"/>
      <c r="AS203" s="222"/>
      <c r="AT203" s="222"/>
    </row>
    <row r="204" spans="2:46" ht="13.8" x14ac:dyDescent="0.25">
      <c r="B204" s="15"/>
      <c r="C204" s="15"/>
      <c r="D204" s="15"/>
      <c r="E204" s="16"/>
      <c r="F204" s="15"/>
      <c r="G204" s="29"/>
      <c r="H204" s="322"/>
      <c r="I204" s="323"/>
      <c r="J204" s="323"/>
      <c r="K204" s="15"/>
      <c r="L204" s="15"/>
      <c r="M204" s="204">
        <f t="shared" si="10"/>
        <v>0</v>
      </c>
      <c r="N204" s="44">
        <f>IF(DisplayUnits="standard",IF(G204=0,0,VLOOKUP(G204,'Flow Rate Table'!$B$13:$O$132,X204)),IF(G204=0,0,VLOOKUP(G204,#REF!,X204)))</f>
        <v>0</v>
      </c>
      <c r="O204" s="129" t="str">
        <f>IF(E204=$A$3,M204/Cost!$D$6,"N/A")</f>
        <v>N/A</v>
      </c>
      <c r="P204" s="45" t="str">
        <f>IF(E204=Translations!$A$100,VLOOKUP(Cost!$D$5,'Coefficient Table'!$A$8:$K$92,11,FALSE)*O204,"N/A")</f>
        <v>N/A</v>
      </c>
      <c r="Q204" s="45" t="str">
        <f>IF(E204=Translations!$A$100,VLOOKUP(Cost!$D$5,'Coefficient Table'!$A$8:$K$92,10,FALSE)*O204,"N/A")</f>
        <v>N/A</v>
      </c>
      <c r="R204" s="45" t="str">
        <f>IF(E204=Translations!$A$100,VLOOKUP(Cost!$D$5,'Coefficient Table'!$A$8:$K$92,9,FALSE)*P204,"N/A")</f>
        <v>N/A</v>
      </c>
      <c r="S204" s="127"/>
      <c r="T204" s="229"/>
      <c r="U204" s="222"/>
      <c r="V204" s="222"/>
      <c r="W204" s="222"/>
      <c r="X204" s="227">
        <f t="shared" si="9"/>
        <v>0</v>
      </c>
      <c r="Y204" s="222"/>
      <c r="Z204" s="222">
        <f>$N204*60*Cost!$H$10*Cost!$H$11*Cost!$D$7/1000</f>
        <v>0</v>
      </c>
      <c r="AA204" s="222">
        <f>$N204*60*Cost!$H$10*Cost!$H$11*Cost!$D$8/1000</f>
        <v>0</v>
      </c>
      <c r="AB204" s="222">
        <f>$N204*60*Cost!$H$10*Cost!$H$11*Cost!$D$9/1000</f>
        <v>0</v>
      </c>
      <c r="AC204" s="222">
        <f>$N204*60*Cost!$H$10*Cost!$H$11*Cost!$D$10/1000</f>
        <v>0</v>
      </c>
      <c r="AD204" s="222">
        <f>$N204*60*Cost!$H$10*Cost!$H$11*Cost!$D$11/1000</f>
        <v>0</v>
      </c>
      <c r="AE204" s="222">
        <f t="shared" si="11"/>
        <v>0</v>
      </c>
      <c r="AF204" s="222"/>
      <c r="AG204" s="222"/>
      <c r="AH204" s="222"/>
      <c r="AI204" s="222"/>
      <c r="AJ204" s="222"/>
      <c r="AK204" s="222"/>
      <c r="AL204" s="222"/>
      <c r="AM204" s="222"/>
      <c r="AN204" s="222"/>
      <c r="AO204" s="222"/>
      <c r="AP204" s="222"/>
      <c r="AQ204" s="222"/>
      <c r="AR204" s="222"/>
      <c r="AS204" s="222"/>
      <c r="AT204" s="222"/>
    </row>
    <row r="205" spans="2:46" ht="13.8" x14ac:dyDescent="0.25">
      <c r="B205" s="15"/>
      <c r="C205" s="15"/>
      <c r="D205" s="15"/>
      <c r="E205" s="16"/>
      <c r="F205" s="15"/>
      <c r="G205" s="29"/>
      <c r="H205" s="322"/>
      <c r="I205" s="323"/>
      <c r="J205" s="323"/>
      <c r="K205" s="15"/>
      <c r="L205" s="15"/>
      <c r="M205" s="204">
        <f t="shared" si="10"/>
        <v>0</v>
      </c>
      <c r="N205" s="44">
        <f>IF(DisplayUnits="standard",IF(G205=0,0,VLOOKUP(G205,'Flow Rate Table'!$B$13:$O$132,X205)),IF(G205=0,0,VLOOKUP(G205,#REF!,X205)))</f>
        <v>0</v>
      </c>
      <c r="O205" s="129" t="str">
        <f>IF(E205=$A$3,M205/Cost!$D$6,"N/A")</f>
        <v>N/A</v>
      </c>
      <c r="P205" s="45" t="str">
        <f>IF(E205=Translations!$A$100,VLOOKUP(Cost!$D$5,'Coefficient Table'!$A$8:$K$92,11,FALSE)*O205,"N/A")</f>
        <v>N/A</v>
      </c>
      <c r="Q205" s="45" t="str">
        <f>IF(E205=Translations!$A$100,VLOOKUP(Cost!$D$5,'Coefficient Table'!$A$8:$K$92,10,FALSE)*O205,"N/A")</f>
        <v>N/A</v>
      </c>
      <c r="R205" s="45" t="str">
        <f>IF(E205=Translations!$A$100,VLOOKUP(Cost!$D$5,'Coefficient Table'!$A$8:$K$92,9,FALSE)*P205,"N/A")</f>
        <v>N/A</v>
      </c>
      <c r="S205" s="127"/>
      <c r="T205" s="229"/>
      <c r="U205" s="222"/>
      <c r="V205" s="222"/>
      <c r="W205" s="222"/>
      <c r="X205" s="227">
        <f t="shared" si="9"/>
        <v>0</v>
      </c>
      <c r="Y205" s="222"/>
      <c r="Z205" s="222">
        <f>$N205*60*Cost!$H$10*Cost!$H$11*Cost!$D$7/1000</f>
        <v>0</v>
      </c>
      <c r="AA205" s="222">
        <f>$N205*60*Cost!$H$10*Cost!$H$11*Cost!$D$8/1000</f>
        <v>0</v>
      </c>
      <c r="AB205" s="222">
        <f>$N205*60*Cost!$H$10*Cost!$H$11*Cost!$D$9/1000</f>
        <v>0</v>
      </c>
      <c r="AC205" s="222">
        <f>$N205*60*Cost!$H$10*Cost!$H$11*Cost!$D$10/1000</f>
        <v>0</v>
      </c>
      <c r="AD205" s="222">
        <f>$N205*60*Cost!$H$10*Cost!$H$11*Cost!$D$11/1000</f>
        <v>0</v>
      </c>
      <c r="AE205" s="222">
        <f t="shared" si="11"/>
        <v>0</v>
      </c>
      <c r="AF205" s="222"/>
      <c r="AG205" s="222"/>
      <c r="AH205" s="222"/>
      <c r="AI205" s="222"/>
      <c r="AJ205" s="222"/>
      <c r="AK205" s="222"/>
      <c r="AL205" s="222"/>
      <c r="AM205" s="222"/>
      <c r="AN205" s="222"/>
      <c r="AO205" s="222"/>
      <c r="AP205" s="222"/>
      <c r="AQ205" s="222"/>
      <c r="AR205" s="222"/>
      <c r="AS205" s="222"/>
      <c r="AT205" s="222"/>
    </row>
    <row r="206" spans="2:46" ht="13.8" x14ac:dyDescent="0.25">
      <c r="B206" s="15"/>
      <c r="C206" s="15"/>
      <c r="D206" s="15"/>
      <c r="E206" s="16"/>
      <c r="F206" s="15"/>
      <c r="G206" s="29"/>
      <c r="H206" s="322"/>
      <c r="I206" s="323"/>
      <c r="J206" s="323"/>
      <c r="K206" s="15"/>
      <c r="L206" s="15"/>
      <c r="M206" s="204">
        <f t="shared" si="10"/>
        <v>0</v>
      </c>
      <c r="N206" s="44">
        <f>IF(DisplayUnits="standard",IF(G206=0,0,VLOOKUP(G206,'Flow Rate Table'!$B$13:$O$132,X206)),IF(G206=0,0,VLOOKUP(G206,#REF!,X206)))</f>
        <v>0</v>
      </c>
      <c r="O206" s="129" t="str">
        <f>IF(E206=$A$3,M206/Cost!$D$6,"N/A")</f>
        <v>N/A</v>
      </c>
      <c r="P206" s="45" t="str">
        <f>IF(E206=Translations!$A$100,VLOOKUP(Cost!$D$5,'Coefficient Table'!$A$8:$K$92,11,FALSE)*O206,"N/A")</f>
        <v>N/A</v>
      </c>
      <c r="Q206" s="45" t="str">
        <f>IF(E206=Translations!$A$100,VLOOKUP(Cost!$D$5,'Coefficient Table'!$A$8:$K$92,10,FALSE)*O206,"N/A")</f>
        <v>N/A</v>
      </c>
      <c r="R206" s="45" t="str">
        <f>IF(E206=Translations!$A$100,VLOOKUP(Cost!$D$5,'Coefficient Table'!$A$8:$K$92,9,FALSE)*P206,"N/A")</f>
        <v>N/A</v>
      </c>
      <c r="S206" s="127"/>
      <c r="T206" s="229"/>
      <c r="U206" s="222"/>
      <c r="V206" s="222"/>
      <c r="W206" s="222"/>
      <c r="X206" s="227">
        <f t="shared" si="9"/>
        <v>0</v>
      </c>
      <c r="Y206" s="222"/>
      <c r="Z206" s="222">
        <f>$N206*60*Cost!$H$10*Cost!$H$11*Cost!$D$7/1000</f>
        <v>0</v>
      </c>
      <c r="AA206" s="222">
        <f>$N206*60*Cost!$H$10*Cost!$H$11*Cost!$D$8/1000</f>
        <v>0</v>
      </c>
      <c r="AB206" s="222">
        <f>$N206*60*Cost!$H$10*Cost!$H$11*Cost!$D$9/1000</f>
        <v>0</v>
      </c>
      <c r="AC206" s="222">
        <f>$N206*60*Cost!$H$10*Cost!$H$11*Cost!$D$10/1000</f>
        <v>0</v>
      </c>
      <c r="AD206" s="222">
        <f>$N206*60*Cost!$H$10*Cost!$H$11*Cost!$D$11/1000</f>
        <v>0</v>
      </c>
      <c r="AE206" s="222">
        <f t="shared" si="11"/>
        <v>0</v>
      </c>
      <c r="AF206" s="222"/>
      <c r="AG206" s="222"/>
      <c r="AH206" s="222"/>
      <c r="AI206" s="222"/>
      <c r="AJ206" s="222"/>
      <c r="AK206" s="222"/>
      <c r="AL206" s="222"/>
      <c r="AM206" s="222"/>
      <c r="AN206" s="222"/>
      <c r="AO206" s="222"/>
      <c r="AP206" s="222"/>
      <c r="AQ206" s="222"/>
      <c r="AR206" s="222"/>
      <c r="AS206" s="222"/>
      <c r="AT206" s="222"/>
    </row>
    <row r="207" spans="2:46" ht="13.8" x14ac:dyDescent="0.25">
      <c r="B207" s="15"/>
      <c r="C207" s="15"/>
      <c r="D207" s="15"/>
      <c r="E207" s="16"/>
      <c r="F207" s="15"/>
      <c r="G207" s="29"/>
      <c r="H207" s="322"/>
      <c r="I207" s="323"/>
      <c r="J207" s="323"/>
      <c r="K207" s="15"/>
      <c r="L207" s="15"/>
      <c r="M207" s="204">
        <f t="shared" si="10"/>
        <v>0</v>
      </c>
      <c r="N207" s="44">
        <f>IF(DisplayUnits="standard",IF(G207=0,0,VLOOKUP(G207,'Flow Rate Table'!$B$13:$O$132,X207)),IF(G207=0,0,VLOOKUP(G207,#REF!,X207)))</f>
        <v>0</v>
      </c>
      <c r="O207" s="129" t="str">
        <f>IF(E207=$A$3,M207/Cost!$D$6,"N/A")</f>
        <v>N/A</v>
      </c>
      <c r="P207" s="45" t="str">
        <f>IF(E207=Translations!$A$100,VLOOKUP(Cost!$D$5,'Coefficient Table'!$A$8:$K$92,11,FALSE)*O207,"N/A")</f>
        <v>N/A</v>
      </c>
      <c r="Q207" s="45" t="str">
        <f>IF(E207=Translations!$A$100,VLOOKUP(Cost!$D$5,'Coefficient Table'!$A$8:$K$92,10,FALSE)*O207,"N/A")</f>
        <v>N/A</v>
      </c>
      <c r="R207" s="45" t="str">
        <f>IF(E207=Translations!$A$100,VLOOKUP(Cost!$D$5,'Coefficient Table'!$A$8:$K$92,9,FALSE)*P207,"N/A")</f>
        <v>N/A</v>
      </c>
      <c r="S207" s="127"/>
      <c r="T207" s="229"/>
      <c r="U207" s="222"/>
      <c r="V207" s="222"/>
      <c r="W207" s="222"/>
      <c r="X207" s="227">
        <f t="shared" si="9"/>
        <v>0</v>
      </c>
      <c r="Y207" s="222"/>
      <c r="Z207" s="222">
        <f>$N207*60*Cost!$H$10*Cost!$H$11*Cost!$D$7/1000</f>
        <v>0</v>
      </c>
      <c r="AA207" s="222">
        <f>$N207*60*Cost!$H$10*Cost!$H$11*Cost!$D$8/1000</f>
        <v>0</v>
      </c>
      <c r="AB207" s="222">
        <f>$N207*60*Cost!$H$10*Cost!$H$11*Cost!$D$9/1000</f>
        <v>0</v>
      </c>
      <c r="AC207" s="222">
        <f>$N207*60*Cost!$H$10*Cost!$H$11*Cost!$D$10/1000</f>
        <v>0</v>
      </c>
      <c r="AD207" s="222">
        <f>$N207*60*Cost!$H$10*Cost!$H$11*Cost!$D$11/1000</f>
        <v>0</v>
      </c>
      <c r="AE207" s="222">
        <f t="shared" si="11"/>
        <v>0</v>
      </c>
      <c r="AF207" s="222"/>
      <c r="AG207" s="222"/>
      <c r="AH207" s="222"/>
      <c r="AI207" s="222"/>
      <c r="AJ207" s="222"/>
      <c r="AK207" s="222"/>
      <c r="AL207" s="222"/>
      <c r="AM207" s="222"/>
      <c r="AN207" s="222"/>
      <c r="AO207" s="222"/>
      <c r="AP207" s="222"/>
      <c r="AQ207" s="222"/>
      <c r="AR207" s="222"/>
      <c r="AS207" s="222"/>
      <c r="AT207" s="222"/>
    </row>
    <row r="208" spans="2:46" ht="13.8" x14ac:dyDescent="0.25">
      <c r="B208" s="15"/>
      <c r="C208" s="15"/>
      <c r="D208" s="15"/>
      <c r="E208" s="16"/>
      <c r="F208" s="15"/>
      <c r="G208" s="29"/>
      <c r="H208" s="322"/>
      <c r="I208" s="323"/>
      <c r="J208" s="323"/>
      <c r="K208" s="15"/>
      <c r="L208" s="15"/>
      <c r="M208" s="204">
        <f t="shared" si="10"/>
        <v>0</v>
      </c>
      <c r="N208" s="44">
        <f>IF(DisplayUnits="standard",IF(G208=0,0,VLOOKUP(G208,'Flow Rate Table'!$B$13:$O$132,X208)),IF(G208=0,0,VLOOKUP(G208,#REF!,X208)))</f>
        <v>0</v>
      </c>
      <c r="O208" s="129" t="str">
        <f>IF(E208=$A$3,M208/Cost!$D$6,"N/A")</f>
        <v>N/A</v>
      </c>
      <c r="P208" s="45" t="str">
        <f>IF(E208=Translations!$A$100,VLOOKUP(Cost!$D$5,'Coefficient Table'!$A$8:$K$92,11,FALSE)*O208,"N/A")</f>
        <v>N/A</v>
      </c>
      <c r="Q208" s="45" t="str">
        <f>IF(E208=Translations!$A$100,VLOOKUP(Cost!$D$5,'Coefficient Table'!$A$8:$K$92,10,FALSE)*O208,"N/A")</f>
        <v>N/A</v>
      </c>
      <c r="R208" s="45" t="str">
        <f>IF(E208=Translations!$A$100,VLOOKUP(Cost!$D$5,'Coefficient Table'!$A$8:$K$92,9,FALSE)*P208,"N/A")</f>
        <v>N/A</v>
      </c>
      <c r="S208" s="127"/>
      <c r="T208" s="229"/>
      <c r="U208" s="222"/>
      <c r="V208" s="222"/>
      <c r="W208" s="222"/>
      <c r="X208" s="227">
        <f t="shared" si="9"/>
        <v>0</v>
      </c>
      <c r="Y208" s="222"/>
      <c r="Z208" s="222">
        <f>$N208*60*Cost!$H$10*Cost!$H$11*Cost!$D$7/1000</f>
        <v>0</v>
      </c>
      <c r="AA208" s="222">
        <f>$N208*60*Cost!$H$10*Cost!$H$11*Cost!$D$8/1000</f>
        <v>0</v>
      </c>
      <c r="AB208" s="222">
        <f>$N208*60*Cost!$H$10*Cost!$H$11*Cost!$D$9/1000</f>
        <v>0</v>
      </c>
      <c r="AC208" s="222">
        <f>$N208*60*Cost!$H$10*Cost!$H$11*Cost!$D$10/1000</f>
        <v>0</v>
      </c>
      <c r="AD208" s="222">
        <f>$N208*60*Cost!$H$10*Cost!$H$11*Cost!$D$11/1000</f>
        <v>0</v>
      </c>
      <c r="AE208" s="222">
        <f t="shared" si="11"/>
        <v>0</v>
      </c>
      <c r="AF208" s="222"/>
      <c r="AG208" s="222"/>
      <c r="AH208" s="222"/>
      <c r="AI208" s="222"/>
      <c r="AJ208" s="222"/>
      <c r="AK208" s="222"/>
      <c r="AL208" s="222"/>
      <c r="AM208" s="222"/>
      <c r="AN208" s="222"/>
      <c r="AO208" s="222"/>
      <c r="AP208" s="222"/>
      <c r="AQ208" s="222"/>
      <c r="AR208" s="222"/>
      <c r="AS208" s="222"/>
      <c r="AT208" s="222"/>
    </row>
    <row r="209" spans="2:46" ht="13.8" x14ac:dyDescent="0.25">
      <c r="B209" s="15"/>
      <c r="C209" s="15"/>
      <c r="D209" s="15"/>
      <c r="E209" s="16"/>
      <c r="F209" s="15"/>
      <c r="G209" s="29"/>
      <c r="H209" s="322"/>
      <c r="I209" s="323"/>
      <c r="J209" s="323"/>
      <c r="K209" s="15"/>
      <c r="L209" s="15"/>
      <c r="M209" s="204">
        <f t="shared" si="10"/>
        <v>0</v>
      </c>
      <c r="N209" s="44">
        <f>IF(DisplayUnits="standard",IF(G209=0,0,VLOOKUP(G209,'Flow Rate Table'!$B$13:$O$132,X209)),IF(G209=0,0,VLOOKUP(G209,#REF!,X209)))</f>
        <v>0</v>
      </c>
      <c r="O209" s="129" t="str">
        <f>IF(E209=$A$3,M209/Cost!$D$6,"N/A")</f>
        <v>N/A</v>
      </c>
      <c r="P209" s="45" t="str">
        <f>IF(E209=Translations!$A$100,VLOOKUP(Cost!$D$5,'Coefficient Table'!$A$8:$K$92,11,FALSE)*O209,"N/A")</f>
        <v>N/A</v>
      </c>
      <c r="Q209" s="45" t="str">
        <f>IF(E209=Translations!$A$100,VLOOKUP(Cost!$D$5,'Coefficient Table'!$A$8:$K$92,10,FALSE)*O209,"N/A")</f>
        <v>N/A</v>
      </c>
      <c r="R209" s="45" t="str">
        <f>IF(E209=Translations!$A$100,VLOOKUP(Cost!$D$5,'Coefficient Table'!$A$8:$K$92,9,FALSE)*P209,"N/A")</f>
        <v>N/A</v>
      </c>
      <c r="S209" s="127"/>
      <c r="T209" s="229"/>
      <c r="U209" s="222"/>
      <c r="V209" s="222"/>
      <c r="W209" s="222"/>
      <c r="X209" s="227">
        <f t="shared" si="9"/>
        <v>0</v>
      </c>
      <c r="Y209" s="222"/>
      <c r="Z209" s="222">
        <f>$N209*60*Cost!$H$10*Cost!$H$11*Cost!$D$7/1000</f>
        <v>0</v>
      </c>
      <c r="AA209" s="222">
        <f>$N209*60*Cost!$H$10*Cost!$H$11*Cost!$D$8/1000</f>
        <v>0</v>
      </c>
      <c r="AB209" s="222">
        <f>$N209*60*Cost!$H$10*Cost!$H$11*Cost!$D$9/1000</f>
        <v>0</v>
      </c>
      <c r="AC209" s="222">
        <f>$N209*60*Cost!$H$10*Cost!$H$11*Cost!$D$10/1000</f>
        <v>0</v>
      </c>
      <c r="AD209" s="222">
        <f>$N209*60*Cost!$H$10*Cost!$H$11*Cost!$D$11/1000</f>
        <v>0</v>
      </c>
      <c r="AE209" s="222">
        <f t="shared" si="11"/>
        <v>0</v>
      </c>
      <c r="AF209" s="222"/>
      <c r="AG209" s="222"/>
      <c r="AH209" s="222"/>
      <c r="AI209" s="222"/>
      <c r="AJ209" s="222"/>
      <c r="AK209" s="222"/>
      <c r="AL209" s="222"/>
      <c r="AM209" s="222"/>
      <c r="AN209" s="222"/>
      <c r="AO209" s="222"/>
      <c r="AP209" s="222"/>
      <c r="AQ209" s="222"/>
      <c r="AR209" s="222"/>
      <c r="AS209" s="222"/>
      <c r="AT209" s="222"/>
    </row>
    <row r="210" spans="2:46" ht="13.8" x14ac:dyDescent="0.25">
      <c r="B210" s="15"/>
      <c r="C210" s="15"/>
      <c r="D210" s="15"/>
      <c r="E210" s="16"/>
      <c r="F210" s="15"/>
      <c r="G210" s="29"/>
      <c r="H210" s="322"/>
      <c r="I210" s="323"/>
      <c r="J210" s="323"/>
      <c r="K210" s="15"/>
      <c r="L210" s="15"/>
      <c r="M210" s="204">
        <f t="shared" si="10"/>
        <v>0</v>
      </c>
      <c r="N210" s="44">
        <f>IF(DisplayUnits="standard",IF(G210=0,0,VLOOKUP(G210,'Flow Rate Table'!$B$13:$O$132,X210)),IF(G210=0,0,VLOOKUP(G210,#REF!,X210)))</f>
        <v>0</v>
      </c>
      <c r="O210" s="129" t="str">
        <f>IF(E210=$A$3,M210/Cost!$D$6,"N/A")</f>
        <v>N/A</v>
      </c>
      <c r="P210" s="45" t="str">
        <f>IF(E210=Translations!$A$100,VLOOKUP(Cost!$D$5,'Coefficient Table'!$A$8:$K$92,11,FALSE)*O210,"N/A")</f>
        <v>N/A</v>
      </c>
      <c r="Q210" s="45" t="str">
        <f>IF(E210=Translations!$A$100,VLOOKUP(Cost!$D$5,'Coefficient Table'!$A$8:$K$92,10,FALSE)*O210,"N/A")</f>
        <v>N/A</v>
      </c>
      <c r="R210" s="45" t="str">
        <f>IF(E210=Translations!$A$100,VLOOKUP(Cost!$D$5,'Coefficient Table'!$A$8:$K$92,9,FALSE)*P210,"N/A")</f>
        <v>N/A</v>
      </c>
      <c r="S210" s="127"/>
      <c r="T210" s="229"/>
      <c r="U210" s="222"/>
      <c r="V210" s="222"/>
      <c r="W210" s="222"/>
      <c r="X210" s="227">
        <f t="shared" si="9"/>
        <v>0</v>
      </c>
      <c r="Y210" s="222"/>
      <c r="Z210" s="222">
        <f>$N210*60*Cost!$H$10*Cost!$H$11*Cost!$D$7/1000</f>
        <v>0</v>
      </c>
      <c r="AA210" s="222">
        <f>$N210*60*Cost!$H$10*Cost!$H$11*Cost!$D$8/1000</f>
        <v>0</v>
      </c>
      <c r="AB210" s="222">
        <f>$N210*60*Cost!$H$10*Cost!$H$11*Cost!$D$9/1000</f>
        <v>0</v>
      </c>
      <c r="AC210" s="222">
        <f>$N210*60*Cost!$H$10*Cost!$H$11*Cost!$D$10/1000</f>
        <v>0</v>
      </c>
      <c r="AD210" s="222">
        <f>$N210*60*Cost!$H$10*Cost!$H$11*Cost!$D$11/1000</f>
        <v>0</v>
      </c>
      <c r="AE210" s="222">
        <f t="shared" si="11"/>
        <v>0</v>
      </c>
      <c r="AF210" s="222"/>
      <c r="AG210" s="222"/>
      <c r="AH210" s="222"/>
      <c r="AI210" s="222"/>
      <c r="AJ210" s="222"/>
      <c r="AK210" s="222"/>
      <c r="AL210" s="222"/>
      <c r="AM210" s="222"/>
      <c r="AN210" s="222"/>
      <c r="AO210" s="222"/>
      <c r="AP210" s="222"/>
      <c r="AQ210" s="222"/>
      <c r="AR210" s="222"/>
      <c r="AS210" s="222"/>
      <c r="AT210" s="222"/>
    </row>
    <row r="211" spans="2:46" ht="13.8" x14ac:dyDescent="0.25">
      <c r="B211" s="15"/>
      <c r="C211" s="15"/>
      <c r="D211" s="15"/>
      <c r="E211" s="16"/>
      <c r="F211" s="15"/>
      <c r="G211" s="29"/>
      <c r="H211" s="322"/>
      <c r="I211" s="323"/>
      <c r="J211" s="323"/>
      <c r="K211" s="15"/>
      <c r="L211" s="15"/>
      <c r="M211" s="204">
        <f t="shared" si="10"/>
        <v>0</v>
      </c>
      <c r="N211" s="44">
        <f>IF(DisplayUnits="standard",IF(G211=0,0,VLOOKUP(G211,'Flow Rate Table'!$B$13:$O$132,X211)),IF(G211=0,0,VLOOKUP(G211,#REF!,X211)))</f>
        <v>0</v>
      </c>
      <c r="O211" s="129" t="str">
        <f>IF(E211=$A$3,M211/Cost!$D$6,"N/A")</f>
        <v>N/A</v>
      </c>
      <c r="P211" s="45" t="str">
        <f>IF(E211=Translations!$A$100,VLOOKUP(Cost!$D$5,'Coefficient Table'!$A$8:$K$92,11,FALSE)*O211,"N/A")</f>
        <v>N/A</v>
      </c>
      <c r="Q211" s="45" t="str">
        <f>IF(E211=Translations!$A$100,VLOOKUP(Cost!$D$5,'Coefficient Table'!$A$8:$K$92,10,FALSE)*O211,"N/A")</f>
        <v>N/A</v>
      </c>
      <c r="R211" s="45" t="str">
        <f>IF(E211=Translations!$A$100,VLOOKUP(Cost!$D$5,'Coefficient Table'!$A$8:$K$92,9,FALSE)*P211,"N/A")</f>
        <v>N/A</v>
      </c>
      <c r="S211" s="127"/>
      <c r="T211" s="229"/>
      <c r="U211" s="222"/>
      <c r="V211" s="222"/>
      <c r="W211" s="222"/>
      <c r="X211" s="227">
        <f t="shared" si="9"/>
        <v>0</v>
      </c>
      <c r="Y211" s="222"/>
      <c r="Z211" s="222">
        <f>$N211*60*Cost!$H$10*Cost!$H$11*Cost!$D$7/1000</f>
        <v>0</v>
      </c>
      <c r="AA211" s="222">
        <f>$N211*60*Cost!$H$10*Cost!$H$11*Cost!$D$8/1000</f>
        <v>0</v>
      </c>
      <c r="AB211" s="222">
        <f>$N211*60*Cost!$H$10*Cost!$H$11*Cost!$D$9/1000</f>
        <v>0</v>
      </c>
      <c r="AC211" s="222">
        <f>$N211*60*Cost!$H$10*Cost!$H$11*Cost!$D$10/1000</f>
        <v>0</v>
      </c>
      <c r="AD211" s="222">
        <f>$N211*60*Cost!$H$10*Cost!$H$11*Cost!$D$11/1000</f>
        <v>0</v>
      </c>
      <c r="AE211" s="222">
        <f t="shared" si="11"/>
        <v>0</v>
      </c>
      <c r="AF211" s="222"/>
      <c r="AG211" s="222"/>
      <c r="AH211" s="222"/>
      <c r="AI211" s="222"/>
      <c r="AJ211" s="222"/>
      <c r="AK211" s="222"/>
      <c r="AL211" s="222"/>
      <c r="AM211" s="222"/>
      <c r="AN211" s="222"/>
      <c r="AO211" s="222"/>
      <c r="AP211" s="222"/>
      <c r="AQ211" s="222"/>
      <c r="AR211" s="222"/>
      <c r="AS211" s="222"/>
      <c r="AT211" s="222"/>
    </row>
    <row r="212" spans="2:46" ht="13.8" x14ac:dyDescent="0.25">
      <c r="B212" s="15"/>
      <c r="C212" s="15"/>
      <c r="D212" s="15"/>
      <c r="E212" s="16"/>
      <c r="F212" s="15"/>
      <c r="G212" s="29"/>
      <c r="H212" s="322"/>
      <c r="I212" s="323"/>
      <c r="J212" s="323"/>
      <c r="K212" s="15"/>
      <c r="L212" s="15"/>
      <c r="M212" s="204">
        <f t="shared" si="10"/>
        <v>0</v>
      </c>
      <c r="N212" s="44">
        <f>IF(DisplayUnits="standard",IF(G212=0,0,VLOOKUP(G212,'Flow Rate Table'!$B$13:$O$132,X212)),IF(G212=0,0,VLOOKUP(G212,#REF!,X212)))</f>
        <v>0</v>
      </c>
      <c r="O212" s="129" t="str">
        <f>IF(E212=$A$3,M212/Cost!$D$6,"N/A")</f>
        <v>N/A</v>
      </c>
      <c r="P212" s="45" t="str">
        <f>IF(E212=Translations!$A$100,VLOOKUP(Cost!$D$5,'Coefficient Table'!$A$8:$K$92,11,FALSE)*O212,"N/A")</f>
        <v>N/A</v>
      </c>
      <c r="Q212" s="45" t="str">
        <f>IF(E212=Translations!$A$100,VLOOKUP(Cost!$D$5,'Coefficient Table'!$A$8:$K$92,10,FALSE)*O212,"N/A")</f>
        <v>N/A</v>
      </c>
      <c r="R212" s="45" t="str">
        <f>IF(E212=Translations!$A$100,VLOOKUP(Cost!$D$5,'Coefficient Table'!$A$8:$K$92,9,FALSE)*P212,"N/A")</f>
        <v>N/A</v>
      </c>
      <c r="S212" s="127"/>
      <c r="T212" s="229"/>
      <c r="U212" s="222"/>
      <c r="V212" s="222"/>
      <c r="W212" s="222"/>
      <c r="X212" s="227">
        <f t="shared" si="9"/>
        <v>0</v>
      </c>
      <c r="Y212" s="222"/>
      <c r="Z212" s="222">
        <f>$N212*60*Cost!$H$10*Cost!$H$11*Cost!$D$7/1000</f>
        <v>0</v>
      </c>
      <c r="AA212" s="222">
        <f>$N212*60*Cost!$H$10*Cost!$H$11*Cost!$D$8/1000</f>
        <v>0</v>
      </c>
      <c r="AB212" s="222">
        <f>$N212*60*Cost!$H$10*Cost!$H$11*Cost!$D$9/1000</f>
        <v>0</v>
      </c>
      <c r="AC212" s="222">
        <f>$N212*60*Cost!$H$10*Cost!$H$11*Cost!$D$10/1000</f>
        <v>0</v>
      </c>
      <c r="AD212" s="222">
        <f>$N212*60*Cost!$H$10*Cost!$H$11*Cost!$D$11/1000</f>
        <v>0</v>
      </c>
      <c r="AE212" s="222">
        <f t="shared" si="11"/>
        <v>0</v>
      </c>
      <c r="AF212" s="222"/>
      <c r="AG212" s="222"/>
      <c r="AH212" s="222"/>
      <c r="AI212" s="222"/>
      <c r="AJ212" s="222"/>
      <c r="AK212" s="222"/>
      <c r="AL212" s="222"/>
      <c r="AM212" s="222"/>
      <c r="AN212" s="222"/>
      <c r="AO212" s="222"/>
      <c r="AP212" s="222"/>
      <c r="AQ212" s="222"/>
      <c r="AR212" s="222"/>
      <c r="AS212" s="222"/>
      <c r="AT212" s="222"/>
    </row>
    <row r="213" spans="2:46" ht="13.8" x14ac:dyDescent="0.25">
      <c r="B213" s="15"/>
      <c r="C213" s="15"/>
      <c r="D213" s="15"/>
      <c r="E213" s="16"/>
      <c r="F213" s="15"/>
      <c r="G213" s="29"/>
      <c r="H213" s="322"/>
      <c r="I213" s="323"/>
      <c r="J213" s="323"/>
      <c r="K213" s="15"/>
      <c r="L213" s="15"/>
      <c r="M213" s="204">
        <f t="shared" si="10"/>
        <v>0</v>
      </c>
      <c r="N213" s="44">
        <f>IF(DisplayUnits="standard",IF(G213=0,0,VLOOKUP(G213,'Flow Rate Table'!$B$13:$O$132,X213)),IF(G213=0,0,VLOOKUP(G213,#REF!,X213)))</f>
        <v>0</v>
      </c>
      <c r="O213" s="129" t="str">
        <f>IF(E213=$A$3,M213/Cost!$D$6,"N/A")</f>
        <v>N/A</v>
      </c>
      <c r="P213" s="45" t="str">
        <f>IF(E213=Translations!$A$100,VLOOKUP(Cost!$D$5,'Coefficient Table'!$A$8:$K$92,11,FALSE)*O213,"N/A")</f>
        <v>N/A</v>
      </c>
      <c r="Q213" s="45" t="str">
        <f>IF(E213=Translations!$A$100,VLOOKUP(Cost!$D$5,'Coefficient Table'!$A$8:$K$92,10,FALSE)*O213,"N/A")</f>
        <v>N/A</v>
      </c>
      <c r="R213" s="45" t="str">
        <f>IF(E213=Translations!$A$100,VLOOKUP(Cost!$D$5,'Coefficient Table'!$A$8:$K$92,9,FALSE)*P213,"N/A")</f>
        <v>N/A</v>
      </c>
      <c r="S213" s="127"/>
      <c r="T213" s="229"/>
      <c r="U213" s="222"/>
      <c r="V213" s="222"/>
      <c r="W213" s="222"/>
      <c r="X213" s="227">
        <f t="shared" si="9"/>
        <v>0</v>
      </c>
      <c r="Y213" s="222"/>
      <c r="Z213" s="222">
        <f>$N213*60*Cost!$H$10*Cost!$H$11*Cost!$D$7/1000</f>
        <v>0</v>
      </c>
      <c r="AA213" s="222">
        <f>$N213*60*Cost!$H$10*Cost!$H$11*Cost!$D$8/1000</f>
        <v>0</v>
      </c>
      <c r="AB213" s="222">
        <f>$N213*60*Cost!$H$10*Cost!$H$11*Cost!$D$9/1000</f>
        <v>0</v>
      </c>
      <c r="AC213" s="222">
        <f>$N213*60*Cost!$H$10*Cost!$H$11*Cost!$D$10/1000</f>
        <v>0</v>
      </c>
      <c r="AD213" s="222">
        <f>$N213*60*Cost!$H$10*Cost!$H$11*Cost!$D$11/1000</f>
        <v>0</v>
      </c>
      <c r="AE213" s="222">
        <f t="shared" si="11"/>
        <v>0</v>
      </c>
      <c r="AF213" s="222"/>
      <c r="AG213" s="222"/>
      <c r="AH213" s="222"/>
      <c r="AI213" s="222"/>
      <c r="AJ213" s="222"/>
      <c r="AK213" s="222"/>
      <c r="AL213" s="222"/>
      <c r="AM213" s="222"/>
      <c r="AN213" s="222"/>
      <c r="AO213" s="222"/>
      <c r="AP213" s="222"/>
      <c r="AQ213" s="222"/>
      <c r="AR213" s="222"/>
      <c r="AS213" s="222"/>
      <c r="AT213" s="222"/>
    </row>
    <row r="214" spans="2:46" ht="13.8" x14ac:dyDescent="0.25">
      <c r="B214" s="15"/>
      <c r="C214" s="15"/>
      <c r="D214" s="15"/>
      <c r="E214" s="16"/>
      <c r="F214" s="15"/>
      <c r="G214" s="29"/>
      <c r="H214" s="322"/>
      <c r="I214" s="323"/>
      <c r="J214" s="323"/>
      <c r="K214" s="15"/>
      <c r="L214" s="15"/>
      <c r="M214" s="204">
        <f t="shared" si="10"/>
        <v>0</v>
      </c>
      <c r="N214" s="44">
        <f>IF(DisplayUnits="standard",IF(G214=0,0,VLOOKUP(G214,'Flow Rate Table'!$B$13:$O$132,X214)),IF(G214=0,0,VLOOKUP(G214,#REF!,X214)))</f>
        <v>0</v>
      </c>
      <c r="O214" s="129" t="str">
        <f>IF(E214=$A$3,M214/Cost!$D$6,"N/A")</f>
        <v>N/A</v>
      </c>
      <c r="P214" s="45" t="str">
        <f>IF(E214=Translations!$A$100,VLOOKUP(Cost!$D$5,'Coefficient Table'!$A$8:$K$92,11,FALSE)*O214,"N/A")</f>
        <v>N/A</v>
      </c>
      <c r="Q214" s="45" t="str">
        <f>IF(E214=Translations!$A$100,VLOOKUP(Cost!$D$5,'Coefficient Table'!$A$8:$K$92,10,FALSE)*O214,"N/A")</f>
        <v>N/A</v>
      </c>
      <c r="R214" s="45" t="str">
        <f>IF(E214=Translations!$A$100,VLOOKUP(Cost!$D$5,'Coefficient Table'!$A$8:$K$92,9,FALSE)*P214,"N/A")</f>
        <v>N/A</v>
      </c>
      <c r="S214" s="127"/>
      <c r="T214" s="229"/>
      <c r="U214" s="222"/>
      <c r="V214" s="222"/>
      <c r="W214" s="222"/>
      <c r="X214" s="227">
        <f t="shared" si="9"/>
        <v>0</v>
      </c>
      <c r="Y214" s="222"/>
      <c r="Z214" s="222">
        <f>$N214*60*Cost!$H$10*Cost!$H$11*Cost!$D$7/1000</f>
        <v>0</v>
      </c>
      <c r="AA214" s="222">
        <f>$N214*60*Cost!$H$10*Cost!$H$11*Cost!$D$8/1000</f>
        <v>0</v>
      </c>
      <c r="AB214" s="222">
        <f>$N214*60*Cost!$H$10*Cost!$H$11*Cost!$D$9/1000</f>
        <v>0</v>
      </c>
      <c r="AC214" s="222">
        <f>$N214*60*Cost!$H$10*Cost!$H$11*Cost!$D$10/1000</f>
        <v>0</v>
      </c>
      <c r="AD214" s="222">
        <f>$N214*60*Cost!$H$10*Cost!$H$11*Cost!$D$11/1000</f>
        <v>0</v>
      </c>
      <c r="AE214" s="222">
        <f t="shared" si="11"/>
        <v>0</v>
      </c>
      <c r="AF214" s="222"/>
      <c r="AG214" s="222"/>
      <c r="AH214" s="222"/>
      <c r="AI214" s="222"/>
      <c r="AJ214" s="222"/>
      <c r="AK214" s="222"/>
      <c r="AL214" s="222"/>
      <c r="AM214" s="222"/>
      <c r="AN214" s="222"/>
      <c r="AO214" s="222"/>
      <c r="AP214" s="222"/>
      <c r="AQ214" s="222"/>
      <c r="AR214" s="222"/>
      <c r="AS214" s="222"/>
      <c r="AT214" s="222"/>
    </row>
    <row r="215" spans="2:46" ht="13.8" x14ac:dyDescent="0.25">
      <c r="B215" s="15"/>
      <c r="C215" s="15"/>
      <c r="D215" s="15"/>
      <c r="E215" s="16"/>
      <c r="F215" s="15"/>
      <c r="G215" s="29"/>
      <c r="H215" s="322"/>
      <c r="I215" s="323"/>
      <c r="J215" s="323"/>
      <c r="K215" s="15"/>
      <c r="L215" s="15"/>
      <c r="M215" s="204">
        <f t="shared" si="10"/>
        <v>0</v>
      </c>
      <c r="N215" s="44">
        <f>IF(DisplayUnits="standard",IF(G215=0,0,VLOOKUP(G215,'Flow Rate Table'!$B$13:$O$132,X215)),IF(G215=0,0,VLOOKUP(G215,#REF!,X215)))</f>
        <v>0</v>
      </c>
      <c r="O215" s="129" t="str">
        <f>IF(E215=$A$3,M215/Cost!$D$6,"N/A")</f>
        <v>N/A</v>
      </c>
      <c r="P215" s="45" t="str">
        <f>IF(E215=Translations!$A$100,VLOOKUP(Cost!$D$5,'Coefficient Table'!$A$8:$K$92,11,FALSE)*O215,"N/A")</f>
        <v>N/A</v>
      </c>
      <c r="Q215" s="45" t="str">
        <f>IF(E215=Translations!$A$100,VLOOKUP(Cost!$D$5,'Coefficient Table'!$A$8:$K$92,10,FALSE)*O215,"N/A")</f>
        <v>N/A</v>
      </c>
      <c r="R215" s="45" t="str">
        <f>IF(E215=Translations!$A$100,VLOOKUP(Cost!$D$5,'Coefficient Table'!$A$8:$K$92,9,FALSE)*P215,"N/A")</f>
        <v>N/A</v>
      </c>
      <c r="S215" s="127"/>
      <c r="T215" s="229"/>
      <c r="U215" s="222"/>
      <c r="V215" s="222"/>
      <c r="W215" s="222"/>
      <c r="X215" s="227">
        <f t="shared" si="9"/>
        <v>0</v>
      </c>
      <c r="Y215" s="222"/>
      <c r="Z215" s="222">
        <f>$N215*60*Cost!$H$10*Cost!$H$11*Cost!$D$7/1000</f>
        <v>0</v>
      </c>
      <c r="AA215" s="222">
        <f>$N215*60*Cost!$H$10*Cost!$H$11*Cost!$D$8/1000</f>
        <v>0</v>
      </c>
      <c r="AB215" s="222">
        <f>$N215*60*Cost!$H$10*Cost!$H$11*Cost!$D$9/1000</f>
        <v>0</v>
      </c>
      <c r="AC215" s="222">
        <f>$N215*60*Cost!$H$10*Cost!$H$11*Cost!$D$10/1000</f>
        <v>0</v>
      </c>
      <c r="AD215" s="222">
        <f>$N215*60*Cost!$H$10*Cost!$H$11*Cost!$D$11/1000</f>
        <v>0</v>
      </c>
      <c r="AE215" s="222">
        <f t="shared" si="11"/>
        <v>0</v>
      </c>
      <c r="AF215" s="222"/>
      <c r="AG215" s="222"/>
      <c r="AH215" s="222"/>
      <c r="AI215" s="222"/>
      <c r="AJ215" s="222"/>
      <c r="AK215" s="222"/>
      <c r="AL215" s="222"/>
      <c r="AM215" s="222"/>
      <c r="AN215" s="222"/>
      <c r="AO215" s="222"/>
      <c r="AP215" s="222"/>
      <c r="AQ215" s="222"/>
      <c r="AR215" s="222"/>
      <c r="AS215" s="222"/>
      <c r="AT215" s="222"/>
    </row>
    <row r="216" spans="2:46" ht="13.8" x14ac:dyDescent="0.25">
      <c r="B216" s="15"/>
      <c r="C216" s="15"/>
      <c r="D216" s="15"/>
      <c r="E216" s="16"/>
      <c r="F216" s="15"/>
      <c r="G216" s="29"/>
      <c r="H216" s="322"/>
      <c r="I216" s="323"/>
      <c r="J216" s="323"/>
      <c r="K216" s="15"/>
      <c r="L216" s="15"/>
      <c r="M216" s="204">
        <f t="shared" si="10"/>
        <v>0</v>
      </c>
      <c r="N216" s="44">
        <f>IF(DisplayUnits="standard",IF(G216=0,0,VLOOKUP(G216,'Flow Rate Table'!$B$13:$O$132,X216)),IF(G216=0,0,VLOOKUP(G216,#REF!,X216)))</f>
        <v>0</v>
      </c>
      <c r="O216" s="129" t="str">
        <f>IF(E216=$A$3,M216/Cost!$D$6,"N/A")</f>
        <v>N/A</v>
      </c>
      <c r="P216" s="45" t="str">
        <f>IF(E216=Translations!$A$100,VLOOKUP(Cost!$D$5,'Coefficient Table'!$A$8:$K$92,11,FALSE)*O216,"N/A")</f>
        <v>N/A</v>
      </c>
      <c r="Q216" s="45" t="str">
        <f>IF(E216=Translations!$A$100,VLOOKUP(Cost!$D$5,'Coefficient Table'!$A$8:$K$92,10,FALSE)*O216,"N/A")</f>
        <v>N/A</v>
      </c>
      <c r="R216" s="45" t="str">
        <f>IF(E216=Translations!$A$100,VLOOKUP(Cost!$D$5,'Coefficient Table'!$A$8:$K$92,9,FALSE)*P216,"N/A")</f>
        <v>N/A</v>
      </c>
      <c r="S216" s="127"/>
      <c r="T216" s="229"/>
      <c r="U216" s="222"/>
      <c r="V216" s="222"/>
      <c r="W216" s="222"/>
      <c r="X216" s="227">
        <f t="shared" si="9"/>
        <v>0</v>
      </c>
      <c r="Y216" s="222"/>
      <c r="Z216" s="222">
        <f>$N216*60*Cost!$H$10*Cost!$H$11*Cost!$D$7/1000</f>
        <v>0</v>
      </c>
      <c r="AA216" s="222">
        <f>$N216*60*Cost!$H$10*Cost!$H$11*Cost!$D$8/1000</f>
        <v>0</v>
      </c>
      <c r="AB216" s="222">
        <f>$N216*60*Cost!$H$10*Cost!$H$11*Cost!$D$9/1000</f>
        <v>0</v>
      </c>
      <c r="AC216" s="222">
        <f>$N216*60*Cost!$H$10*Cost!$H$11*Cost!$D$10/1000</f>
        <v>0</v>
      </c>
      <c r="AD216" s="222">
        <f>$N216*60*Cost!$H$10*Cost!$H$11*Cost!$D$11/1000</f>
        <v>0</v>
      </c>
      <c r="AE216" s="222">
        <f t="shared" si="11"/>
        <v>0</v>
      </c>
      <c r="AF216" s="222"/>
      <c r="AG216" s="222"/>
      <c r="AH216" s="222"/>
      <c r="AI216" s="222"/>
      <c r="AJ216" s="222"/>
      <c r="AK216" s="222"/>
      <c r="AL216" s="222"/>
      <c r="AM216" s="222"/>
      <c r="AN216" s="222"/>
      <c r="AO216" s="222"/>
      <c r="AP216" s="222"/>
      <c r="AQ216" s="222"/>
      <c r="AR216" s="222"/>
      <c r="AS216" s="222"/>
      <c r="AT216" s="222"/>
    </row>
    <row r="217" spans="2:46" ht="13.8" x14ac:dyDescent="0.25">
      <c r="B217" s="15"/>
      <c r="C217" s="15"/>
      <c r="D217" s="15"/>
      <c r="E217" s="16"/>
      <c r="F217" s="15"/>
      <c r="G217" s="29"/>
      <c r="H217" s="322"/>
      <c r="I217" s="323"/>
      <c r="J217" s="323"/>
      <c r="K217" s="15"/>
      <c r="L217" s="15"/>
      <c r="M217" s="204">
        <f t="shared" si="10"/>
        <v>0</v>
      </c>
      <c r="N217" s="44">
        <f>IF(DisplayUnits="standard",IF(G217=0,0,VLOOKUP(G217,'Flow Rate Table'!$B$13:$O$132,X217)),IF(G217=0,0,VLOOKUP(G217,#REF!,X217)))</f>
        <v>0</v>
      </c>
      <c r="O217" s="129" t="str">
        <f>IF(E217=$A$3,M217/Cost!$D$6,"N/A")</f>
        <v>N/A</v>
      </c>
      <c r="P217" s="45" t="str">
        <f>IF(E217=Translations!$A$100,VLOOKUP(Cost!$D$5,'Coefficient Table'!$A$8:$K$92,11,FALSE)*O217,"N/A")</f>
        <v>N/A</v>
      </c>
      <c r="Q217" s="45" t="str">
        <f>IF(E217=Translations!$A$100,VLOOKUP(Cost!$D$5,'Coefficient Table'!$A$8:$K$92,10,FALSE)*O217,"N/A")</f>
        <v>N/A</v>
      </c>
      <c r="R217" s="45" t="str">
        <f>IF(E217=Translations!$A$100,VLOOKUP(Cost!$D$5,'Coefficient Table'!$A$8:$K$92,9,FALSE)*P217,"N/A")</f>
        <v>N/A</v>
      </c>
      <c r="S217" s="127"/>
      <c r="T217" s="229"/>
      <c r="U217" s="222"/>
      <c r="V217" s="222"/>
      <c r="W217" s="222"/>
      <c r="X217" s="227">
        <f t="shared" si="9"/>
        <v>0</v>
      </c>
      <c r="Y217" s="222"/>
      <c r="Z217" s="222">
        <f>$N217*60*Cost!$H$10*Cost!$H$11*Cost!$D$7/1000</f>
        <v>0</v>
      </c>
      <c r="AA217" s="222">
        <f>$N217*60*Cost!$H$10*Cost!$H$11*Cost!$D$8/1000</f>
        <v>0</v>
      </c>
      <c r="AB217" s="222">
        <f>$N217*60*Cost!$H$10*Cost!$H$11*Cost!$D$9/1000</f>
        <v>0</v>
      </c>
      <c r="AC217" s="222">
        <f>$N217*60*Cost!$H$10*Cost!$H$11*Cost!$D$10/1000</f>
        <v>0</v>
      </c>
      <c r="AD217" s="222">
        <f>$N217*60*Cost!$H$10*Cost!$H$11*Cost!$D$11/1000</f>
        <v>0</v>
      </c>
      <c r="AE217" s="222">
        <f t="shared" si="11"/>
        <v>0</v>
      </c>
      <c r="AF217" s="222"/>
      <c r="AG217" s="222"/>
      <c r="AH217" s="222"/>
      <c r="AI217" s="222"/>
      <c r="AJ217" s="222"/>
      <c r="AK217" s="222"/>
      <c r="AL217" s="222"/>
      <c r="AM217" s="222"/>
      <c r="AN217" s="222"/>
      <c r="AO217" s="222"/>
      <c r="AP217" s="222"/>
      <c r="AQ217" s="222"/>
      <c r="AR217" s="222"/>
      <c r="AS217" s="222"/>
      <c r="AT217" s="222"/>
    </row>
    <row r="218" spans="2:46" ht="13.8" x14ac:dyDescent="0.25">
      <c r="B218" s="15"/>
      <c r="C218" s="15"/>
      <c r="D218" s="15"/>
      <c r="E218" s="16"/>
      <c r="F218" s="15"/>
      <c r="G218" s="29"/>
      <c r="H218" s="322"/>
      <c r="I218" s="323"/>
      <c r="J218" s="323"/>
      <c r="K218" s="15"/>
      <c r="L218" s="15"/>
      <c r="M218" s="204">
        <f t="shared" si="10"/>
        <v>0</v>
      </c>
      <c r="N218" s="44">
        <f>IF(DisplayUnits="standard",IF(G218=0,0,VLOOKUP(G218,'Flow Rate Table'!$B$13:$O$132,X218)),IF(G218=0,0,VLOOKUP(G218,#REF!,X218)))</f>
        <v>0</v>
      </c>
      <c r="O218" s="129" t="str">
        <f>IF(E218=$A$3,M218/Cost!$D$6,"N/A")</f>
        <v>N/A</v>
      </c>
      <c r="P218" s="45" t="str">
        <f>IF(E218=Translations!$A$100,VLOOKUP(Cost!$D$5,'Coefficient Table'!$A$8:$K$92,11,FALSE)*O218,"N/A")</f>
        <v>N/A</v>
      </c>
      <c r="Q218" s="45" t="str">
        <f>IF(E218=Translations!$A$100,VLOOKUP(Cost!$D$5,'Coefficient Table'!$A$8:$K$92,10,FALSE)*O218,"N/A")</f>
        <v>N/A</v>
      </c>
      <c r="R218" s="45" t="str">
        <f>IF(E218=Translations!$A$100,VLOOKUP(Cost!$D$5,'Coefficient Table'!$A$8:$K$92,9,FALSE)*P218,"N/A")</f>
        <v>N/A</v>
      </c>
      <c r="S218" s="127"/>
      <c r="T218" s="229"/>
      <c r="U218" s="222"/>
      <c r="V218" s="222"/>
      <c r="W218" s="222"/>
      <c r="X218" s="227">
        <f t="shared" si="9"/>
        <v>0</v>
      </c>
      <c r="Y218" s="222"/>
      <c r="Z218" s="222">
        <f>$N218*60*Cost!$H$10*Cost!$H$11*Cost!$D$7/1000</f>
        <v>0</v>
      </c>
      <c r="AA218" s="222">
        <f>$N218*60*Cost!$H$10*Cost!$H$11*Cost!$D$8/1000</f>
        <v>0</v>
      </c>
      <c r="AB218" s="222">
        <f>$N218*60*Cost!$H$10*Cost!$H$11*Cost!$D$9/1000</f>
        <v>0</v>
      </c>
      <c r="AC218" s="222">
        <f>$N218*60*Cost!$H$10*Cost!$H$11*Cost!$D$10/1000</f>
        <v>0</v>
      </c>
      <c r="AD218" s="222">
        <f>$N218*60*Cost!$H$10*Cost!$H$11*Cost!$D$11/1000</f>
        <v>0</v>
      </c>
      <c r="AE218" s="222">
        <f t="shared" si="11"/>
        <v>0</v>
      </c>
      <c r="AF218" s="222"/>
      <c r="AG218" s="222"/>
      <c r="AH218" s="222"/>
      <c r="AI218" s="222"/>
      <c r="AJ218" s="222"/>
      <c r="AK218" s="222"/>
      <c r="AL218" s="222"/>
      <c r="AM218" s="222"/>
      <c r="AN218" s="222"/>
      <c r="AO218" s="222"/>
      <c r="AP218" s="222"/>
      <c r="AQ218" s="222"/>
      <c r="AR218" s="222"/>
      <c r="AS218" s="222"/>
      <c r="AT218" s="222"/>
    </row>
    <row r="219" spans="2:46" ht="13.8" x14ac:dyDescent="0.25">
      <c r="B219" s="15"/>
      <c r="C219" s="15"/>
      <c r="D219" s="15"/>
      <c r="E219" s="16"/>
      <c r="F219" s="15"/>
      <c r="G219" s="29"/>
      <c r="H219" s="322"/>
      <c r="I219" s="323"/>
      <c r="J219" s="323"/>
      <c r="K219" s="15"/>
      <c r="L219" s="15"/>
      <c r="M219" s="204">
        <f t="shared" si="10"/>
        <v>0</v>
      </c>
      <c r="N219" s="44">
        <f>IF(DisplayUnits="standard",IF(G219=0,0,VLOOKUP(G219,'Flow Rate Table'!$B$13:$O$132,X219)),IF(G219=0,0,VLOOKUP(G219,#REF!,X219)))</f>
        <v>0</v>
      </c>
      <c r="O219" s="129" t="str">
        <f>IF(E219=$A$3,M219/Cost!$D$6,"N/A")</f>
        <v>N/A</v>
      </c>
      <c r="P219" s="45" t="str">
        <f>IF(E219=Translations!$A$100,VLOOKUP(Cost!$D$5,'Coefficient Table'!$A$8:$K$92,11,FALSE)*O219,"N/A")</f>
        <v>N/A</v>
      </c>
      <c r="Q219" s="45" t="str">
        <f>IF(E219=Translations!$A$100,VLOOKUP(Cost!$D$5,'Coefficient Table'!$A$8:$K$92,10,FALSE)*O219,"N/A")</f>
        <v>N/A</v>
      </c>
      <c r="R219" s="45" t="str">
        <f>IF(E219=Translations!$A$100,VLOOKUP(Cost!$D$5,'Coefficient Table'!$A$8:$K$92,9,FALSE)*P219,"N/A")</f>
        <v>N/A</v>
      </c>
      <c r="S219" s="127"/>
      <c r="T219" s="229"/>
      <c r="U219" s="222"/>
      <c r="V219" s="222"/>
      <c r="W219" s="222"/>
      <c r="X219" s="227">
        <f t="shared" si="9"/>
        <v>0</v>
      </c>
      <c r="Y219" s="222"/>
      <c r="Z219" s="222">
        <f>$N219*60*Cost!$H$10*Cost!$H$11*Cost!$D$7/1000</f>
        <v>0</v>
      </c>
      <c r="AA219" s="222">
        <f>$N219*60*Cost!$H$10*Cost!$H$11*Cost!$D$8/1000</f>
        <v>0</v>
      </c>
      <c r="AB219" s="222">
        <f>$N219*60*Cost!$H$10*Cost!$H$11*Cost!$D$9/1000</f>
        <v>0</v>
      </c>
      <c r="AC219" s="222">
        <f>$N219*60*Cost!$H$10*Cost!$H$11*Cost!$D$10/1000</f>
        <v>0</v>
      </c>
      <c r="AD219" s="222">
        <f>$N219*60*Cost!$H$10*Cost!$H$11*Cost!$D$11/1000</f>
        <v>0</v>
      </c>
      <c r="AE219" s="222">
        <f t="shared" si="11"/>
        <v>0</v>
      </c>
      <c r="AF219" s="222"/>
      <c r="AG219" s="222"/>
      <c r="AH219" s="222"/>
      <c r="AI219" s="222"/>
      <c r="AJ219" s="222"/>
      <c r="AK219" s="222"/>
      <c r="AL219" s="222"/>
      <c r="AM219" s="222"/>
      <c r="AN219" s="222"/>
      <c r="AO219" s="222"/>
      <c r="AP219" s="222"/>
      <c r="AQ219" s="222"/>
      <c r="AR219" s="222"/>
      <c r="AS219" s="222"/>
      <c r="AT219" s="222"/>
    </row>
    <row r="220" spans="2:46" ht="13.8" x14ac:dyDescent="0.25">
      <c r="B220" s="15"/>
      <c r="C220" s="15"/>
      <c r="D220" s="15"/>
      <c r="E220" s="16"/>
      <c r="F220" s="15"/>
      <c r="G220" s="29"/>
      <c r="H220" s="322"/>
      <c r="I220" s="323"/>
      <c r="J220" s="323"/>
      <c r="K220" s="15"/>
      <c r="L220" s="15"/>
      <c r="M220" s="204">
        <f t="shared" si="10"/>
        <v>0</v>
      </c>
      <c r="N220" s="44">
        <f>IF(DisplayUnits="standard",IF(G220=0,0,VLOOKUP(G220,'Flow Rate Table'!$B$13:$O$132,X220)),IF(G220=0,0,VLOOKUP(G220,#REF!,X220)))</f>
        <v>0</v>
      </c>
      <c r="O220" s="129" t="str">
        <f>IF(E220=$A$3,M220/Cost!$D$6,"N/A")</f>
        <v>N/A</v>
      </c>
      <c r="P220" s="45" t="str">
        <f>IF(E220=Translations!$A$100,VLOOKUP(Cost!$D$5,'Coefficient Table'!$A$8:$K$92,11,FALSE)*O220,"N/A")</f>
        <v>N/A</v>
      </c>
      <c r="Q220" s="45" t="str">
        <f>IF(E220=Translations!$A$100,VLOOKUP(Cost!$D$5,'Coefficient Table'!$A$8:$K$92,10,FALSE)*O220,"N/A")</f>
        <v>N/A</v>
      </c>
      <c r="R220" s="45" t="str">
        <f>IF(E220=Translations!$A$100,VLOOKUP(Cost!$D$5,'Coefficient Table'!$A$8:$K$92,9,FALSE)*P220,"N/A")</f>
        <v>N/A</v>
      </c>
      <c r="S220" s="127"/>
      <c r="T220" s="229"/>
      <c r="U220" s="222"/>
      <c r="V220" s="222"/>
      <c r="W220" s="222"/>
      <c r="X220" s="227">
        <f t="shared" si="9"/>
        <v>0</v>
      </c>
      <c r="Y220" s="222"/>
      <c r="Z220" s="222">
        <f>$N220*60*Cost!$H$10*Cost!$H$11*Cost!$D$7/1000</f>
        <v>0</v>
      </c>
      <c r="AA220" s="222">
        <f>$N220*60*Cost!$H$10*Cost!$H$11*Cost!$D$8/1000</f>
        <v>0</v>
      </c>
      <c r="AB220" s="222">
        <f>$N220*60*Cost!$H$10*Cost!$H$11*Cost!$D$9/1000</f>
        <v>0</v>
      </c>
      <c r="AC220" s="222">
        <f>$N220*60*Cost!$H$10*Cost!$H$11*Cost!$D$10/1000</f>
        <v>0</v>
      </c>
      <c r="AD220" s="222">
        <f>$N220*60*Cost!$H$10*Cost!$H$11*Cost!$D$11/1000</f>
        <v>0</v>
      </c>
      <c r="AE220" s="222">
        <f t="shared" si="11"/>
        <v>0</v>
      </c>
      <c r="AF220" s="222"/>
      <c r="AG220" s="222"/>
      <c r="AH220" s="222"/>
      <c r="AI220" s="222"/>
      <c r="AJ220" s="222"/>
      <c r="AK220" s="222"/>
      <c r="AL220" s="222"/>
      <c r="AM220" s="222"/>
      <c r="AN220" s="222"/>
      <c r="AO220" s="222"/>
      <c r="AP220" s="222"/>
      <c r="AQ220" s="222"/>
      <c r="AR220" s="222"/>
      <c r="AS220" s="222"/>
      <c r="AT220" s="222"/>
    </row>
    <row r="221" spans="2:46" ht="13.8" x14ac:dyDescent="0.25">
      <c r="B221" s="15"/>
      <c r="C221" s="15"/>
      <c r="D221" s="15"/>
      <c r="E221" s="16"/>
      <c r="F221" s="15"/>
      <c r="G221" s="29"/>
      <c r="H221" s="322"/>
      <c r="I221" s="323"/>
      <c r="J221" s="323"/>
      <c r="K221" s="15"/>
      <c r="L221" s="15"/>
      <c r="M221" s="204">
        <f t="shared" si="10"/>
        <v>0</v>
      </c>
      <c r="N221" s="44">
        <f>IF(DisplayUnits="standard",IF(G221=0,0,VLOOKUP(G221,'Flow Rate Table'!$B$13:$O$132,X221)),IF(G221=0,0,VLOOKUP(G221,#REF!,X221)))</f>
        <v>0</v>
      </c>
      <c r="O221" s="129" t="str">
        <f>IF(E221=$A$3,M221/Cost!$D$6,"N/A")</f>
        <v>N/A</v>
      </c>
      <c r="P221" s="45" t="str">
        <f>IF(E221=Translations!$A$100,VLOOKUP(Cost!$D$5,'Coefficient Table'!$A$8:$K$92,11,FALSE)*O221,"N/A")</f>
        <v>N/A</v>
      </c>
      <c r="Q221" s="45" t="str">
        <f>IF(E221=Translations!$A$100,VLOOKUP(Cost!$D$5,'Coefficient Table'!$A$8:$K$92,10,FALSE)*O221,"N/A")</f>
        <v>N/A</v>
      </c>
      <c r="R221" s="45" t="str">
        <f>IF(E221=Translations!$A$100,VLOOKUP(Cost!$D$5,'Coefficient Table'!$A$8:$K$92,9,FALSE)*P221,"N/A")</f>
        <v>N/A</v>
      </c>
      <c r="S221" s="127"/>
      <c r="T221" s="229"/>
      <c r="U221" s="222"/>
      <c r="V221" s="222"/>
      <c r="W221" s="222"/>
      <c r="X221" s="227">
        <f t="shared" si="9"/>
        <v>0</v>
      </c>
      <c r="Y221" s="222"/>
      <c r="Z221" s="222">
        <f>$N221*60*Cost!$H$10*Cost!$H$11*Cost!$D$7/1000</f>
        <v>0</v>
      </c>
      <c r="AA221" s="222">
        <f>$N221*60*Cost!$H$10*Cost!$H$11*Cost!$D$8/1000</f>
        <v>0</v>
      </c>
      <c r="AB221" s="222">
        <f>$N221*60*Cost!$H$10*Cost!$H$11*Cost!$D$9/1000</f>
        <v>0</v>
      </c>
      <c r="AC221" s="222">
        <f>$N221*60*Cost!$H$10*Cost!$H$11*Cost!$D$10/1000</f>
        <v>0</v>
      </c>
      <c r="AD221" s="222">
        <f>$N221*60*Cost!$H$10*Cost!$H$11*Cost!$D$11/1000</f>
        <v>0</v>
      </c>
      <c r="AE221" s="222">
        <f t="shared" si="11"/>
        <v>0</v>
      </c>
      <c r="AF221" s="222"/>
      <c r="AG221" s="222"/>
      <c r="AH221" s="222"/>
      <c r="AI221" s="222"/>
      <c r="AJ221" s="222"/>
      <c r="AK221" s="222"/>
      <c r="AL221" s="222"/>
      <c r="AM221" s="222"/>
      <c r="AN221" s="222"/>
      <c r="AO221" s="222"/>
      <c r="AP221" s="222"/>
      <c r="AQ221" s="222"/>
      <c r="AR221" s="222"/>
      <c r="AS221" s="222"/>
      <c r="AT221" s="222"/>
    </row>
    <row r="222" spans="2:46" ht="13.8" x14ac:dyDescent="0.25">
      <c r="B222" s="15"/>
      <c r="C222" s="15"/>
      <c r="D222" s="15"/>
      <c r="E222" s="16"/>
      <c r="F222" s="15"/>
      <c r="G222" s="29"/>
      <c r="H222" s="322"/>
      <c r="I222" s="323"/>
      <c r="J222" s="323"/>
      <c r="K222" s="15"/>
      <c r="L222" s="15"/>
      <c r="M222" s="204">
        <f t="shared" si="10"/>
        <v>0</v>
      </c>
      <c r="N222" s="44">
        <f>IF(DisplayUnits="standard",IF(G222=0,0,VLOOKUP(G222,'Flow Rate Table'!$B$13:$O$132,X222)),IF(G222=0,0,VLOOKUP(G222,#REF!,X222)))</f>
        <v>0</v>
      </c>
      <c r="O222" s="129" t="str">
        <f>IF(E222=$A$3,M222/Cost!$D$6,"N/A")</f>
        <v>N/A</v>
      </c>
      <c r="P222" s="45" t="str">
        <f>IF(E222=Translations!$A$100,VLOOKUP(Cost!$D$5,'Coefficient Table'!$A$8:$K$92,11,FALSE)*O222,"N/A")</f>
        <v>N/A</v>
      </c>
      <c r="Q222" s="45" t="str">
        <f>IF(E222=Translations!$A$100,VLOOKUP(Cost!$D$5,'Coefficient Table'!$A$8:$K$92,10,FALSE)*O222,"N/A")</f>
        <v>N/A</v>
      </c>
      <c r="R222" s="45" t="str">
        <f>IF(E222=Translations!$A$100,VLOOKUP(Cost!$D$5,'Coefficient Table'!$A$8:$K$92,9,FALSE)*P222,"N/A")</f>
        <v>N/A</v>
      </c>
      <c r="S222" s="127"/>
      <c r="T222" s="229"/>
      <c r="U222" s="222"/>
      <c r="V222" s="222"/>
      <c r="W222" s="222"/>
      <c r="X222" s="227">
        <f t="shared" si="9"/>
        <v>0</v>
      </c>
      <c r="Y222" s="222"/>
      <c r="Z222" s="222">
        <f>$N222*60*Cost!$H$10*Cost!$H$11*Cost!$D$7/1000</f>
        <v>0</v>
      </c>
      <c r="AA222" s="222">
        <f>$N222*60*Cost!$H$10*Cost!$H$11*Cost!$D$8/1000</f>
        <v>0</v>
      </c>
      <c r="AB222" s="222">
        <f>$N222*60*Cost!$H$10*Cost!$H$11*Cost!$D$9/1000</f>
        <v>0</v>
      </c>
      <c r="AC222" s="222">
        <f>$N222*60*Cost!$H$10*Cost!$H$11*Cost!$D$10/1000</f>
        <v>0</v>
      </c>
      <c r="AD222" s="222">
        <f>$N222*60*Cost!$H$10*Cost!$H$11*Cost!$D$11/1000</f>
        <v>0</v>
      </c>
      <c r="AE222" s="222">
        <f t="shared" si="11"/>
        <v>0</v>
      </c>
      <c r="AF222" s="222"/>
      <c r="AG222" s="222"/>
      <c r="AH222" s="222"/>
      <c r="AI222" s="222"/>
      <c r="AJ222" s="222"/>
      <c r="AK222" s="222"/>
      <c r="AL222" s="222"/>
      <c r="AM222" s="222"/>
      <c r="AN222" s="222"/>
      <c r="AO222" s="222"/>
      <c r="AP222" s="222"/>
      <c r="AQ222" s="222"/>
      <c r="AR222" s="222"/>
      <c r="AS222" s="222"/>
      <c r="AT222" s="222"/>
    </row>
    <row r="223" spans="2:46" ht="13.8" x14ac:dyDescent="0.25">
      <c r="B223" s="15"/>
      <c r="C223" s="15"/>
      <c r="D223" s="15"/>
      <c r="E223" s="16"/>
      <c r="F223" s="15"/>
      <c r="G223" s="29"/>
      <c r="H223" s="322"/>
      <c r="I223" s="323"/>
      <c r="J223" s="323"/>
      <c r="K223" s="15"/>
      <c r="L223" s="15"/>
      <c r="M223" s="204">
        <f t="shared" si="10"/>
        <v>0</v>
      </c>
      <c r="N223" s="44">
        <f>IF(DisplayUnits="standard",IF(G223=0,0,VLOOKUP(G223,'Flow Rate Table'!$B$13:$O$132,X223)),IF(G223=0,0,VLOOKUP(G223,#REF!,X223)))</f>
        <v>0</v>
      </c>
      <c r="O223" s="129" t="str">
        <f>IF(E223=$A$3,M223/Cost!$D$6,"N/A")</f>
        <v>N/A</v>
      </c>
      <c r="P223" s="45" t="str">
        <f>IF(E223=Translations!$A$100,VLOOKUP(Cost!$D$5,'Coefficient Table'!$A$8:$K$92,11,FALSE)*O223,"N/A")</f>
        <v>N/A</v>
      </c>
      <c r="Q223" s="45" t="str">
        <f>IF(E223=Translations!$A$100,VLOOKUP(Cost!$D$5,'Coefficient Table'!$A$8:$K$92,10,FALSE)*O223,"N/A")</f>
        <v>N/A</v>
      </c>
      <c r="R223" s="45" t="str">
        <f>IF(E223=Translations!$A$100,VLOOKUP(Cost!$D$5,'Coefficient Table'!$A$8:$K$92,9,FALSE)*P223,"N/A")</f>
        <v>N/A</v>
      </c>
      <c r="S223" s="127"/>
      <c r="T223" s="229"/>
      <c r="U223" s="222"/>
      <c r="V223" s="222"/>
      <c r="W223" s="222"/>
      <c r="X223" s="227">
        <f t="shared" si="9"/>
        <v>0</v>
      </c>
      <c r="Y223" s="222"/>
      <c r="Z223" s="222">
        <f>$N223*60*Cost!$H$10*Cost!$H$11*Cost!$D$7/1000</f>
        <v>0</v>
      </c>
      <c r="AA223" s="222">
        <f>$N223*60*Cost!$H$10*Cost!$H$11*Cost!$D$8/1000</f>
        <v>0</v>
      </c>
      <c r="AB223" s="222">
        <f>$N223*60*Cost!$H$10*Cost!$H$11*Cost!$D$9/1000</f>
        <v>0</v>
      </c>
      <c r="AC223" s="222">
        <f>$N223*60*Cost!$H$10*Cost!$H$11*Cost!$D$10/1000</f>
        <v>0</v>
      </c>
      <c r="AD223" s="222">
        <f>$N223*60*Cost!$H$10*Cost!$H$11*Cost!$D$11/1000</f>
        <v>0</v>
      </c>
      <c r="AE223" s="222">
        <f t="shared" si="11"/>
        <v>0</v>
      </c>
      <c r="AF223" s="222"/>
      <c r="AG223" s="222"/>
      <c r="AH223" s="222"/>
      <c r="AI223" s="222"/>
      <c r="AJ223" s="222"/>
      <c r="AK223" s="222"/>
      <c r="AL223" s="222"/>
      <c r="AM223" s="222"/>
      <c r="AN223" s="222"/>
      <c r="AO223" s="222"/>
      <c r="AP223" s="222"/>
      <c r="AQ223" s="222"/>
      <c r="AR223" s="222"/>
      <c r="AS223" s="222"/>
      <c r="AT223" s="222"/>
    </row>
    <row r="224" spans="2:46" ht="13.8" x14ac:dyDescent="0.25">
      <c r="B224" s="15"/>
      <c r="C224" s="15"/>
      <c r="D224" s="15"/>
      <c r="E224" s="16"/>
      <c r="F224" s="15"/>
      <c r="G224" s="29"/>
      <c r="H224" s="322"/>
      <c r="I224" s="323"/>
      <c r="J224" s="323"/>
      <c r="K224" s="15"/>
      <c r="L224" s="15"/>
      <c r="M224" s="204">
        <f t="shared" si="10"/>
        <v>0</v>
      </c>
      <c r="N224" s="44">
        <f>IF(DisplayUnits="standard",IF(G224=0,0,VLOOKUP(G224,'Flow Rate Table'!$B$13:$O$132,X224)),IF(G224=0,0,VLOOKUP(G224,#REF!,X224)))</f>
        <v>0</v>
      </c>
      <c r="O224" s="129" t="str">
        <f>IF(E224=$A$3,M224/Cost!$D$6,"N/A")</f>
        <v>N/A</v>
      </c>
      <c r="P224" s="45" t="str">
        <f>IF(E224=Translations!$A$100,VLOOKUP(Cost!$D$5,'Coefficient Table'!$A$8:$K$92,11,FALSE)*O224,"N/A")</f>
        <v>N/A</v>
      </c>
      <c r="Q224" s="45" t="str">
        <f>IF(E224=Translations!$A$100,VLOOKUP(Cost!$D$5,'Coefficient Table'!$A$8:$K$92,10,FALSE)*O224,"N/A")</f>
        <v>N/A</v>
      </c>
      <c r="R224" s="45" t="str">
        <f>IF(E224=Translations!$A$100,VLOOKUP(Cost!$D$5,'Coefficient Table'!$A$8:$K$92,9,FALSE)*P224,"N/A")</f>
        <v>N/A</v>
      </c>
      <c r="S224" s="127"/>
      <c r="T224" s="229"/>
      <c r="U224" s="222"/>
      <c r="V224" s="222"/>
      <c r="W224" s="222"/>
      <c r="X224" s="227">
        <f t="shared" si="9"/>
        <v>0</v>
      </c>
      <c r="Y224" s="222"/>
      <c r="Z224" s="222">
        <f>$N224*60*Cost!$H$10*Cost!$H$11*Cost!$D$7/1000</f>
        <v>0</v>
      </c>
      <c r="AA224" s="222">
        <f>$N224*60*Cost!$H$10*Cost!$H$11*Cost!$D$8/1000</f>
        <v>0</v>
      </c>
      <c r="AB224" s="222">
        <f>$N224*60*Cost!$H$10*Cost!$H$11*Cost!$D$9/1000</f>
        <v>0</v>
      </c>
      <c r="AC224" s="222">
        <f>$N224*60*Cost!$H$10*Cost!$H$11*Cost!$D$10/1000</f>
        <v>0</v>
      </c>
      <c r="AD224" s="222">
        <f>$N224*60*Cost!$H$10*Cost!$H$11*Cost!$D$11/1000</f>
        <v>0</v>
      </c>
      <c r="AE224" s="222">
        <f t="shared" si="11"/>
        <v>0</v>
      </c>
      <c r="AF224" s="222"/>
      <c r="AG224" s="222"/>
      <c r="AH224" s="222"/>
      <c r="AI224" s="222"/>
      <c r="AJ224" s="222"/>
      <c r="AK224" s="222"/>
      <c r="AL224" s="222"/>
      <c r="AM224" s="222"/>
      <c r="AN224" s="222"/>
      <c r="AO224" s="222"/>
      <c r="AP224" s="222"/>
      <c r="AQ224" s="222"/>
      <c r="AR224" s="222"/>
      <c r="AS224" s="222"/>
      <c r="AT224" s="222"/>
    </row>
    <row r="225" spans="2:46" ht="13.8" x14ac:dyDescent="0.25">
      <c r="B225" s="15"/>
      <c r="C225" s="15"/>
      <c r="D225" s="15"/>
      <c r="E225" s="16"/>
      <c r="F225" s="15"/>
      <c r="G225" s="29"/>
      <c r="H225" s="322"/>
      <c r="I225" s="323"/>
      <c r="J225" s="323"/>
      <c r="K225" s="15"/>
      <c r="L225" s="15"/>
      <c r="M225" s="204">
        <f t="shared" si="10"/>
        <v>0</v>
      </c>
      <c r="N225" s="44">
        <f>IF(DisplayUnits="standard",IF(G225=0,0,VLOOKUP(G225,'Flow Rate Table'!$B$13:$O$132,X225)),IF(G225=0,0,VLOOKUP(G225,#REF!,X225)))</f>
        <v>0</v>
      </c>
      <c r="O225" s="129" t="str">
        <f>IF(E225=$A$3,M225/Cost!$D$6,"N/A")</f>
        <v>N/A</v>
      </c>
      <c r="P225" s="45" t="str">
        <f>IF(E225=Translations!$A$100,VLOOKUP(Cost!$D$5,'Coefficient Table'!$A$8:$K$92,11,FALSE)*O225,"N/A")</f>
        <v>N/A</v>
      </c>
      <c r="Q225" s="45" t="str">
        <f>IF(E225=Translations!$A$100,VLOOKUP(Cost!$D$5,'Coefficient Table'!$A$8:$K$92,10,FALSE)*O225,"N/A")</f>
        <v>N/A</v>
      </c>
      <c r="R225" s="45" t="str">
        <f>IF(E225=Translations!$A$100,VLOOKUP(Cost!$D$5,'Coefficient Table'!$A$8:$K$92,9,FALSE)*P225,"N/A")</f>
        <v>N/A</v>
      </c>
      <c r="S225" s="127"/>
      <c r="T225" s="229"/>
      <c r="U225" s="222"/>
      <c r="V225" s="222"/>
      <c r="W225" s="222"/>
      <c r="X225" s="227">
        <f t="shared" si="9"/>
        <v>0</v>
      </c>
      <c r="Y225" s="222"/>
      <c r="Z225" s="222">
        <f>$N225*60*Cost!$H$10*Cost!$H$11*Cost!$D$7/1000</f>
        <v>0</v>
      </c>
      <c r="AA225" s="222">
        <f>$N225*60*Cost!$H$10*Cost!$H$11*Cost!$D$8/1000</f>
        <v>0</v>
      </c>
      <c r="AB225" s="222">
        <f>$N225*60*Cost!$H$10*Cost!$H$11*Cost!$D$9/1000</f>
        <v>0</v>
      </c>
      <c r="AC225" s="222">
        <f>$N225*60*Cost!$H$10*Cost!$H$11*Cost!$D$10/1000</f>
        <v>0</v>
      </c>
      <c r="AD225" s="222">
        <f>$N225*60*Cost!$H$10*Cost!$H$11*Cost!$D$11/1000</f>
        <v>0</v>
      </c>
      <c r="AE225" s="222">
        <f t="shared" si="11"/>
        <v>0</v>
      </c>
      <c r="AF225" s="222"/>
      <c r="AG225" s="222"/>
      <c r="AH225" s="222"/>
      <c r="AI225" s="222"/>
      <c r="AJ225" s="222"/>
      <c r="AK225" s="222"/>
      <c r="AL225" s="222"/>
      <c r="AM225" s="222"/>
      <c r="AN225" s="222"/>
      <c r="AO225" s="222"/>
      <c r="AP225" s="222"/>
      <c r="AQ225" s="222"/>
      <c r="AR225" s="222"/>
      <c r="AS225" s="222"/>
      <c r="AT225" s="222"/>
    </row>
    <row r="226" spans="2:46" ht="13.8" x14ac:dyDescent="0.25">
      <c r="B226" s="15"/>
      <c r="C226" s="15"/>
      <c r="D226" s="15"/>
      <c r="E226" s="16"/>
      <c r="F226" s="15"/>
      <c r="G226" s="29"/>
      <c r="H226" s="322"/>
      <c r="I226" s="323"/>
      <c r="J226" s="323"/>
      <c r="K226" s="15"/>
      <c r="L226" s="15"/>
      <c r="M226" s="204">
        <f t="shared" si="10"/>
        <v>0</v>
      </c>
      <c r="N226" s="44">
        <f>IF(DisplayUnits="standard",IF(G226=0,0,VLOOKUP(G226,'Flow Rate Table'!$B$13:$O$132,X226)),IF(G226=0,0,VLOOKUP(G226,#REF!,X226)))</f>
        <v>0</v>
      </c>
      <c r="O226" s="129" t="str">
        <f>IF(E226=$A$3,M226/Cost!$D$6,"N/A")</f>
        <v>N/A</v>
      </c>
      <c r="P226" s="45" t="str">
        <f>IF(E226=Translations!$A$100,VLOOKUP(Cost!$D$5,'Coefficient Table'!$A$8:$K$92,11,FALSE)*O226,"N/A")</f>
        <v>N/A</v>
      </c>
      <c r="Q226" s="45" t="str">
        <f>IF(E226=Translations!$A$100,VLOOKUP(Cost!$D$5,'Coefficient Table'!$A$8:$K$92,10,FALSE)*O226,"N/A")</f>
        <v>N/A</v>
      </c>
      <c r="R226" s="45" t="str">
        <f>IF(E226=Translations!$A$100,VLOOKUP(Cost!$D$5,'Coefficient Table'!$A$8:$K$92,9,FALSE)*P226,"N/A")</f>
        <v>N/A</v>
      </c>
      <c r="S226" s="127"/>
      <c r="T226" s="229"/>
      <c r="U226" s="222"/>
      <c r="V226" s="222"/>
      <c r="W226" s="222"/>
      <c r="X226" s="227">
        <f t="shared" si="9"/>
        <v>0</v>
      </c>
      <c r="Y226" s="222"/>
      <c r="Z226" s="222">
        <f>$N226*60*Cost!$H$10*Cost!$H$11*Cost!$D$7/1000</f>
        <v>0</v>
      </c>
      <c r="AA226" s="222">
        <f>$N226*60*Cost!$H$10*Cost!$H$11*Cost!$D$8/1000</f>
        <v>0</v>
      </c>
      <c r="AB226" s="222">
        <f>$N226*60*Cost!$H$10*Cost!$H$11*Cost!$D$9/1000</f>
        <v>0</v>
      </c>
      <c r="AC226" s="222">
        <f>$N226*60*Cost!$H$10*Cost!$H$11*Cost!$D$10/1000</f>
        <v>0</v>
      </c>
      <c r="AD226" s="222">
        <f>$N226*60*Cost!$H$10*Cost!$H$11*Cost!$D$11/1000</f>
        <v>0</v>
      </c>
      <c r="AE226" s="222">
        <f t="shared" si="11"/>
        <v>0</v>
      </c>
      <c r="AF226" s="222"/>
      <c r="AG226" s="222"/>
      <c r="AH226" s="222"/>
      <c r="AI226" s="222"/>
      <c r="AJ226" s="222"/>
      <c r="AK226" s="222"/>
      <c r="AL226" s="222"/>
      <c r="AM226" s="222"/>
      <c r="AN226" s="222"/>
      <c r="AO226" s="222"/>
      <c r="AP226" s="222"/>
      <c r="AQ226" s="222"/>
      <c r="AR226" s="222"/>
      <c r="AS226" s="222"/>
      <c r="AT226" s="222"/>
    </row>
    <row r="227" spans="2:46" ht="13.8" x14ac:dyDescent="0.25">
      <c r="B227" s="15"/>
      <c r="C227" s="15"/>
      <c r="D227" s="15"/>
      <c r="E227" s="16"/>
      <c r="F227" s="15"/>
      <c r="G227" s="29"/>
      <c r="H227" s="322"/>
      <c r="I227" s="323"/>
      <c r="J227" s="323"/>
      <c r="K227" s="15"/>
      <c r="L227" s="15"/>
      <c r="M227" s="204">
        <f t="shared" si="10"/>
        <v>0</v>
      </c>
      <c r="N227" s="44">
        <f>IF(DisplayUnits="standard",IF(G227=0,0,VLOOKUP(G227,'Flow Rate Table'!$B$13:$O$132,X227)),IF(G227=0,0,VLOOKUP(G227,#REF!,X227)))</f>
        <v>0</v>
      </c>
      <c r="O227" s="129" t="str">
        <f>IF(E227=$A$3,M227/Cost!$D$6,"N/A")</f>
        <v>N/A</v>
      </c>
      <c r="P227" s="45" t="str">
        <f>IF(E227=Translations!$A$100,VLOOKUP(Cost!$D$5,'Coefficient Table'!$A$8:$K$92,11,FALSE)*O227,"N/A")</f>
        <v>N/A</v>
      </c>
      <c r="Q227" s="45" t="str">
        <f>IF(E227=Translations!$A$100,VLOOKUP(Cost!$D$5,'Coefficient Table'!$A$8:$K$92,10,FALSE)*O227,"N/A")</f>
        <v>N/A</v>
      </c>
      <c r="R227" s="45" t="str">
        <f>IF(E227=Translations!$A$100,VLOOKUP(Cost!$D$5,'Coefficient Table'!$A$8:$K$92,9,FALSE)*P227,"N/A")</f>
        <v>N/A</v>
      </c>
      <c r="S227" s="127"/>
      <c r="T227" s="229"/>
      <c r="U227" s="222"/>
      <c r="V227" s="222"/>
      <c r="W227" s="222"/>
      <c r="X227" s="227">
        <f t="shared" si="9"/>
        <v>0</v>
      </c>
      <c r="Y227" s="222"/>
      <c r="Z227" s="222">
        <f>$N227*60*Cost!$H$10*Cost!$H$11*Cost!$D$7/1000</f>
        <v>0</v>
      </c>
      <c r="AA227" s="222">
        <f>$N227*60*Cost!$H$10*Cost!$H$11*Cost!$D$8/1000</f>
        <v>0</v>
      </c>
      <c r="AB227" s="222">
        <f>$N227*60*Cost!$H$10*Cost!$H$11*Cost!$D$9/1000</f>
        <v>0</v>
      </c>
      <c r="AC227" s="222">
        <f>$N227*60*Cost!$H$10*Cost!$H$11*Cost!$D$10/1000</f>
        <v>0</v>
      </c>
      <c r="AD227" s="222">
        <f>$N227*60*Cost!$H$10*Cost!$H$11*Cost!$D$11/1000</f>
        <v>0</v>
      </c>
      <c r="AE227" s="222">
        <f t="shared" si="11"/>
        <v>0</v>
      </c>
      <c r="AF227" s="222"/>
      <c r="AG227" s="222"/>
      <c r="AH227" s="222"/>
      <c r="AI227" s="222"/>
      <c r="AJ227" s="222"/>
      <c r="AK227" s="222"/>
      <c r="AL227" s="222"/>
      <c r="AM227" s="222"/>
      <c r="AN227" s="222"/>
      <c r="AO227" s="222"/>
      <c r="AP227" s="222"/>
      <c r="AQ227" s="222"/>
      <c r="AR227" s="222"/>
      <c r="AS227" s="222"/>
      <c r="AT227" s="222"/>
    </row>
    <row r="228" spans="2:46" ht="13.8" x14ac:dyDescent="0.25">
      <c r="B228" s="15"/>
      <c r="C228" s="15"/>
      <c r="D228" s="15"/>
      <c r="E228" s="16"/>
      <c r="F228" s="15"/>
      <c r="G228" s="29"/>
      <c r="H228" s="322"/>
      <c r="I228" s="323"/>
      <c r="J228" s="323"/>
      <c r="K228" s="15"/>
      <c r="L228" s="15"/>
      <c r="M228" s="204">
        <f t="shared" si="10"/>
        <v>0</v>
      </c>
      <c r="N228" s="44">
        <f>IF(DisplayUnits="standard",IF(G228=0,0,VLOOKUP(G228,'Flow Rate Table'!$B$13:$O$132,X228)),IF(G228=0,0,VLOOKUP(G228,#REF!,X228)))</f>
        <v>0</v>
      </c>
      <c r="O228" s="129" t="str">
        <f>IF(E228=$A$3,M228/Cost!$D$6,"N/A")</f>
        <v>N/A</v>
      </c>
      <c r="P228" s="45" t="str">
        <f>IF(E228=Translations!$A$100,VLOOKUP(Cost!$D$5,'Coefficient Table'!$A$8:$K$92,11,FALSE)*O228,"N/A")</f>
        <v>N/A</v>
      </c>
      <c r="Q228" s="45" t="str">
        <f>IF(E228=Translations!$A$100,VLOOKUP(Cost!$D$5,'Coefficient Table'!$A$8:$K$92,10,FALSE)*O228,"N/A")</f>
        <v>N/A</v>
      </c>
      <c r="R228" s="45" t="str">
        <f>IF(E228=Translations!$A$100,VLOOKUP(Cost!$D$5,'Coefficient Table'!$A$8:$K$92,9,FALSE)*P228,"N/A")</f>
        <v>N/A</v>
      </c>
      <c r="S228" s="127"/>
      <c r="T228" s="229"/>
      <c r="U228" s="222"/>
      <c r="V228" s="222"/>
      <c r="W228" s="222"/>
      <c r="X228" s="227">
        <f t="shared" si="9"/>
        <v>0</v>
      </c>
      <c r="Y228" s="222"/>
      <c r="Z228" s="222">
        <f>$N228*60*Cost!$H$10*Cost!$H$11*Cost!$D$7/1000</f>
        <v>0</v>
      </c>
      <c r="AA228" s="222">
        <f>$N228*60*Cost!$H$10*Cost!$H$11*Cost!$D$8/1000</f>
        <v>0</v>
      </c>
      <c r="AB228" s="222">
        <f>$N228*60*Cost!$H$10*Cost!$H$11*Cost!$D$9/1000</f>
        <v>0</v>
      </c>
      <c r="AC228" s="222">
        <f>$N228*60*Cost!$H$10*Cost!$H$11*Cost!$D$10/1000</f>
        <v>0</v>
      </c>
      <c r="AD228" s="222">
        <f>$N228*60*Cost!$H$10*Cost!$H$11*Cost!$D$11/1000</f>
        <v>0</v>
      </c>
      <c r="AE228" s="222">
        <f t="shared" si="11"/>
        <v>0</v>
      </c>
      <c r="AF228" s="222"/>
      <c r="AG228" s="222"/>
      <c r="AH228" s="222"/>
      <c r="AI228" s="222"/>
      <c r="AJ228" s="222"/>
      <c r="AK228" s="222"/>
      <c r="AL228" s="222"/>
      <c r="AM228" s="222"/>
      <c r="AN228" s="222"/>
      <c r="AO228" s="222"/>
      <c r="AP228" s="222"/>
      <c r="AQ228" s="222"/>
      <c r="AR228" s="222"/>
      <c r="AS228" s="222"/>
      <c r="AT228" s="222"/>
    </row>
    <row r="229" spans="2:46" ht="13.8" x14ac:dyDescent="0.25">
      <c r="B229" s="15"/>
      <c r="C229" s="15"/>
      <c r="D229" s="15"/>
      <c r="E229" s="16"/>
      <c r="F229" s="15"/>
      <c r="G229" s="29"/>
      <c r="H229" s="322"/>
      <c r="I229" s="323"/>
      <c r="J229" s="323"/>
      <c r="K229" s="15"/>
      <c r="L229" s="15"/>
      <c r="M229" s="204">
        <f t="shared" si="10"/>
        <v>0</v>
      </c>
      <c r="N229" s="44">
        <f>IF(DisplayUnits="standard",IF(G229=0,0,VLOOKUP(G229,'Flow Rate Table'!$B$13:$O$132,X229)),IF(G229=0,0,VLOOKUP(G229,#REF!,X229)))</f>
        <v>0</v>
      </c>
      <c r="O229" s="129" t="str">
        <f>IF(E229=$A$3,M229/Cost!$D$6,"N/A")</f>
        <v>N/A</v>
      </c>
      <c r="P229" s="45" t="str">
        <f>IF(E229=Translations!$A$100,VLOOKUP(Cost!$D$5,'Coefficient Table'!$A$8:$K$92,11,FALSE)*O229,"N/A")</f>
        <v>N/A</v>
      </c>
      <c r="Q229" s="45" t="str">
        <f>IF(E229=Translations!$A$100,VLOOKUP(Cost!$D$5,'Coefficient Table'!$A$8:$K$92,10,FALSE)*O229,"N/A")</f>
        <v>N/A</v>
      </c>
      <c r="R229" s="45" t="str">
        <f>IF(E229=Translations!$A$100,VLOOKUP(Cost!$D$5,'Coefficient Table'!$A$8:$K$92,9,FALSE)*P229,"N/A")</f>
        <v>N/A</v>
      </c>
      <c r="S229" s="127"/>
      <c r="T229" s="229"/>
      <c r="U229" s="222"/>
      <c r="V229" s="222"/>
      <c r="W229" s="222"/>
      <c r="X229" s="227">
        <f t="shared" si="9"/>
        <v>0</v>
      </c>
      <c r="Y229" s="222"/>
      <c r="Z229" s="222">
        <f>$N229*60*Cost!$H$10*Cost!$H$11*Cost!$D$7/1000</f>
        <v>0</v>
      </c>
      <c r="AA229" s="222">
        <f>$N229*60*Cost!$H$10*Cost!$H$11*Cost!$D$8/1000</f>
        <v>0</v>
      </c>
      <c r="AB229" s="222">
        <f>$N229*60*Cost!$H$10*Cost!$H$11*Cost!$D$9/1000</f>
        <v>0</v>
      </c>
      <c r="AC229" s="222">
        <f>$N229*60*Cost!$H$10*Cost!$H$11*Cost!$D$10/1000</f>
        <v>0</v>
      </c>
      <c r="AD229" s="222">
        <f>$N229*60*Cost!$H$10*Cost!$H$11*Cost!$D$11/1000</f>
        <v>0</v>
      </c>
      <c r="AE229" s="222">
        <f t="shared" si="11"/>
        <v>0</v>
      </c>
      <c r="AF229" s="222"/>
      <c r="AG229" s="222"/>
      <c r="AH229" s="222"/>
      <c r="AI229" s="222"/>
      <c r="AJ229" s="222"/>
      <c r="AK229" s="222"/>
      <c r="AL229" s="222"/>
      <c r="AM229" s="222"/>
      <c r="AN229" s="222"/>
      <c r="AO229" s="222"/>
      <c r="AP229" s="222"/>
      <c r="AQ229" s="222"/>
      <c r="AR229" s="222"/>
      <c r="AS229" s="222"/>
      <c r="AT229" s="222"/>
    </row>
    <row r="230" spans="2:46" ht="13.8" x14ac:dyDescent="0.25">
      <c r="B230" s="15"/>
      <c r="C230" s="15"/>
      <c r="D230" s="15"/>
      <c r="E230" s="16"/>
      <c r="F230" s="15"/>
      <c r="G230" s="29"/>
      <c r="H230" s="322"/>
      <c r="I230" s="323"/>
      <c r="J230" s="323"/>
      <c r="K230" s="15"/>
      <c r="L230" s="15"/>
      <c r="M230" s="204">
        <f t="shared" si="10"/>
        <v>0</v>
      </c>
      <c r="N230" s="44">
        <f>IF(DisplayUnits="standard",IF(G230=0,0,VLOOKUP(G230,'Flow Rate Table'!$B$13:$O$132,X230)),IF(G230=0,0,VLOOKUP(G230,#REF!,X230)))</f>
        <v>0</v>
      </c>
      <c r="O230" s="129" t="str">
        <f>IF(E230=$A$3,M230/Cost!$D$6,"N/A")</f>
        <v>N/A</v>
      </c>
      <c r="P230" s="45" t="str">
        <f>IF(E230=Translations!$A$100,VLOOKUP(Cost!$D$5,'Coefficient Table'!$A$8:$K$92,11,FALSE)*O230,"N/A")</f>
        <v>N/A</v>
      </c>
      <c r="Q230" s="45" t="str">
        <f>IF(E230=Translations!$A$100,VLOOKUP(Cost!$D$5,'Coefficient Table'!$A$8:$K$92,10,FALSE)*O230,"N/A")</f>
        <v>N/A</v>
      </c>
      <c r="R230" s="45" t="str">
        <f>IF(E230=Translations!$A$100,VLOOKUP(Cost!$D$5,'Coefficient Table'!$A$8:$K$92,9,FALSE)*P230,"N/A")</f>
        <v>N/A</v>
      </c>
      <c r="S230" s="127"/>
      <c r="T230" s="229"/>
      <c r="U230" s="222"/>
      <c r="V230" s="222"/>
      <c r="W230" s="222"/>
      <c r="X230" s="227">
        <f t="shared" si="9"/>
        <v>0</v>
      </c>
      <c r="Y230" s="222"/>
      <c r="Z230" s="222">
        <f>$N230*60*Cost!$H$10*Cost!$H$11*Cost!$D$7/1000</f>
        <v>0</v>
      </c>
      <c r="AA230" s="222">
        <f>$N230*60*Cost!$H$10*Cost!$H$11*Cost!$D$8/1000</f>
        <v>0</v>
      </c>
      <c r="AB230" s="222">
        <f>$N230*60*Cost!$H$10*Cost!$H$11*Cost!$D$9/1000</f>
        <v>0</v>
      </c>
      <c r="AC230" s="222">
        <f>$N230*60*Cost!$H$10*Cost!$H$11*Cost!$D$10/1000</f>
        <v>0</v>
      </c>
      <c r="AD230" s="222">
        <f>$N230*60*Cost!$H$10*Cost!$H$11*Cost!$D$11/1000</f>
        <v>0</v>
      </c>
      <c r="AE230" s="222">
        <f t="shared" si="11"/>
        <v>0</v>
      </c>
      <c r="AF230" s="222"/>
      <c r="AG230" s="222"/>
      <c r="AH230" s="222"/>
      <c r="AI230" s="222"/>
      <c r="AJ230" s="222"/>
      <c r="AK230" s="222"/>
      <c r="AL230" s="222"/>
      <c r="AM230" s="222"/>
      <c r="AN230" s="222"/>
      <c r="AO230" s="222"/>
      <c r="AP230" s="222"/>
      <c r="AQ230" s="222"/>
      <c r="AR230" s="222"/>
      <c r="AS230" s="222"/>
      <c r="AT230" s="222"/>
    </row>
    <row r="231" spans="2:46" ht="13.8" x14ac:dyDescent="0.25">
      <c r="B231" s="15"/>
      <c r="C231" s="15"/>
      <c r="D231" s="15"/>
      <c r="E231" s="16"/>
      <c r="F231" s="15"/>
      <c r="G231" s="29"/>
      <c r="H231" s="322"/>
      <c r="I231" s="323"/>
      <c r="J231" s="323"/>
      <c r="K231" s="15"/>
      <c r="L231" s="15"/>
      <c r="M231" s="204">
        <f t="shared" si="10"/>
        <v>0</v>
      </c>
      <c r="N231" s="44">
        <f>IF(DisplayUnits="standard",IF(G231=0,0,VLOOKUP(G231,'Flow Rate Table'!$B$13:$O$132,X231)),IF(G231=0,0,VLOOKUP(G231,#REF!,X231)))</f>
        <v>0</v>
      </c>
      <c r="O231" s="129" t="str">
        <f>IF(E231=$A$3,M231/Cost!$D$6,"N/A")</f>
        <v>N/A</v>
      </c>
      <c r="P231" s="45" t="str">
        <f>IF(E231=Translations!$A$100,VLOOKUP(Cost!$D$5,'Coefficient Table'!$A$8:$K$92,11,FALSE)*O231,"N/A")</f>
        <v>N/A</v>
      </c>
      <c r="Q231" s="45" t="str">
        <f>IF(E231=Translations!$A$100,VLOOKUP(Cost!$D$5,'Coefficient Table'!$A$8:$K$92,10,FALSE)*O231,"N/A")</f>
        <v>N/A</v>
      </c>
      <c r="R231" s="45" t="str">
        <f>IF(E231=Translations!$A$100,VLOOKUP(Cost!$D$5,'Coefficient Table'!$A$8:$K$92,9,FALSE)*P231,"N/A")</f>
        <v>N/A</v>
      </c>
      <c r="S231" s="127"/>
      <c r="T231" s="229"/>
      <c r="U231" s="222"/>
      <c r="V231" s="222"/>
      <c r="W231" s="222"/>
      <c r="X231" s="227">
        <f t="shared" si="9"/>
        <v>0</v>
      </c>
      <c r="Y231" s="222"/>
      <c r="Z231" s="222">
        <f>$N231*60*Cost!$H$10*Cost!$H$11*Cost!$D$7/1000</f>
        <v>0</v>
      </c>
      <c r="AA231" s="222">
        <f>$N231*60*Cost!$H$10*Cost!$H$11*Cost!$D$8/1000</f>
        <v>0</v>
      </c>
      <c r="AB231" s="222">
        <f>$N231*60*Cost!$H$10*Cost!$H$11*Cost!$D$9/1000</f>
        <v>0</v>
      </c>
      <c r="AC231" s="222">
        <f>$N231*60*Cost!$H$10*Cost!$H$11*Cost!$D$10/1000</f>
        <v>0</v>
      </c>
      <c r="AD231" s="222">
        <f>$N231*60*Cost!$H$10*Cost!$H$11*Cost!$D$11/1000</f>
        <v>0</v>
      </c>
      <c r="AE231" s="222">
        <f t="shared" si="11"/>
        <v>0</v>
      </c>
      <c r="AF231" s="222"/>
      <c r="AG231" s="222"/>
      <c r="AH231" s="222"/>
      <c r="AI231" s="222"/>
      <c r="AJ231" s="222"/>
      <c r="AK231" s="222"/>
      <c r="AL231" s="222"/>
      <c r="AM231" s="222"/>
      <c r="AN231" s="222"/>
      <c r="AO231" s="222"/>
      <c r="AP231" s="222"/>
      <c r="AQ231" s="222"/>
      <c r="AR231" s="222"/>
      <c r="AS231" s="222"/>
      <c r="AT231" s="222"/>
    </row>
    <row r="232" spans="2:46" ht="13.8" x14ac:dyDescent="0.25">
      <c r="B232" s="15"/>
      <c r="C232" s="15"/>
      <c r="D232" s="15"/>
      <c r="E232" s="16"/>
      <c r="F232" s="15"/>
      <c r="G232" s="29"/>
      <c r="H232" s="322"/>
      <c r="I232" s="323"/>
      <c r="J232" s="323"/>
      <c r="K232" s="15"/>
      <c r="L232" s="15"/>
      <c r="M232" s="204">
        <f t="shared" si="10"/>
        <v>0</v>
      </c>
      <c r="N232" s="44">
        <f>IF(DisplayUnits="standard",IF(G232=0,0,VLOOKUP(G232,'Flow Rate Table'!$B$13:$O$132,X232)),IF(G232=0,0,VLOOKUP(G232,#REF!,X232)))</f>
        <v>0</v>
      </c>
      <c r="O232" s="129" t="str">
        <f>IF(E232=$A$3,M232/Cost!$D$6,"N/A")</f>
        <v>N/A</v>
      </c>
      <c r="P232" s="45" t="str">
        <f>IF(E232=Translations!$A$100,VLOOKUP(Cost!$D$5,'Coefficient Table'!$A$8:$K$92,11,FALSE)*O232,"N/A")</f>
        <v>N/A</v>
      </c>
      <c r="Q232" s="45" t="str">
        <f>IF(E232=Translations!$A$100,VLOOKUP(Cost!$D$5,'Coefficient Table'!$A$8:$K$92,10,FALSE)*O232,"N/A")</f>
        <v>N/A</v>
      </c>
      <c r="R232" s="45" t="str">
        <f>IF(E232=Translations!$A$100,VLOOKUP(Cost!$D$5,'Coefficient Table'!$A$8:$K$92,9,FALSE)*P232,"N/A")</f>
        <v>N/A</v>
      </c>
      <c r="S232" s="127"/>
      <c r="T232" s="229"/>
      <c r="U232" s="222"/>
      <c r="V232" s="222"/>
      <c r="W232" s="222"/>
      <c r="X232" s="227">
        <f t="shared" si="9"/>
        <v>0</v>
      </c>
      <c r="Y232" s="222"/>
      <c r="Z232" s="222">
        <f>$N232*60*Cost!$H$10*Cost!$H$11*Cost!$D$7/1000</f>
        <v>0</v>
      </c>
      <c r="AA232" s="222">
        <f>$N232*60*Cost!$H$10*Cost!$H$11*Cost!$D$8/1000</f>
        <v>0</v>
      </c>
      <c r="AB232" s="222">
        <f>$N232*60*Cost!$H$10*Cost!$H$11*Cost!$D$9/1000</f>
        <v>0</v>
      </c>
      <c r="AC232" s="222">
        <f>$N232*60*Cost!$H$10*Cost!$H$11*Cost!$D$10/1000</f>
        <v>0</v>
      </c>
      <c r="AD232" s="222">
        <f>$N232*60*Cost!$H$10*Cost!$H$11*Cost!$D$11/1000</f>
        <v>0</v>
      </c>
      <c r="AE232" s="222">
        <f t="shared" si="11"/>
        <v>0</v>
      </c>
      <c r="AF232" s="222"/>
      <c r="AG232" s="222"/>
      <c r="AH232" s="222"/>
      <c r="AI232" s="222"/>
      <c r="AJ232" s="222"/>
      <c r="AK232" s="222"/>
      <c r="AL232" s="222"/>
      <c r="AM232" s="222"/>
      <c r="AN232" s="222"/>
      <c r="AO232" s="222"/>
      <c r="AP232" s="222"/>
      <c r="AQ232" s="222"/>
      <c r="AR232" s="222"/>
      <c r="AS232" s="222"/>
      <c r="AT232" s="222"/>
    </row>
    <row r="233" spans="2:46" ht="13.8" x14ac:dyDescent="0.25">
      <c r="B233" s="15"/>
      <c r="C233" s="15"/>
      <c r="D233" s="15"/>
      <c r="E233" s="16"/>
      <c r="F233" s="15"/>
      <c r="G233" s="29"/>
      <c r="H233" s="322"/>
      <c r="I233" s="323"/>
      <c r="J233" s="323"/>
      <c r="K233" s="15"/>
      <c r="L233" s="15"/>
      <c r="M233" s="204">
        <f t="shared" si="10"/>
        <v>0</v>
      </c>
      <c r="N233" s="44">
        <f>IF(DisplayUnits="standard",IF(G233=0,0,VLOOKUP(G233,'Flow Rate Table'!$B$13:$O$132,X233)),IF(G233=0,0,VLOOKUP(G233,#REF!,X233)))</f>
        <v>0</v>
      </c>
      <c r="O233" s="129" t="str">
        <f>IF(E233=$A$3,M233/Cost!$D$6,"N/A")</f>
        <v>N/A</v>
      </c>
      <c r="P233" s="45" t="str">
        <f>IF(E233=Translations!$A$100,VLOOKUP(Cost!$D$5,'Coefficient Table'!$A$8:$K$92,11,FALSE)*O233,"N/A")</f>
        <v>N/A</v>
      </c>
      <c r="Q233" s="45" t="str">
        <f>IF(E233=Translations!$A$100,VLOOKUP(Cost!$D$5,'Coefficient Table'!$A$8:$K$92,10,FALSE)*O233,"N/A")</f>
        <v>N/A</v>
      </c>
      <c r="R233" s="45" t="str">
        <f>IF(E233=Translations!$A$100,VLOOKUP(Cost!$D$5,'Coefficient Table'!$A$8:$K$92,9,FALSE)*P233,"N/A")</f>
        <v>N/A</v>
      </c>
      <c r="S233" s="127"/>
      <c r="T233" s="229"/>
      <c r="U233" s="222"/>
      <c r="V233" s="222"/>
      <c r="W233" s="222"/>
      <c r="X233" s="227">
        <f t="shared" si="9"/>
        <v>0</v>
      </c>
      <c r="Y233" s="222"/>
      <c r="Z233" s="222">
        <f>$N233*60*Cost!$H$10*Cost!$H$11*Cost!$D$7/1000</f>
        <v>0</v>
      </c>
      <c r="AA233" s="222">
        <f>$N233*60*Cost!$H$10*Cost!$H$11*Cost!$D$8/1000</f>
        <v>0</v>
      </c>
      <c r="AB233" s="222">
        <f>$N233*60*Cost!$H$10*Cost!$H$11*Cost!$D$9/1000</f>
        <v>0</v>
      </c>
      <c r="AC233" s="222">
        <f>$N233*60*Cost!$H$10*Cost!$H$11*Cost!$D$10/1000</f>
        <v>0</v>
      </c>
      <c r="AD233" s="222">
        <f>$N233*60*Cost!$H$10*Cost!$H$11*Cost!$D$11/1000</f>
        <v>0</v>
      </c>
      <c r="AE233" s="222">
        <f t="shared" si="11"/>
        <v>0</v>
      </c>
      <c r="AF233" s="222"/>
      <c r="AG233" s="222"/>
      <c r="AH233" s="222"/>
      <c r="AI233" s="222"/>
      <c r="AJ233" s="222"/>
      <c r="AK233" s="222"/>
      <c r="AL233" s="222"/>
      <c r="AM233" s="222"/>
      <c r="AN233" s="222"/>
      <c r="AO233" s="222"/>
      <c r="AP233" s="222"/>
      <c r="AQ233" s="222"/>
      <c r="AR233" s="222"/>
      <c r="AS233" s="222"/>
      <c r="AT233" s="222"/>
    </row>
    <row r="234" spans="2:46" ht="13.8" x14ac:dyDescent="0.25">
      <c r="B234" s="15"/>
      <c r="C234" s="15"/>
      <c r="D234" s="15"/>
      <c r="E234" s="16"/>
      <c r="F234" s="15"/>
      <c r="G234" s="29"/>
      <c r="H234" s="322"/>
      <c r="I234" s="323"/>
      <c r="J234" s="323"/>
      <c r="K234" s="15"/>
      <c r="L234" s="15"/>
      <c r="M234" s="204">
        <f t="shared" si="10"/>
        <v>0</v>
      </c>
      <c r="N234" s="44">
        <f>IF(DisplayUnits="standard",IF(G234=0,0,VLOOKUP(G234,'Flow Rate Table'!$B$13:$O$132,X234)),IF(G234=0,0,VLOOKUP(G234,#REF!,X234)))</f>
        <v>0</v>
      </c>
      <c r="O234" s="129" t="str">
        <f>IF(E234=$A$3,M234/Cost!$D$6,"N/A")</f>
        <v>N/A</v>
      </c>
      <c r="P234" s="45" t="str">
        <f>IF(E234=Translations!$A$100,VLOOKUP(Cost!$D$5,'Coefficient Table'!$A$8:$K$92,11,FALSE)*O234,"N/A")</f>
        <v>N/A</v>
      </c>
      <c r="Q234" s="45" t="str">
        <f>IF(E234=Translations!$A$100,VLOOKUP(Cost!$D$5,'Coefficient Table'!$A$8:$K$92,10,FALSE)*O234,"N/A")</f>
        <v>N/A</v>
      </c>
      <c r="R234" s="45" t="str">
        <f>IF(E234=Translations!$A$100,VLOOKUP(Cost!$D$5,'Coefficient Table'!$A$8:$K$92,9,FALSE)*P234,"N/A")</f>
        <v>N/A</v>
      </c>
      <c r="S234" s="127"/>
      <c r="T234" s="229"/>
      <c r="U234" s="222"/>
      <c r="V234" s="222"/>
      <c r="W234" s="222"/>
      <c r="X234" s="227">
        <f t="shared" si="9"/>
        <v>0</v>
      </c>
      <c r="Y234" s="222"/>
      <c r="Z234" s="222">
        <f>$N234*60*Cost!$H$10*Cost!$H$11*Cost!$D$7/1000</f>
        <v>0</v>
      </c>
      <c r="AA234" s="222">
        <f>$N234*60*Cost!$H$10*Cost!$H$11*Cost!$D$8/1000</f>
        <v>0</v>
      </c>
      <c r="AB234" s="222">
        <f>$N234*60*Cost!$H$10*Cost!$H$11*Cost!$D$9/1000</f>
        <v>0</v>
      </c>
      <c r="AC234" s="222">
        <f>$N234*60*Cost!$H$10*Cost!$H$11*Cost!$D$10/1000</f>
        <v>0</v>
      </c>
      <c r="AD234" s="222">
        <f>$N234*60*Cost!$H$10*Cost!$H$11*Cost!$D$11/1000</f>
        <v>0</v>
      </c>
      <c r="AE234" s="222">
        <f t="shared" si="11"/>
        <v>0</v>
      </c>
      <c r="AF234" s="222"/>
      <c r="AG234" s="222"/>
      <c r="AH234" s="222"/>
      <c r="AI234" s="222"/>
      <c r="AJ234" s="222"/>
      <c r="AK234" s="222"/>
      <c r="AL234" s="222"/>
      <c r="AM234" s="222"/>
      <c r="AN234" s="222"/>
      <c r="AO234" s="222"/>
      <c r="AP234" s="222"/>
      <c r="AQ234" s="222"/>
      <c r="AR234" s="222"/>
      <c r="AS234" s="222"/>
      <c r="AT234" s="222"/>
    </row>
    <row r="235" spans="2:46" ht="13.8" x14ac:dyDescent="0.25">
      <c r="B235" s="15"/>
      <c r="C235" s="15"/>
      <c r="D235" s="15"/>
      <c r="E235" s="16"/>
      <c r="F235" s="15"/>
      <c r="G235" s="29"/>
      <c r="H235" s="322"/>
      <c r="I235" s="323"/>
      <c r="J235" s="323"/>
      <c r="K235" s="15"/>
      <c r="L235" s="15"/>
      <c r="M235" s="204">
        <f t="shared" si="10"/>
        <v>0</v>
      </c>
      <c r="N235" s="44">
        <f>IF(DisplayUnits="standard",IF(G235=0,0,VLOOKUP(G235,'Flow Rate Table'!$B$13:$O$132,X235)),IF(G235=0,0,VLOOKUP(G235,#REF!,X235)))</f>
        <v>0</v>
      </c>
      <c r="O235" s="129" t="str">
        <f>IF(E235=$A$3,M235/Cost!$D$6,"N/A")</f>
        <v>N/A</v>
      </c>
      <c r="P235" s="45" t="str">
        <f>IF(E235=Translations!$A$100,VLOOKUP(Cost!$D$5,'Coefficient Table'!$A$8:$K$92,11,FALSE)*O235,"N/A")</f>
        <v>N/A</v>
      </c>
      <c r="Q235" s="45" t="str">
        <f>IF(E235=Translations!$A$100,VLOOKUP(Cost!$D$5,'Coefficient Table'!$A$8:$K$92,10,FALSE)*O235,"N/A")</f>
        <v>N/A</v>
      </c>
      <c r="R235" s="45" t="str">
        <f>IF(E235=Translations!$A$100,VLOOKUP(Cost!$D$5,'Coefficient Table'!$A$8:$K$92,9,FALSE)*P235,"N/A")</f>
        <v>N/A</v>
      </c>
      <c r="S235" s="127"/>
      <c r="T235" s="229"/>
      <c r="U235" s="222"/>
      <c r="V235" s="222"/>
      <c r="W235" s="222"/>
      <c r="X235" s="227">
        <f t="shared" si="9"/>
        <v>0</v>
      </c>
      <c r="Y235" s="222"/>
      <c r="Z235" s="222">
        <f>$N235*60*Cost!$H$10*Cost!$H$11*Cost!$D$7/1000</f>
        <v>0</v>
      </c>
      <c r="AA235" s="222">
        <f>$N235*60*Cost!$H$10*Cost!$H$11*Cost!$D$8/1000</f>
        <v>0</v>
      </c>
      <c r="AB235" s="222">
        <f>$N235*60*Cost!$H$10*Cost!$H$11*Cost!$D$9/1000</f>
        <v>0</v>
      </c>
      <c r="AC235" s="222">
        <f>$N235*60*Cost!$H$10*Cost!$H$11*Cost!$D$10/1000</f>
        <v>0</v>
      </c>
      <c r="AD235" s="222">
        <f>$N235*60*Cost!$H$10*Cost!$H$11*Cost!$D$11/1000</f>
        <v>0</v>
      </c>
      <c r="AE235" s="222">
        <f t="shared" si="11"/>
        <v>0</v>
      </c>
      <c r="AF235" s="222"/>
      <c r="AG235" s="222"/>
      <c r="AH235" s="222"/>
      <c r="AI235" s="222"/>
      <c r="AJ235" s="222"/>
      <c r="AK235" s="222"/>
      <c r="AL235" s="222"/>
      <c r="AM235" s="222"/>
      <c r="AN235" s="222"/>
      <c r="AO235" s="222"/>
      <c r="AP235" s="222"/>
      <c r="AQ235" s="222"/>
      <c r="AR235" s="222"/>
      <c r="AS235" s="222"/>
      <c r="AT235" s="222"/>
    </row>
    <row r="236" spans="2:46" ht="13.8" x14ac:dyDescent="0.25">
      <c r="B236" s="15"/>
      <c r="C236" s="15"/>
      <c r="D236" s="15"/>
      <c r="E236" s="16"/>
      <c r="F236" s="15"/>
      <c r="G236" s="29"/>
      <c r="H236" s="322"/>
      <c r="I236" s="323"/>
      <c r="J236" s="323"/>
      <c r="K236" s="15"/>
      <c r="L236" s="15"/>
      <c r="M236" s="204">
        <f t="shared" si="10"/>
        <v>0</v>
      </c>
      <c r="N236" s="44">
        <f>IF(DisplayUnits="standard",IF(G236=0,0,VLOOKUP(G236,'Flow Rate Table'!$B$13:$O$132,X236)),IF(G236=0,0,VLOOKUP(G236,#REF!,X236)))</f>
        <v>0</v>
      </c>
      <c r="O236" s="129" t="str">
        <f>IF(E236=$A$3,M236/Cost!$D$6,"N/A")</f>
        <v>N/A</v>
      </c>
      <c r="P236" s="45" t="str">
        <f>IF(E236=Translations!$A$100,VLOOKUP(Cost!$D$5,'Coefficient Table'!$A$8:$K$92,11,FALSE)*O236,"N/A")</f>
        <v>N/A</v>
      </c>
      <c r="Q236" s="45" t="str">
        <f>IF(E236=Translations!$A$100,VLOOKUP(Cost!$D$5,'Coefficient Table'!$A$8:$K$92,10,FALSE)*O236,"N/A")</f>
        <v>N/A</v>
      </c>
      <c r="R236" s="45" t="str">
        <f>IF(E236=Translations!$A$100,VLOOKUP(Cost!$D$5,'Coefficient Table'!$A$8:$K$92,9,FALSE)*P236,"N/A")</f>
        <v>N/A</v>
      </c>
      <c r="S236" s="127"/>
      <c r="T236" s="229"/>
      <c r="U236" s="222"/>
      <c r="V236" s="222"/>
      <c r="W236" s="222"/>
      <c r="X236" s="227">
        <f t="shared" si="9"/>
        <v>0</v>
      </c>
      <c r="Y236" s="222"/>
      <c r="Z236" s="222">
        <f>$N236*60*Cost!$H$10*Cost!$H$11*Cost!$D$7/1000</f>
        <v>0</v>
      </c>
      <c r="AA236" s="222">
        <f>$N236*60*Cost!$H$10*Cost!$H$11*Cost!$D$8/1000</f>
        <v>0</v>
      </c>
      <c r="AB236" s="222">
        <f>$N236*60*Cost!$H$10*Cost!$H$11*Cost!$D$9/1000</f>
        <v>0</v>
      </c>
      <c r="AC236" s="222">
        <f>$N236*60*Cost!$H$10*Cost!$H$11*Cost!$D$10/1000</f>
        <v>0</v>
      </c>
      <c r="AD236" s="222">
        <f>$N236*60*Cost!$H$10*Cost!$H$11*Cost!$D$11/1000</f>
        <v>0</v>
      </c>
      <c r="AE236" s="222">
        <f t="shared" si="11"/>
        <v>0</v>
      </c>
      <c r="AF236" s="222"/>
      <c r="AG236" s="222"/>
      <c r="AH236" s="222"/>
      <c r="AI236" s="222"/>
      <c r="AJ236" s="222"/>
      <c r="AK236" s="222"/>
      <c r="AL236" s="222"/>
      <c r="AM236" s="222"/>
      <c r="AN236" s="222"/>
      <c r="AO236" s="222"/>
      <c r="AP236" s="222"/>
      <c r="AQ236" s="222"/>
      <c r="AR236" s="222"/>
      <c r="AS236" s="222"/>
      <c r="AT236" s="222"/>
    </row>
    <row r="237" spans="2:46" ht="13.8" x14ac:dyDescent="0.25">
      <c r="B237" s="15"/>
      <c r="C237" s="15"/>
      <c r="D237" s="15"/>
      <c r="E237" s="16"/>
      <c r="F237" s="15"/>
      <c r="G237" s="29"/>
      <c r="H237" s="322"/>
      <c r="I237" s="323"/>
      <c r="J237" s="323"/>
      <c r="K237" s="15"/>
      <c r="L237" s="15"/>
      <c r="M237" s="204">
        <f t="shared" si="10"/>
        <v>0</v>
      </c>
      <c r="N237" s="44">
        <f>IF(DisplayUnits="standard",IF(G237=0,0,VLOOKUP(G237,'Flow Rate Table'!$B$13:$O$132,X237)),IF(G237=0,0,VLOOKUP(G237,#REF!,X237)))</f>
        <v>0</v>
      </c>
      <c r="O237" s="129" t="str">
        <f>IF(E237=$A$3,M237/Cost!$D$6,"N/A")</f>
        <v>N/A</v>
      </c>
      <c r="P237" s="45" t="str">
        <f>IF(E237=Translations!$A$100,VLOOKUP(Cost!$D$5,'Coefficient Table'!$A$8:$K$92,11,FALSE)*O237,"N/A")</f>
        <v>N/A</v>
      </c>
      <c r="Q237" s="45" t="str">
        <f>IF(E237=Translations!$A$100,VLOOKUP(Cost!$D$5,'Coefficient Table'!$A$8:$K$92,10,FALSE)*O237,"N/A")</f>
        <v>N/A</v>
      </c>
      <c r="R237" s="45" t="str">
        <f>IF(E237=Translations!$A$100,VLOOKUP(Cost!$D$5,'Coefficient Table'!$A$8:$K$92,9,FALSE)*P237,"N/A")</f>
        <v>N/A</v>
      </c>
      <c r="S237" s="127"/>
      <c r="T237" s="229"/>
      <c r="U237" s="222"/>
      <c r="V237" s="222"/>
      <c r="W237" s="222"/>
      <c r="X237" s="227">
        <f t="shared" si="9"/>
        <v>0</v>
      </c>
      <c r="Y237" s="222"/>
      <c r="Z237" s="222">
        <f>$N237*60*Cost!$H$10*Cost!$H$11*Cost!$D$7/1000</f>
        <v>0</v>
      </c>
      <c r="AA237" s="222">
        <f>$N237*60*Cost!$H$10*Cost!$H$11*Cost!$D$8/1000</f>
        <v>0</v>
      </c>
      <c r="AB237" s="222">
        <f>$N237*60*Cost!$H$10*Cost!$H$11*Cost!$D$9/1000</f>
        <v>0</v>
      </c>
      <c r="AC237" s="222">
        <f>$N237*60*Cost!$H$10*Cost!$H$11*Cost!$D$10/1000</f>
        <v>0</v>
      </c>
      <c r="AD237" s="222">
        <f>$N237*60*Cost!$H$10*Cost!$H$11*Cost!$D$11/1000</f>
        <v>0</v>
      </c>
      <c r="AE237" s="222">
        <f t="shared" si="11"/>
        <v>0</v>
      </c>
      <c r="AF237" s="222"/>
      <c r="AG237" s="222"/>
      <c r="AH237" s="222"/>
      <c r="AI237" s="222"/>
      <c r="AJ237" s="222"/>
      <c r="AK237" s="222"/>
      <c r="AL237" s="222"/>
      <c r="AM237" s="222"/>
      <c r="AN237" s="222"/>
      <c r="AO237" s="222"/>
      <c r="AP237" s="222"/>
      <c r="AQ237" s="222"/>
      <c r="AR237" s="222"/>
      <c r="AS237" s="222"/>
      <c r="AT237" s="222"/>
    </row>
    <row r="238" spans="2:46" ht="13.8" x14ac:dyDescent="0.25">
      <c r="B238" s="15"/>
      <c r="C238" s="15"/>
      <c r="D238" s="15"/>
      <c r="E238" s="16"/>
      <c r="F238" s="15"/>
      <c r="G238" s="29"/>
      <c r="H238" s="322"/>
      <c r="I238" s="323"/>
      <c r="J238" s="323"/>
      <c r="K238" s="15"/>
      <c r="L238" s="15"/>
      <c r="M238" s="204">
        <f t="shared" si="10"/>
        <v>0</v>
      </c>
      <c r="N238" s="44">
        <f>IF(DisplayUnits="standard",IF(G238=0,0,VLOOKUP(G238,'Flow Rate Table'!$B$13:$O$132,X238)),IF(G238=0,0,VLOOKUP(G238,#REF!,X238)))</f>
        <v>0</v>
      </c>
      <c r="O238" s="129" t="str">
        <f>IF(E238=$A$3,M238/Cost!$D$6,"N/A")</f>
        <v>N/A</v>
      </c>
      <c r="P238" s="45" t="str">
        <f>IF(E238=Translations!$A$100,VLOOKUP(Cost!$D$5,'Coefficient Table'!$A$8:$K$92,11,FALSE)*O238,"N/A")</f>
        <v>N/A</v>
      </c>
      <c r="Q238" s="45" t="str">
        <f>IF(E238=Translations!$A$100,VLOOKUP(Cost!$D$5,'Coefficient Table'!$A$8:$K$92,10,FALSE)*O238,"N/A")</f>
        <v>N/A</v>
      </c>
      <c r="R238" s="45" t="str">
        <f>IF(E238=Translations!$A$100,VLOOKUP(Cost!$D$5,'Coefficient Table'!$A$8:$K$92,9,FALSE)*P238,"N/A")</f>
        <v>N/A</v>
      </c>
      <c r="S238" s="127"/>
      <c r="T238" s="229"/>
      <c r="U238" s="222"/>
      <c r="V238" s="222"/>
      <c r="W238" s="222"/>
      <c r="X238" s="227">
        <f t="shared" si="9"/>
        <v>0</v>
      </c>
      <c r="Y238" s="222"/>
      <c r="Z238" s="222">
        <f>$N238*60*Cost!$H$10*Cost!$H$11*Cost!$D$7/1000</f>
        <v>0</v>
      </c>
      <c r="AA238" s="222">
        <f>$N238*60*Cost!$H$10*Cost!$H$11*Cost!$D$8/1000</f>
        <v>0</v>
      </c>
      <c r="AB238" s="222">
        <f>$N238*60*Cost!$H$10*Cost!$H$11*Cost!$D$9/1000</f>
        <v>0</v>
      </c>
      <c r="AC238" s="222">
        <f>$N238*60*Cost!$H$10*Cost!$H$11*Cost!$D$10/1000</f>
        <v>0</v>
      </c>
      <c r="AD238" s="222">
        <f>$N238*60*Cost!$H$10*Cost!$H$11*Cost!$D$11/1000</f>
        <v>0</v>
      </c>
      <c r="AE238" s="222">
        <f t="shared" si="11"/>
        <v>0</v>
      </c>
      <c r="AF238" s="222"/>
      <c r="AG238" s="222"/>
      <c r="AH238" s="222"/>
      <c r="AI238" s="222"/>
      <c r="AJ238" s="222"/>
      <c r="AK238" s="222"/>
      <c r="AL238" s="222"/>
      <c r="AM238" s="222"/>
      <c r="AN238" s="222"/>
      <c r="AO238" s="222"/>
      <c r="AP238" s="222"/>
      <c r="AQ238" s="222"/>
      <c r="AR238" s="222"/>
      <c r="AS238" s="222"/>
      <c r="AT238" s="222"/>
    </row>
    <row r="239" spans="2:46" ht="13.8" x14ac:dyDescent="0.25">
      <c r="B239" s="15"/>
      <c r="C239" s="15"/>
      <c r="D239" s="15"/>
      <c r="E239" s="16"/>
      <c r="F239" s="15"/>
      <c r="G239" s="29"/>
      <c r="H239" s="322"/>
      <c r="I239" s="323"/>
      <c r="J239" s="323"/>
      <c r="K239" s="15"/>
      <c r="L239" s="15"/>
      <c r="M239" s="204">
        <f t="shared" si="10"/>
        <v>0</v>
      </c>
      <c r="N239" s="44">
        <f>IF(DisplayUnits="standard",IF(G239=0,0,VLOOKUP(G239,'Flow Rate Table'!$B$13:$O$132,X239)),IF(G239=0,0,VLOOKUP(G239,#REF!,X239)))</f>
        <v>0</v>
      </c>
      <c r="O239" s="129" t="str">
        <f>IF(E239=$A$3,M239/Cost!$D$6,"N/A")</f>
        <v>N/A</v>
      </c>
      <c r="P239" s="45" t="str">
        <f>IF(E239=Translations!$A$100,VLOOKUP(Cost!$D$5,'Coefficient Table'!$A$8:$K$92,11,FALSE)*O239,"N/A")</f>
        <v>N/A</v>
      </c>
      <c r="Q239" s="45" t="str">
        <f>IF(E239=Translations!$A$100,VLOOKUP(Cost!$D$5,'Coefficient Table'!$A$8:$K$92,10,FALSE)*O239,"N/A")</f>
        <v>N/A</v>
      </c>
      <c r="R239" s="45" t="str">
        <f>IF(E239=Translations!$A$100,VLOOKUP(Cost!$D$5,'Coefficient Table'!$A$8:$K$92,9,FALSE)*P239,"N/A")</f>
        <v>N/A</v>
      </c>
      <c r="S239" s="127"/>
      <c r="T239" s="229"/>
      <c r="U239" s="222"/>
      <c r="V239" s="222"/>
      <c r="W239" s="222"/>
      <c r="X239" s="227">
        <f t="shared" si="9"/>
        <v>0</v>
      </c>
      <c r="Y239" s="222"/>
      <c r="Z239" s="222">
        <f>$N239*60*Cost!$H$10*Cost!$H$11*Cost!$D$7/1000</f>
        <v>0</v>
      </c>
      <c r="AA239" s="222">
        <f>$N239*60*Cost!$H$10*Cost!$H$11*Cost!$D$8/1000</f>
        <v>0</v>
      </c>
      <c r="AB239" s="222">
        <f>$N239*60*Cost!$H$10*Cost!$H$11*Cost!$D$9/1000</f>
        <v>0</v>
      </c>
      <c r="AC239" s="222">
        <f>$N239*60*Cost!$H$10*Cost!$H$11*Cost!$D$10/1000</f>
        <v>0</v>
      </c>
      <c r="AD239" s="222">
        <f>$N239*60*Cost!$H$10*Cost!$H$11*Cost!$D$11/1000</f>
        <v>0</v>
      </c>
      <c r="AE239" s="222">
        <f t="shared" si="11"/>
        <v>0</v>
      </c>
      <c r="AF239" s="222"/>
      <c r="AG239" s="222"/>
      <c r="AH239" s="222"/>
      <c r="AI239" s="222"/>
      <c r="AJ239" s="222"/>
      <c r="AK239" s="222"/>
      <c r="AL239" s="222"/>
      <c r="AM239" s="222"/>
      <c r="AN239" s="222"/>
      <c r="AO239" s="222"/>
      <c r="AP239" s="222"/>
      <c r="AQ239" s="222"/>
      <c r="AR239" s="222"/>
      <c r="AS239" s="222"/>
      <c r="AT239" s="222"/>
    </row>
    <row r="240" spans="2:46" ht="13.8" x14ac:dyDescent="0.25">
      <c r="B240" s="15"/>
      <c r="C240" s="15"/>
      <c r="D240" s="15"/>
      <c r="E240" s="16"/>
      <c r="F240" s="15"/>
      <c r="G240" s="29"/>
      <c r="H240" s="322"/>
      <c r="I240" s="323"/>
      <c r="J240" s="323"/>
      <c r="K240" s="15"/>
      <c r="L240" s="15"/>
      <c r="M240" s="204">
        <f t="shared" si="10"/>
        <v>0</v>
      </c>
      <c r="N240" s="44">
        <f>IF(DisplayUnits="standard",IF(G240=0,0,VLOOKUP(G240,'Flow Rate Table'!$B$13:$O$132,X240)),IF(G240=0,0,VLOOKUP(G240,#REF!,X240)))</f>
        <v>0</v>
      </c>
      <c r="O240" s="129" t="str">
        <f>IF(E240=$A$3,M240/Cost!$D$6,"N/A")</f>
        <v>N/A</v>
      </c>
      <c r="P240" s="45" t="str">
        <f>IF(E240=Translations!$A$100,VLOOKUP(Cost!$D$5,'Coefficient Table'!$A$8:$K$92,11,FALSE)*O240,"N/A")</f>
        <v>N/A</v>
      </c>
      <c r="Q240" s="45" t="str">
        <f>IF(E240=Translations!$A$100,VLOOKUP(Cost!$D$5,'Coefficient Table'!$A$8:$K$92,10,FALSE)*O240,"N/A")</f>
        <v>N/A</v>
      </c>
      <c r="R240" s="45" t="str">
        <f>IF(E240=Translations!$A$100,VLOOKUP(Cost!$D$5,'Coefficient Table'!$A$8:$K$92,9,FALSE)*P240,"N/A")</f>
        <v>N/A</v>
      </c>
      <c r="S240" s="127"/>
      <c r="T240" s="229"/>
      <c r="U240" s="222"/>
      <c r="V240" s="222"/>
      <c r="W240" s="222"/>
      <c r="X240" s="227">
        <f t="shared" si="9"/>
        <v>0</v>
      </c>
      <c r="Y240" s="222"/>
      <c r="Z240" s="222">
        <f>$N240*60*Cost!$H$10*Cost!$H$11*Cost!$D$7/1000</f>
        <v>0</v>
      </c>
      <c r="AA240" s="222">
        <f>$N240*60*Cost!$H$10*Cost!$H$11*Cost!$D$8/1000</f>
        <v>0</v>
      </c>
      <c r="AB240" s="222">
        <f>$N240*60*Cost!$H$10*Cost!$H$11*Cost!$D$9/1000</f>
        <v>0</v>
      </c>
      <c r="AC240" s="222">
        <f>$N240*60*Cost!$H$10*Cost!$H$11*Cost!$D$10/1000</f>
        <v>0</v>
      </c>
      <c r="AD240" s="222">
        <f>$N240*60*Cost!$H$10*Cost!$H$11*Cost!$D$11/1000</f>
        <v>0</v>
      </c>
      <c r="AE240" s="222">
        <f t="shared" si="11"/>
        <v>0</v>
      </c>
      <c r="AF240" s="222"/>
      <c r="AG240" s="222"/>
      <c r="AH240" s="222"/>
      <c r="AI240" s="222"/>
      <c r="AJ240" s="222"/>
      <c r="AK240" s="222"/>
      <c r="AL240" s="222"/>
      <c r="AM240" s="222"/>
      <c r="AN240" s="222"/>
      <c r="AO240" s="222"/>
      <c r="AP240" s="222"/>
      <c r="AQ240" s="222"/>
      <c r="AR240" s="222"/>
      <c r="AS240" s="222"/>
      <c r="AT240" s="222"/>
    </row>
    <row r="241" spans="2:46" ht="13.8" x14ac:dyDescent="0.25">
      <c r="B241" s="15"/>
      <c r="C241" s="15"/>
      <c r="D241" s="15"/>
      <c r="E241" s="16"/>
      <c r="F241" s="15"/>
      <c r="G241" s="29"/>
      <c r="H241" s="322"/>
      <c r="I241" s="323"/>
      <c r="J241" s="323"/>
      <c r="K241" s="15"/>
      <c r="L241" s="15"/>
      <c r="M241" s="204">
        <f t="shared" si="10"/>
        <v>0</v>
      </c>
      <c r="N241" s="44">
        <f>IF(DisplayUnits="standard",IF(G241=0,0,VLOOKUP(G241,'Flow Rate Table'!$B$13:$O$132,X241)),IF(G241=0,0,VLOOKUP(G241,#REF!,X241)))</f>
        <v>0</v>
      </c>
      <c r="O241" s="129" t="str">
        <f>IF(E241=$A$3,M241/Cost!$D$6,"N/A")</f>
        <v>N/A</v>
      </c>
      <c r="P241" s="45" t="str">
        <f>IF(E241=Translations!$A$100,VLOOKUP(Cost!$D$5,'Coefficient Table'!$A$8:$K$92,11,FALSE)*O241,"N/A")</f>
        <v>N/A</v>
      </c>
      <c r="Q241" s="45" t="str">
        <f>IF(E241=Translations!$A$100,VLOOKUP(Cost!$D$5,'Coefficient Table'!$A$8:$K$92,10,FALSE)*O241,"N/A")</f>
        <v>N/A</v>
      </c>
      <c r="R241" s="45" t="str">
        <f>IF(E241=Translations!$A$100,VLOOKUP(Cost!$D$5,'Coefficient Table'!$A$8:$K$92,9,FALSE)*P241,"N/A")</f>
        <v>N/A</v>
      </c>
      <c r="S241" s="127"/>
      <c r="T241" s="229"/>
      <c r="U241" s="222"/>
      <c r="V241" s="222"/>
      <c r="W241" s="222"/>
      <c r="X241" s="227">
        <f t="shared" si="9"/>
        <v>0</v>
      </c>
      <c r="Y241" s="222"/>
      <c r="Z241" s="222">
        <f>$N241*60*Cost!$H$10*Cost!$H$11*Cost!$D$7/1000</f>
        <v>0</v>
      </c>
      <c r="AA241" s="222">
        <f>$N241*60*Cost!$H$10*Cost!$H$11*Cost!$D$8/1000</f>
        <v>0</v>
      </c>
      <c r="AB241" s="222">
        <f>$N241*60*Cost!$H$10*Cost!$H$11*Cost!$D$9/1000</f>
        <v>0</v>
      </c>
      <c r="AC241" s="222">
        <f>$N241*60*Cost!$H$10*Cost!$H$11*Cost!$D$10/1000</f>
        <v>0</v>
      </c>
      <c r="AD241" s="222">
        <f>$N241*60*Cost!$H$10*Cost!$H$11*Cost!$D$11/1000</f>
        <v>0</v>
      </c>
      <c r="AE241" s="222">
        <f t="shared" si="11"/>
        <v>0</v>
      </c>
      <c r="AF241" s="222"/>
      <c r="AG241" s="222"/>
      <c r="AH241" s="222"/>
      <c r="AI241" s="222"/>
      <c r="AJ241" s="222"/>
      <c r="AK241" s="222"/>
      <c r="AL241" s="222"/>
      <c r="AM241" s="222"/>
      <c r="AN241" s="222"/>
      <c r="AO241" s="222"/>
      <c r="AP241" s="222"/>
      <c r="AQ241" s="222"/>
      <c r="AR241" s="222"/>
      <c r="AS241" s="222"/>
      <c r="AT241" s="222"/>
    </row>
    <row r="242" spans="2:46" ht="13.8" x14ac:dyDescent="0.25">
      <c r="B242" s="15"/>
      <c r="C242" s="15"/>
      <c r="D242" s="15"/>
      <c r="E242" s="16"/>
      <c r="F242" s="15"/>
      <c r="G242" s="29"/>
      <c r="H242" s="322"/>
      <c r="I242" s="323"/>
      <c r="J242" s="323"/>
      <c r="K242" s="15"/>
      <c r="L242" s="15"/>
      <c r="M242" s="204">
        <f t="shared" si="10"/>
        <v>0</v>
      </c>
      <c r="N242" s="44">
        <f>IF(DisplayUnits="standard",IF(G242=0,0,VLOOKUP(G242,'Flow Rate Table'!$B$13:$O$132,X242)),IF(G242=0,0,VLOOKUP(G242,#REF!,X242)))</f>
        <v>0</v>
      </c>
      <c r="O242" s="129" t="str">
        <f>IF(E242=$A$3,M242/Cost!$D$6,"N/A")</f>
        <v>N/A</v>
      </c>
      <c r="P242" s="45" t="str">
        <f>IF(E242=Translations!$A$100,VLOOKUP(Cost!$D$5,'Coefficient Table'!$A$8:$K$92,11,FALSE)*O242,"N/A")</f>
        <v>N/A</v>
      </c>
      <c r="Q242" s="45" t="str">
        <f>IF(E242=Translations!$A$100,VLOOKUP(Cost!$D$5,'Coefficient Table'!$A$8:$K$92,10,FALSE)*O242,"N/A")</f>
        <v>N/A</v>
      </c>
      <c r="R242" s="45" t="str">
        <f>IF(E242=Translations!$A$100,VLOOKUP(Cost!$D$5,'Coefficient Table'!$A$8:$K$92,9,FALSE)*P242,"N/A")</f>
        <v>N/A</v>
      </c>
      <c r="S242" s="127"/>
      <c r="T242" s="229"/>
      <c r="U242" s="222"/>
      <c r="V242" s="222"/>
      <c r="W242" s="222"/>
      <c r="X242" s="227">
        <f t="shared" si="9"/>
        <v>0</v>
      </c>
      <c r="Y242" s="222"/>
      <c r="Z242" s="222">
        <f>$N242*60*Cost!$H$10*Cost!$H$11*Cost!$D$7/1000</f>
        <v>0</v>
      </c>
      <c r="AA242" s="222">
        <f>$N242*60*Cost!$H$10*Cost!$H$11*Cost!$D$8/1000</f>
        <v>0</v>
      </c>
      <c r="AB242" s="222">
        <f>$N242*60*Cost!$H$10*Cost!$H$11*Cost!$D$9/1000</f>
        <v>0</v>
      </c>
      <c r="AC242" s="222">
        <f>$N242*60*Cost!$H$10*Cost!$H$11*Cost!$D$10/1000</f>
        <v>0</v>
      </c>
      <c r="AD242" s="222">
        <f>$N242*60*Cost!$H$10*Cost!$H$11*Cost!$D$11/1000</f>
        <v>0</v>
      </c>
      <c r="AE242" s="222">
        <f t="shared" si="11"/>
        <v>0</v>
      </c>
      <c r="AF242" s="222"/>
      <c r="AG242" s="222"/>
      <c r="AH242" s="222"/>
      <c r="AI242" s="222"/>
      <c r="AJ242" s="222"/>
      <c r="AK242" s="222"/>
      <c r="AL242" s="222"/>
      <c r="AM242" s="222"/>
      <c r="AN242" s="222"/>
      <c r="AO242" s="222"/>
      <c r="AP242" s="222"/>
      <c r="AQ242" s="222"/>
      <c r="AR242" s="222"/>
      <c r="AS242" s="222"/>
      <c r="AT242" s="222"/>
    </row>
    <row r="243" spans="2:46" ht="13.8" x14ac:dyDescent="0.25">
      <c r="B243" s="15"/>
      <c r="C243" s="15"/>
      <c r="D243" s="15"/>
      <c r="E243" s="16"/>
      <c r="F243" s="15"/>
      <c r="G243" s="29"/>
      <c r="H243" s="322"/>
      <c r="I243" s="323"/>
      <c r="J243" s="323"/>
      <c r="K243" s="15"/>
      <c r="L243" s="15"/>
      <c r="M243" s="204">
        <f t="shared" si="10"/>
        <v>0</v>
      </c>
      <c r="N243" s="44">
        <f>IF(DisplayUnits="standard",IF(G243=0,0,VLOOKUP(G243,'Flow Rate Table'!$B$13:$O$132,X243)),IF(G243=0,0,VLOOKUP(G243,#REF!,X243)))</f>
        <v>0</v>
      </c>
      <c r="O243" s="129" t="str">
        <f>IF(E243=$A$3,M243/Cost!$D$6,"N/A")</f>
        <v>N/A</v>
      </c>
      <c r="P243" s="45" t="str">
        <f>IF(E243=Translations!$A$100,VLOOKUP(Cost!$D$5,'Coefficient Table'!$A$8:$K$92,11,FALSE)*O243,"N/A")</f>
        <v>N/A</v>
      </c>
      <c r="Q243" s="45" t="str">
        <f>IF(E243=Translations!$A$100,VLOOKUP(Cost!$D$5,'Coefficient Table'!$A$8:$K$92,10,FALSE)*O243,"N/A")</f>
        <v>N/A</v>
      </c>
      <c r="R243" s="45" t="str">
        <f>IF(E243=Translations!$A$100,VLOOKUP(Cost!$D$5,'Coefficient Table'!$A$8:$K$92,9,FALSE)*P243,"N/A")</f>
        <v>N/A</v>
      </c>
      <c r="S243" s="127"/>
      <c r="T243" s="229"/>
      <c r="U243" s="222"/>
      <c r="V243" s="222"/>
      <c r="W243" s="222"/>
      <c r="X243" s="227">
        <f t="shared" si="9"/>
        <v>0</v>
      </c>
      <c r="Y243" s="222"/>
      <c r="Z243" s="222">
        <f>$N243*60*Cost!$H$10*Cost!$H$11*Cost!$D$7/1000</f>
        <v>0</v>
      </c>
      <c r="AA243" s="222">
        <f>$N243*60*Cost!$H$10*Cost!$H$11*Cost!$D$8/1000</f>
        <v>0</v>
      </c>
      <c r="AB243" s="222">
        <f>$N243*60*Cost!$H$10*Cost!$H$11*Cost!$D$9/1000</f>
        <v>0</v>
      </c>
      <c r="AC243" s="222">
        <f>$N243*60*Cost!$H$10*Cost!$H$11*Cost!$D$10/1000</f>
        <v>0</v>
      </c>
      <c r="AD243" s="222">
        <f>$N243*60*Cost!$H$10*Cost!$H$11*Cost!$D$11/1000</f>
        <v>0</v>
      </c>
      <c r="AE243" s="222">
        <f t="shared" si="11"/>
        <v>0</v>
      </c>
      <c r="AF243" s="222"/>
      <c r="AG243" s="222"/>
      <c r="AH243" s="222"/>
      <c r="AI243" s="222"/>
      <c r="AJ243" s="222"/>
      <c r="AK243" s="222"/>
      <c r="AL243" s="222"/>
      <c r="AM243" s="222"/>
      <c r="AN243" s="222"/>
      <c r="AO243" s="222"/>
      <c r="AP243" s="222"/>
      <c r="AQ243" s="222"/>
      <c r="AR243" s="222"/>
      <c r="AS243" s="222"/>
      <c r="AT243" s="222"/>
    </row>
    <row r="244" spans="2:46" ht="13.8" x14ac:dyDescent="0.25">
      <c r="B244" s="15"/>
      <c r="C244" s="15"/>
      <c r="D244" s="15"/>
      <c r="E244" s="16"/>
      <c r="F244" s="15"/>
      <c r="G244" s="29"/>
      <c r="H244" s="322"/>
      <c r="I244" s="323"/>
      <c r="J244" s="323"/>
      <c r="K244" s="15"/>
      <c r="L244" s="15"/>
      <c r="M244" s="204">
        <f t="shared" si="10"/>
        <v>0</v>
      </c>
      <c r="N244" s="44">
        <f>IF(DisplayUnits="standard",IF(G244=0,0,VLOOKUP(G244,'Flow Rate Table'!$B$13:$O$132,X244)),IF(G244=0,0,VLOOKUP(G244,#REF!,X244)))</f>
        <v>0</v>
      </c>
      <c r="O244" s="129" t="str">
        <f>IF(E244=$A$3,M244/Cost!$D$6,"N/A")</f>
        <v>N/A</v>
      </c>
      <c r="P244" s="45" t="str">
        <f>IF(E244=Translations!$A$100,VLOOKUP(Cost!$D$5,'Coefficient Table'!$A$8:$K$92,11,FALSE)*O244,"N/A")</f>
        <v>N/A</v>
      </c>
      <c r="Q244" s="45" t="str">
        <f>IF(E244=Translations!$A$100,VLOOKUP(Cost!$D$5,'Coefficient Table'!$A$8:$K$92,10,FALSE)*O244,"N/A")</f>
        <v>N/A</v>
      </c>
      <c r="R244" s="45" t="str">
        <f>IF(E244=Translations!$A$100,VLOOKUP(Cost!$D$5,'Coefficient Table'!$A$8:$K$92,9,FALSE)*P244,"N/A")</f>
        <v>N/A</v>
      </c>
      <c r="S244" s="127"/>
      <c r="T244" s="229"/>
      <c r="U244" s="222"/>
      <c r="V244" s="222"/>
      <c r="W244" s="222"/>
      <c r="X244" s="227">
        <f t="shared" si="9"/>
        <v>0</v>
      </c>
      <c r="Y244" s="222"/>
      <c r="Z244" s="222">
        <f>$N244*60*Cost!$H$10*Cost!$H$11*Cost!$D$7/1000</f>
        <v>0</v>
      </c>
      <c r="AA244" s="222">
        <f>$N244*60*Cost!$H$10*Cost!$H$11*Cost!$D$8/1000</f>
        <v>0</v>
      </c>
      <c r="AB244" s="222">
        <f>$N244*60*Cost!$H$10*Cost!$H$11*Cost!$D$9/1000</f>
        <v>0</v>
      </c>
      <c r="AC244" s="222">
        <f>$N244*60*Cost!$H$10*Cost!$H$11*Cost!$D$10/1000</f>
        <v>0</v>
      </c>
      <c r="AD244" s="222">
        <f>$N244*60*Cost!$H$10*Cost!$H$11*Cost!$D$11/1000</f>
        <v>0</v>
      </c>
      <c r="AE244" s="222">
        <f t="shared" si="11"/>
        <v>0</v>
      </c>
      <c r="AF244" s="222"/>
      <c r="AG244" s="222"/>
      <c r="AH244" s="222"/>
      <c r="AI244" s="222"/>
      <c r="AJ244" s="222"/>
      <c r="AK244" s="222"/>
      <c r="AL244" s="222"/>
      <c r="AM244" s="222"/>
      <c r="AN244" s="222"/>
      <c r="AO244" s="222"/>
      <c r="AP244" s="222"/>
      <c r="AQ244" s="222"/>
      <c r="AR244" s="222"/>
      <c r="AS244" s="222"/>
      <c r="AT244" s="222"/>
    </row>
    <row r="245" spans="2:46" ht="13.8" x14ac:dyDescent="0.25">
      <c r="B245" s="15"/>
      <c r="C245" s="15"/>
      <c r="D245" s="15"/>
      <c r="E245" s="16"/>
      <c r="F245" s="15"/>
      <c r="G245" s="29"/>
      <c r="H245" s="322"/>
      <c r="I245" s="323"/>
      <c r="J245" s="323"/>
      <c r="K245" s="15"/>
      <c r="L245" s="15"/>
      <c r="M245" s="204">
        <f t="shared" si="10"/>
        <v>0</v>
      </c>
      <c r="N245" s="44">
        <f>IF(DisplayUnits="standard",IF(G245=0,0,VLOOKUP(G245,'Flow Rate Table'!$B$13:$O$132,X245)),IF(G245=0,0,VLOOKUP(G245,#REF!,X245)))</f>
        <v>0</v>
      </c>
      <c r="O245" s="129" t="str">
        <f>IF(E245=$A$3,M245/Cost!$D$6,"N/A")</f>
        <v>N/A</v>
      </c>
      <c r="P245" s="45" t="str">
        <f>IF(E245=Translations!$A$100,VLOOKUP(Cost!$D$5,'Coefficient Table'!$A$8:$K$92,11,FALSE)*O245,"N/A")</f>
        <v>N/A</v>
      </c>
      <c r="Q245" s="45" t="str">
        <f>IF(E245=Translations!$A$100,VLOOKUP(Cost!$D$5,'Coefficient Table'!$A$8:$K$92,10,FALSE)*O245,"N/A")</f>
        <v>N/A</v>
      </c>
      <c r="R245" s="45" t="str">
        <f>IF(E245=Translations!$A$100,VLOOKUP(Cost!$D$5,'Coefficient Table'!$A$8:$K$92,9,FALSE)*P245,"N/A")</f>
        <v>N/A</v>
      </c>
      <c r="S245" s="127"/>
      <c r="T245" s="229"/>
      <c r="U245" s="222"/>
      <c r="V245" s="222"/>
      <c r="W245" s="222"/>
      <c r="X245" s="227">
        <f t="shared" si="9"/>
        <v>0</v>
      </c>
      <c r="Y245" s="222"/>
      <c r="Z245" s="222">
        <f>$N245*60*Cost!$H$10*Cost!$H$11*Cost!$D$7/1000</f>
        <v>0</v>
      </c>
      <c r="AA245" s="222">
        <f>$N245*60*Cost!$H$10*Cost!$H$11*Cost!$D$8/1000</f>
        <v>0</v>
      </c>
      <c r="AB245" s="222">
        <f>$N245*60*Cost!$H$10*Cost!$H$11*Cost!$D$9/1000</f>
        <v>0</v>
      </c>
      <c r="AC245" s="222">
        <f>$N245*60*Cost!$H$10*Cost!$H$11*Cost!$D$10/1000</f>
        <v>0</v>
      </c>
      <c r="AD245" s="222">
        <f>$N245*60*Cost!$H$10*Cost!$H$11*Cost!$D$11/1000</f>
        <v>0</v>
      </c>
      <c r="AE245" s="222">
        <f t="shared" si="11"/>
        <v>0</v>
      </c>
      <c r="AF245" s="222"/>
      <c r="AG245" s="222"/>
      <c r="AH245" s="222"/>
      <c r="AI245" s="222"/>
      <c r="AJ245" s="222"/>
      <c r="AK245" s="222"/>
      <c r="AL245" s="222"/>
      <c r="AM245" s="222"/>
      <c r="AN245" s="222"/>
      <c r="AO245" s="222"/>
      <c r="AP245" s="222"/>
      <c r="AQ245" s="222"/>
      <c r="AR245" s="222"/>
      <c r="AS245" s="222"/>
      <c r="AT245" s="222"/>
    </row>
    <row r="246" spans="2:46" ht="13.8" x14ac:dyDescent="0.25">
      <c r="B246" s="15"/>
      <c r="C246" s="15"/>
      <c r="D246" s="15"/>
      <c r="E246" s="16"/>
      <c r="F246" s="15"/>
      <c r="G246" s="29"/>
      <c r="H246" s="322"/>
      <c r="I246" s="323"/>
      <c r="J246" s="323"/>
      <c r="K246" s="15"/>
      <c r="L246" s="15"/>
      <c r="M246" s="204">
        <f t="shared" si="10"/>
        <v>0</v>
      </c>
      <c r="N246" s="44">
        <f>IF(DisplayUnits="standard",IF(G246=0,0,VLOOKUP(G246,'Flow Rate Table'!$B$13:$O$132,X246)),IF(G246=0,0,VLOOKUP(G246,#REF!,X246)))</f>
        <v>0</v>
      </c>
      <c r="O246" s="129" t="str">
        <f>IF(E246=$A$3,M246/Cost!$D$6,"N/A")</f>
        <v>N/A</v>
      </c>
      <c r="P246" s="45" t="str">
        <f>IF(E246=Translations!$A$100,VLOOKUP(Cost!$D$5,'Coefficient Table'!$A$8:$K$92,11,FALSE)*O246,"N/A")</f>
        <v>N/A</v>
      </c>
      <c r="Q246" s="45" t="str">
        <f>IF(E246=Translations!$A$100,VLOOKUP(Cost!$D$5,'Coefficient Table'!$A$8:$K$92,10,FALSE)*O246,"N/A")</f>
        <v>N/A</v>
      </c>
      <c r="R246" s="45" t="str">
        <f>IF(E246=Translations!$A$100,VLOOKUP(Cost!$D$5,'Coefficient Table'!$A$8:$K$92,9,FALSE)*P246,"N/A")</f>
        <v>N/A</v>
      </c>
      <c r="S246" s="127"/>
      <c r="T246" s="229"/>
      <c r="U246" s="222"/>
      <c r="V246" s="222"/>
      <c r="W246" s="222"/>
      <c r="X246" s="227">
        <f t="shared" si="9"/>
        <v>0</v>
      </c>
      <c r="Y246" s="222"/>
      <c r="Z246" s="222">
        <f>$N246*60*Cost!$H$10*Cost!$H$11*Cost!$D$7/1000</f>
        <v>0</v>
      </c>
      <c r="AA246" s="222">
        <f>$N246*60*Cost!$H$10*Cost!$H$11*Cost!$D$8/1000</f>
        <v>0</v>
      </c>
      <c r="AB246" s="222">
        <f>$N246*60*Cost!$H$10*Cost!$H$11*Cost!$D$9/1000</f>
        <v>0</v>
      </c>
      <c r="AC246" s="222">
        <f>$N246*60*Cost!$H$10*Cost!$H$11*Cost!$D$10/1000</f>
        <v>0</v>
      </c>
      <c r="AD246" s="222">
        <f>$N246*60*Cost!$H$10*Cost!$H$11*Cost!$D$11/1000</f>
        <v>0</v>
      </c>
      <c r="AE246" s="222">
        <f t="shared" si="11"/>
        <v>0</v>
      </c>
      <c r="AF246" s="222"/>
      <c r="AG246" s="222"/>
      <c r="AH246" s="222"/>
      <c r="AI246" s="222"/>
      <c r="AJ246" s="222"/>
      <c r="AK246" s="222"/>
      <c r="AL246" s="222"/>
      <c r="AM246" s="222"/>
      <c r="AN246" s="222"/>
      <c r="AO246" s="222"/>
      <c r="AP246" s="222"/>
      <c r="AQ246" s="222"/>
      <c r="AR246" s="222"/>
      <c r="AS246" s="222"/>
      <c r="AT246" s="222"/>
    </row>
    <row r="247" spans="2:46" ht="13.8" x14ac:dyDescent="0.25">
      <c r="B247" s="15"/>
      <c r="C247" s="15"/>
      <c r="D247" s="15"/>
      <c r="E247" s="16"/>
      <c r="F247" s="15"/>
      <c r="G247" s="29"/>
      <c r="H247" s="322"/>
      <c r="I247" s="323"/>
      <c r="J247" s="323"/>
      <c r="K247" s="15"/>
      <c r="L247" s="15"/>
      <c r="M247" s="204">
        <f t="shared" si="10"/>
        <v>0</v>
      </c>
      <c r="N247" s="44">
        <f>IF(DisplayUnits="standard",IF(G247=0,0,VLOOKUP(G247,'Flow Rate Table'!$B$13:$O$132,X247)),IF(G247=0,0,VLOOKUP(G247,#REF!,X247)))</f>
        <v>0</v>
      </c>
      <c r="O247" s="129" t="str">
        <f>IF(E247=$A$3,M247/Cost!$D$6,"N/A")</f>
        <v>N/A</v>
      </c>
      <c r="P247" s="45" t="str">
        <f>IF(E247=Translations!$A$100,VLOOKUP(Cost!$D$5,'Coefficient Table'!$A$8:$K$92,11,FALSE)*O247,"N/A")</f>
        <v>N/A</v>
      </c>
      <c r="Q247" s="45" t="str">
        <f>IF(E247=Translations!$A$100,VLOOKUP(Cost!$D$5,'Coefficient Table'!$A$8:$K$92,10,FALSE)*O247,"N/A")</f>
        <v>N/A</v>
      </c>
      <c r="R247" s="45" t="str">
        <f>IF(E247=Translations!$A$100,VLOOKUP(Cost!$D$5,'Coefficient Table'!$A$8:$K$92,9,FALSE)*P247,"N/A")</f>
        <v>N/A</v>
      </c>
      <c r="S247" s="127"/>
      <c r="T247" s="229"/>
      <c r="U247" s="222"/>
      <c r="V247" s="222"/>
      <c r="W247" s="222"/>
      <c r="X247" s="227">
        <f t="shared" si="9"/>
        <v>0</v>
      </c>
      <c r="Y247" s="222"/>
      <c r="Z247" s="222">
        <f>$N247*60*Cost!$H$10*Cost!$H$11*Cost!$D$7/1000</f>
        <v>0</v>
      </c>
      <c r="AA247" s="222">
        <f>$N247*60*Cost!$H$10*Cost!$H$11*Cost!$D$8/1000</f>
        <v>0</v>
      </c>
      <c r="AB247" s="222">
        <f>$N247*60*Cost!$H$10*Cost!$H$11*Cost!$D$9/1000</f>
        <v>0</v>
      </c>
      <c r="AC247" s="222">
        <f>$N247*60*Cost!$H$10*Cost!$H$11*Cost!$D$10/1000</f>
        <v>0</v>
      </c>
      <c r="AD247" s="222">
        <f>$N247*60*Cost!$H$10*Cost!$H$11*Cost!$D$11/1000</f>
        <v>0</v>
      </c>
      <c r="AE247" s="222">
        <f t="shared" si="11"/>
        <v>0</v>
      </c>
      <c r="AF247" s="222"/>
      <c r="AG247" s="222"/>
      <c r="AH247" s="222"/>
      <c r="AI247" s="222"/>
      <c r="AJ247" s="222"/>
      <c r="AK247" s="222"/>
      <c r="AL247" s="222"/>
      <c r="AM247" s="222"/>
      <c r="AN247" s="222"/>
      <c r="AO247" s="222"/>
      <c r="AP247" s="222"/>
      <c r="AQ247" s="222"/>
      <c r="AR247" s="222"/>
      <c r="AS247" s="222"/>
      <c r="AT247" s="222"/>
    </row>
    <row r="248" spans="2:46" ht="13.8" x14ac:dyDescent="0.25">
      <c r="B248" s="15"/>
      <c r="C248" s="15"/>
      <c r="D248" s="15"/>
      <c r="E248" s="16"/>
      <c r="F248" s="15"/>
      <c r="G248" s="29"/>
      <c r="H248" s="322"/>
      <c r="I248" s="323"/>
      <c r="J248" s="323"/>
      <c r="K248" s="15"/>
      <c r="L248" s="15"/>
      <c r="M248" s="204">
        <f t="shared" si="10"/>
        <v>0</v>
      </c>
      <c r="N248" s="44">
        <f>IF(DisplayUnits="standard",IF(G248=0,0,VLOOKUP(G248,'Flow Rate Table'!$B$13:$O$132,X248)),IF(G248=0,0,VLOOKUP(G248,#REF!,X248)))</f>
        <v>0</v>
      </c>
      <c r="O248" s="129" t="str">
        <f>IF(E248=$A$3,M248/Cost!$D$6,"N/A")</f>
        <v>N/A</v>
      </c>
      <c r="P248" s="45" t="str">
        <f>IF(E248=Translations!$A$100,VLOOKUP(Cost!$D$5,'Coefficient Table'!$A$8:$K$92,11,FALSE)*O248,"N/A")</f>
        <v>N/A</v>
      </c>
      <c r="Q248" s="45" t="str">
        <f>IF(E248=Translations!$A$100,VLOOKUP(Cost!$D$5,'Coefficient Table'!$A$8:$K$92,10,FALSE)*O248,"N/A")</f>
        <v>N/A</v>
      </c>
      <c r="R248" s="45" t="str">
        <f>IF(E248=Translations!$A$100,VLOOKUP(Cost!$D$5,'Coefficient Table'!$A$8:$K$92,9,FALSE)*P248,"N/A")</f>
        <v>N/A</v>
      </c>
      <c r="S248" s="127"/>
      <c r="T248" s="229"/>
      <c r="U248" s="222"/>
      <c r="V248" s="222"/>
      <c r="W248" s="222"/>
      <c r="X248" s="227">
        <f t="shared" si="9"/>
        <v>0</v>
      </c>
      <c r="Y248" s="222"/>
      <c r="Z248" s="222">
        <f>$N248*60*Cost!$H$10*Cost!$H$11*Cost!$D$7/1000</f>
        <v>0</v>
      </c>
      <c r="AA248" s="222">
        <f>$N248*60*Cost!$H$10*Cost!$H$11*Cost!$D$8/1000</f>
        <v>0</v>
      </c>
      <c r="AB248" s="222">
        <f>$N248*60*Cost!$H$10*Cost!$H$11*Cost!$D$9/1000</f>
        <v>0</v>
      </c>
      <c r="AC248" s="222">
        <f>$N248*60*Cost!$H$10*Cost!$H$11*Cost!$D$10/1000</f>
        <v>0</v>
      </c>
      <c r="AD248" s="222">
        <f>$N248*60*Cost!$H$10*Cost!$H$11*Cost!$D$11/1000</f>
        <v>0</v>
      </c>
      <c r="AE248" s="222">
        <f t="shared" si="11"/>
        <v>0</v>
      </c>
      <c r="AF248" s="222"/>
      <c r="AG248" s="222"/>
      <c r="AH248" s="222"/>
      <c r="AI248" s="222"/>
      <c r="AJ248" s="222"/>
      <c r="AK248" s="222"/>
      <c r="AL248" s="222"/>
      <c r="AM248" s="222"/>
      <c r="AN248" s="222"/>
      <c r="AO248" s="222"/>
      <c r="AP248" s="222"/>
      <c r="AQ248" s="222"/>
      <c r="AR248" s="222"/>
      <c r="AS248" s="222"/>
      <c r="AT248" s="222"/>
    </row>
    <row r="249" spans="2:46" ht="13.8" x14ac:dyDescent="0.25">
      <c r="B249" s="15"/>
      <c r="C249" s="15"/>
      <c r="D249" s="15"/>
      <c r="E249" s="16"/>
      <c r="F249" s="15"/>
      <c r="G249" s="29"/>
      <c r="H249" s="322"/>
      <c r="I249" s="323"/>
      <c r="J249" s="323"/>
      <c r="K249" s="15"/>
      <c r="L249" s="15"/>
      <c r="M249" s="204">
        <f t="shared" si="10"/>
        <v>0</v>
      </c>
      <c r="N249" s="44">
        <f>IF(DisplayUnits="standard",IF(G249=0,0,VLOOKUP(G249,'Flow Rate Table'!$B$13:$O$132,X249)),IF(G249=0,0,VLOOKUP(G249,#REF!,X249)))</f>
        <v>0</v>
      </c>
      <c r="O249" s="129" t="str">
        <f>IF(E249=$A$3,M249/Cost!$D$6,"N/A")</f>
        <v>N/A</v>
      </c>
      <c r="P249" s="45" t="str">
        <f>IF(E249=Translations!$A$100,VLOOKUP(Cost!$D$5,'Coefficient Table'!$A$8:$K$92,11,FALSE)*O249,"N/A")</f>
        <v>N/A</v>
      </c>
      <c r="Q249" s="45" t="str">
        <f>IF(E249=Translations!$A$100,VLOOKUP(Cost!$D$5,'Coefficient Table'!$A$8:$K$92,10,FALSE)*O249,"N/A")</f>
        <v>N/A</v>
      </c>
      <c r="R249" s="45" t="str">
        <f>IF(E249=Translations!$A$100,VLOOKUP(Cost!$D$5,'Coefficient Table'!$A$8:$K$92,9,FALSE)*P249,"N/A")</f>
        <v>N/A</v>
      </c>
      <c r="S249" s="127"/>
      <c r="T249" s="229"/>
      <c r="U249" s="222"/>
      <c r="V249" s="222"/>
      <c r="W249" s="222"/>
      <c r="X249" s="227">
        <f t="shared" si="9"/>
        <v>0</v>
      </c>
      <c r="Y249" s="222"/>
      <c r="Z249" s="222">
        <f>$N249*60*Cost!$H$10*Cost!$H$11*Cost!$D$7/1000</f>
        <v>0</v>
      </c>
      <c r="AA249" s="222">
        <f>$N249*60*Cost!$H$10*Cost!$H$11*Cost!$D$8/1000</f>
        <v>0</v>
      </c>
      <c r="AB249" s="222">
        <f>$N249*60*Cost!$H$10*Cost!$H$11*Cost!$D$9/1000</f>
        <v>0</v>
      </c>
      <c r="AC249" s="222">
        <f>$N249*60*Cost!$H$10*Cost!$H$11*Cost!$D$10/1000</f>
        <v>0</v>
      </c>
      <c r="AD249" s="222">
        <f>$N249*60*Cost!$H$10*Cost!$H$11*Cost!$D$11/1000</f>
        <v>0</v>
      </c>
      <c r="AE249" s="222">
        <f t="shared" si="11"/>
        <v>0</v>
      </c>
      <c r="AF249" s="222"/>
      <c r="AG249" s="222"/>
      <c r="AH249" s="222"/>
      <c r="AI249" s="222"/>
      <c r="AJ249" s="222"/>
      <c r="AK249" s="222"/>
      <c r="AL249" s="222"/>
      <c r="AM249" s="222"/>
      <c r="AN249" s="222"/>
      <c r="AO249" s="222"/>
      <c r="AP249" s="222"/>
      <c r="AQ249" s="222"/>
      <c r="AR249" s="222"/>
      <c r="AS249" s="222"/>
      <c r="AT249" s="222"/>
    </row>
    <row r="250" spans="2:46" ht="13.8" x14ac:dyDescent="0.25">
      <c r="B250" s="15"/>
      <c r="C250" s="15"/>
      <c r="D250" s="15"/>
      <c r="E250" s="16"/>
      <c r="F250" s="15"/>
      <c r="G250" s="29"/>
      <c r="H250" s="322"/>
      <c r="I250" s="323"/>
      <c r="J250" s="323"/>
      <c r="K250" s="15"/>
      <c r="L250" s="15"/>
      <c r="M250" s="204">
        <f t="shared" si="10"/>
        <v>0</v>
      </c>
      <c r="N250" s="44">
        <f>IF(DisplayUnits="standard",IF(G250=0,0,VLOOKUP(G250,'Flow Rate Table'!$B$13:$O$132,X250)),IF(G250=0,0,VLOOKUP(G250,#REF!,X250)))</f>
        <v>0</v>
      </c>
      <c r="O250" s="129" t="str">
        <f>IF(E250=$A$3,M250/Cost!$D$6,"N/A")</f>
        <v>N/A</v>
      </c>
      <c r="P250" s="45" t="str">
        <f>IF(E250=Translations!$A$100,VLOOKUP(Cost!$D$5,'Coefficient Table'!$A$8:$K$92,11,FALSE)*O250,"N/A")</f>
        <v>N/A</v>
      </c>
      <c r="Q250" s="45" t="str">
        <f>IF(E250=Translations!$A$100,VLOOKUP(Cost!$D$5,'Coefficient Table'!$A$8:$K$92,10,FALSE)*O250,"N/A")</f>
        <v>N/A</v>
      </c>
      <c r="R250" s="45" t="str">
        <f>IF(E250=Translations!$A$100,VLOOKUP(Cost!$D$5,'Coefficient Table'!$A$8:$K$92,9,FALSE)*P250,"N/A")</f>
        <v>N/A</v>
      </c>
      <c r="S250" s="127"/>
      <c r="T250" s="229"/>
      <c r="U250" s="222"/>
      <c r="V250" s="222"/>
      <c r="W250" s="222"/>
      <c r="X250" s="227">
        <f t="shared" si="9"/>
        <v>0</v>
      </c>
      <c r="Y250" s="222"/>
      <c r="Z250" s="222">
        <f>$N250*60*Cost!$H$10*Cost!$H$11*Cost!$D$7/1000</f>
        <v>0</v>
      </c>
      <c r="AA250" s="222">
        <f>$N250*60*Cost!$H$10*Cost!$H$11*Cost!$D$8/1000</f>
        <v>0</v>
      </c>
      <c r="AB250" s="222">
        <f>$N250*60*Cost!$H$10*Cost!$H$11*Cost!$D$9/1000</f>
        <v>0</v>
      </c>
      <c r="AC250" s="222">
        <f>$N250*60*Cost!$H$10*Cost!$H$11*Cost!$D$10/1000</f>
        <v>0</v>
      </c>
      <c r="AD250" s="222">
        <f>$N250*60*Cost!$H$10*Cost!$H$11*Cost!$D$11/1000</f>
        <v>0</v>
      </c>
      <c r="AE250" s="222">
        <f t="shared" si="11"/>
        <v>0</v>
      </c>
      <c r="AF250" s="222"/>
      <c r="AG250" s="222"/>
      <c r="AH250" s="222"/>
      <c r="AI250" s="222"/>
      <c r="AJ250" s="222"/>
      <c r="AK250" s="222"/>
      <c r="AL250" s="222"/>
      <c r="AM250" s="222"/>
      <c r="AN250" s="222"/>
      <c r="AO250" s="222"/>
      <c r="AP250" s="222"/>
      <c r="AQ250" s="222"/>
      <c r="AR250" s="222"/>
      <c r="AS250" s="222"/>
      <c r="AT250" s="222"/>
    </row>
    <row r="251" spans="2:46" ht="13.8" x14ac:dyDescent="0.25">
      <c r="B251" s="15"/>
      <c r="C251" s="15"/>
      <c r="D251" s="15"/>
      <c r="E251" s="16"/>
      <c r="F251" s="15"/>
      <c r="G251" s="29"/>
      <c r="H251" s="322"/>
      <c r="I251" s="323"/>
      <c r="J251" s="323"/>
      <c r="K251" s="15"/>
      <c r="L251" s="15"/>
      <c r="M251" s="204">
        <f t="shared" si="10"/>
        <v>0</v>
      </c>
      <c r="N251" s="44">
        <f>IF(DisplayUnits="standard",IF(G251=0,0,VLOOKUP(G251,'Flow Rate Table'!$B$13:$O$132,X251)),IF(G251=0,0,VLOOKUP(G251,#REF!,X251)))</f>
        <v>0</v>
      </c>
      <c r="O251" s="129" t="str">
        <f>IF(E251=$A$3,M251/Cost!$D$6,"N/A")</f>
        <v>N/A</v>
      </c>
      <c r="P251" s="45" t="str">
        <f>IF(E251=Translations!$A$100,VLOOKUP(Cost!$D$5,'Coefficient Table'!$A$8:$K$92,11,FALSE)*O251,"N/A")</f>
        <v>N/A</v>
      </c>
      <c r="Q251" s="45" t="str">
        <f>IF(E251=Translations!$A$100,VLOOKUP(Cost!$D$5,'Coefficient Table'!$A$8:$K$92,10,FALSE)*O251,"N/A")</f>
        <v>N/A</v>
      </c>
      <c r="R251" s="45" t="str">
        <f>IF(E251=Translations!$A$100,VLOOKUP(Cost!$D$5,'Coefficient Table'!$A$8:$K$92,9,FALSE)*P251,"N/A")</f>
        <v>N/A</v>
      </c>
      <c r="S251" s="127"/>
      <c r="T251" s="229"/>
      <c r="U251" s="222"/>
      <c r="V251" s="222"/>
      <c r="W251" s="222"/>
      <c r="X251" s="227">
        <f t="shared" si="9"/>
        <v>0</v>
      </c>
      <c r="Y251" s="222"/>
      <c r="Z251" s="222">
        <f>$N251*60*Cost!$H$10*Cost!$H$11*Cost!$D$7/1000</f>
        <v>0</v>
      </c>
      <c r="AA251" s="222">
        <f>$N251*60*Cost!$H$10*Cost!$H$11*Cost!$D$8/1000</f>
        <v>0</v>
      </c>
      <c r="AB251" s="222">
        <f>$N251*60*Cost!$H$10*Cost!$H$11*Cost!$D$9/1000</f>
        <v>0</v>
      </c>
      <c r="AC251" s="222">
        <f>$N251*60*Cost!$H$10*Cost!$H$11*Cost!$D$10/1000</f>
        <v>0</v>
      </c>
      <c r="AD251" s="222">
        <f>$N251*60*Cost!$H$10*Cost!$H$11*Cost!$D$11/1000</f>
        <v>0</v>
      </c>
      <c r="AE251" s="222">
        <f t="shared" si="11"/>
        <v>0</v>
      </c>
      <c r="AF251" s="222"/>
      <c r="AG251" s="222"/>
      <c r="AH251" s="222"/>
      <c r="AI251" s="222"/>
      <c r="AJ251" s="222"/>
      <c r="AK251" s="222"/>
      <c r="AL251" s="222"/>
      <c r="AM251" s="222"/>
      <c r="AN251" s="222"/>
      <c r="AO251" s="222"/>
      <c r="AP251" s="222"/>
      <c r="AQ251" s="222"/>
      <c r="AR251" s="222"/>
      <c r="AS251" s="222"/>
      <c r="AT251" s="222"/>
    </row>
    <row r="252" spans="2:46" ht="13.8" x14ac:dyDescent="0.25">
      <c r="B252" s="15"/>
      <c r="C252" s="15"/>
      <c r="D252" s="15"/>
      <c r="E252" s="16"/>
      <c r="F252" s="15"/>
      <c r="G252" s="29"/>
      <c r="H252" s="322"/>
      <c r="I252" s="323"/>
      <c r="J252" s="323"/>
      <c r="K252" s="15"/>
      <c r="L252" s="15"/>
      <c r="M252" s="204">
        <f t="shared" si="10"/>
        <v>0</v>
      </c>
      <c r="N252" s="44">
        <f>IF(DisplayUnits="standard",IF(G252=0,0,VLOOKUP(G252,'Flow Rate Table'!$B$13:$O$132,X252)),IF(G252=0,0,VLOOKUP(G252,#REF!,X252)))</f>
        <v>0</v>
      </c>
      <c r="O252" s="129" t="str">
        <f>IF(E252=$A$3,M252/Cost!$D$6,"N/A")</f>
        <v>N/A</v>
      </c>
      <c r="P252" s="45" t="str">
        <f>IF(E252=Translations!$A$100,VLOOKUP(Cost!$D$5,'Coefficient Table'!$A$8:$K$92,11,FALSE)*O252,"N/A")</f>
        <v>N/A</v>
      </c>
      <c r="Q252" s="45" t="str">
        <f>IF(E252=Translations!$A$100,VLOOKUP(Cost!$D$5,'Coefficient Table'!$A$8:$K$92,10,FALSE)*O252,"N/A")</f>
        <v>N/A</v>
      </c>
      <c r="R252" s="45" t="str">
        <f>IF(E252=Translations!$A$100,VLOOKUP(Cost!$D$5,'Coefficient Table'!$A$8:$K$92,9,FALSE)*P252,"N/A")</f>
        <v>N/A</v>
      </c>
      <c r="S252" s="127"/>
      <c r="T252" s="229"/>
      <c r="U252" s="222"/>
      <c r="V252" s="222"/>
      <c r="W252" s="222"/>
      <c r="X252" s="227">
        <f t="shared" si="9"/>
        <v>0</v>
      </c>
      <c r="Y252" s="222"/>
      <c r="Z252" s="222">
        <f>$N252*60*Cost!$H$10*Cost!$H$11*Cost!$D$7/1000</f>
        <v>0</v>
      </c>
      <c r="AA252" s="222">
        <f>$N252*60*Cost!$H$10*Cost!$H$11*Cost!$D$8/1000</f>
        <v>0</v>
      </c>
      <c r="AB252" s="222">
        <f>$N252*60*Cost!$H$10*Cost!$H$11*Cost!$D$9/1000</f>
        <v>0</v>
      </c>
      <c r="AC252" s="222">
        <f>$N252*60*Cost!$H$10*Cost!$H$11*Cost!$D$10/1000</f>
        <v>0</v>
      </c>
      <c r="AD252" s="222">
        <f>$N252*60*Cost!$H$10*Cost!$H$11*Cost!$D$11/1000</f>
        <v>0</v>
      </c>
      <c r="AE252" s="222">
        <f t="shared" si="11"/>
        <v>0</v>
      </c>
      <c r="AF252" s="222"/>
      <c r="AG252" s="222"/>
      <c r="AH252" s="222"/>
      <c r="AI252" s="222"/>
      <c r="AJ252" s="222"/>
      <c r="AK252" s="222"/>
      <c r="AL252" s="222"/>
      <c r="AM252" s="222"/>
      <c r="AN252" s="222"/>
      <c r="AO252" s="222"/>
      <c r="AP252" s="222"/>
      <c r="AQ252" s="222"/>
      <c r="AR252" s="222"/>
      <c r="AS252" s="222"/>
      <c r="AT252" s="222"/>
    </row>
    <row r="253" spans="2:46" ht="13.8" x14ac:dyDescent="0.25">
      <c r="B253" s="15"/>
      <c r="C253" s="15"/>
      <c r="D253" s="15"/>
      <c r="E253" s="16"/>
      <c r="F253" s="15"/>
      <c r="G253" s="29"/>
      <c r="H253" s="322"/>
      <c r="I253" s="323"/>
      <c r="J253" s="323"/>
      <c r="K253" s="15"/>
      <c r="L253" s="15"/>
      <c r="M253" s="204">
        <f t="shared" si="10"/>
        <v>0</v>
      </c>
      <c r="N253" s="44">
        <f>IF(DisplayUnits="standard",IF(G253=0,0,VLOOKUP(G253,'Flow Rate Table'!$B$13:$O$132,X253)),IF(G253=0,0,VLOOKUP(G253,#REF!,X253)))</f>
        <v>0</v>
      </c>
      <c r="O253" s="129" t="str">
        <f>IF(E253=$A$3,M253/Cost!$D$6,"N/A")</f>
        <v>N/A</v>
      </c>
      <c r="P253" s="45" t="str">
        <f>IF(E253=Translations!$A$100,VLOOKUP(Cost!$D$5,'Coefficient Table'!$A$8:$K$92,11,FALSE)*O253,"N/A")</f>
        <v>N/A</v>
      </c>
      <c r="Q253" s="45" t="str">
        <f>IF(E253=Translations!$A$100,VLOOKUP(Cost!$D$5,'Coefficient Table'!$A$8:$K$92,10,FALSE)*O253,"N/A")</f>
        <v>N/A</v>
      </c>
      <c r="R253" s="45" t="str">
        <f>IF(E253=Translations!$A$100,VLOOKUP(Cost!$D$5,'Coefficient Table'!$A$8:$K$92,9,FALSE)*P253,"N/A")</f>
        <v>N/A</v>
      </c>
      <c r="S253" s="127"/>
      <c r="T253" s="229"/>
      <c r="U253" s="222"/>
      <c r="V253" s="222"/>
      <c r="W253" s="222"/>
      <c r="X253" s="227">
        <f t="shared" si="9"/>
        <v>0</v>
      </c>
      <c r="Y253" s="222"/>
      <c r="Z253" s="222">
        <f>$N253*60*Cost!$H$10*Cost!$H$11*Cost!$D$7/1000</f>
        <v>0</v>
      </c>
      <c r="AA253" s="222">
        <f>$N253*60*Cost!$H$10*Cost!$H$11*Cost!$D$8/1000</f>
        <v>0</v>
      </c>
      <c r="AB253" s="222">
        <f>$N253*60*Cost!$H$10*Cost!$H$11*Cost!$D$9/1000</f>
        <v>0</v>
      </c>
      <c r="AC253" s="222">
        <f>$N253*60*Cost!$H$10*Cost!$H$11*Cost!$D$10/1000</f>
        <v>0</v>
      </c>
      <c r="AD253" s="222">
        <f>$N253*60*Cost!$H$10*Cost!$H$11*Cost!$D$11/1000</f>
        <v>0</v>
      </c>
      <c r="AE253" s="222">
        <f t="shared" si="11"/>
        <v>0</v>
      </c>
      <c r="AF253" s="222"/>
      <c r="AG253" s="222"/>
      <c r="AH253" s="222"/>
      <c r="AI253" s="222"/>
      <c r="AJ253" s="222"/>
      <c r="AK253" s="222"/>
      <c r="AL253" s="222"/>
      <c r="AM253" s="222"/>
      <c r="AN253" s="222"/>
      <c r="AO253" s="222"/>
      <c r="AP253" s="222"/>
      <c r="AQ253" s="222"/>
      <c r="AR253" s="222"/>
      <c r="AS253" s="222"/>
      <c r="AT253" s="222"/>
    </row>
    <row r="254" spans="2:46" ht="13.8" x14ac:dyDescent="0.25">
      <c r="B254" s="15"/>
      <c r="C254" s="15"/>
      <c r="D254" s="15"/>
      <c r="E254" s="16"/>
      <c r="F254" s="15"/>
      <c r="G254" s="29"/>
      <c r="H254" s="322"/>
      <c r="I254" s="323"/>
      <c r="J254" s="323"/>
      <c r="K254" s="15"/>
      <c r="L254" s="15"/>
      <c r="M254" s="204">
        <f t="shared" si="10"/>
        <v>0</v>
      </c>
      <c r="N254" s="44">
        <f>IF(DisplayUnits="standard",IF(G254=0,0,VLOOKUP(G254,'Flow Rate Table'!$B$13:$O$132,X254)),IF(G254=0,0,VLOOKUP(G254,#REF!,X254)))</f>
        <v>0</v>
      </c>
      <c r="O254" s="129" t="str">
        <f>IF(E254=$A$3,M254/Cost!$D$6,"N/A")</f>
        <v>N/A</v>
      </c>
      <c r="P254" s="45" t="str">
        <f>IF(E254=Translations!$A$100,VLOOKUP(Cost!$D$5,'Coefficient Table'!$A$8:$K$92,11,FALSE)*O254,"N/A")</f>
        <v>N/A</v>
      </c>
      <c r="Q254" s="45" t="str">
        <f>IF(E254=Translations!$A$100,VLOOKUP(Cost!$D$5,'Coefficient Table'!$A$8:$K$92,10,FALSE)*O254,"N/A")</f>
        <v>N/A</v>
      </c>
      <c r="R254" s="45" t="str">
        <f>IF(E254=Translations!$A$100,VLOOKUP(Cost!$D$5,'Coefficient Table'!$A$8:$K$92,9,FALSE)*P254,"N/A")</f>
        <v>N/A</v>
      </c>
      <c r="S254" s="127"/>
      <c r="T254" s="229"/>
      <c r="U254" s="222"/>
      <c r="V254" s="222"/>
      <c r="W254" s="222"/>
      <c r="X254" s="227">
        <f t="shared" si="9"/>
        <v>0</v>
      </c>
      <c r="Y254" s="222"/>
      <c r="Z254" s="222">
        <f>$N254*60*Cost!$H$10*Cost!$H$11*Cost!$D$7/1000</f>
        <v>0</v>
      </c>
      <c r="AA254" s="222">
        <f>$N254*60*Cost!$H$10*Cost!$H$11*Cost!$D$8/1000</f>
        <v>0</v>
      </c>
      <c r="AB254" s="222">
        <f>$N254*60*Cost!$H$10*Cost!$H$11*Cost!$D$9/1000</f>
        <v>0</v>
      </c>
      <c r="AC254" s="222">
        <f>$N254*60*Cost!$H$10*Cost!$H$11*Cost!$D$10/1000</f>
        <v>0</v>
      </c>
      <c r="AD254" s="222">
        <f>$N254*60*Cost!$H$10*Cost!$H$11*Cost!$D$11/1000</f>
        <v>0</v>
      </c>
      <c r="AE254" s="222">
        <f t="shared" si="11"/>
        <v>0</v>
      </c>
      <c r="AF254" s="222"/>
      <c r="AG254" s="222"/>
      <c r="AH254" s="222"/>
      <c r="AI254" s="222"/>
      <c r="AJ254" s="222"/>
      <c r="AK254" s="222"/>
      <c r="AL254" s="222"/>
      <c r="AM254" s="222"/>
      <c r="AN254" s="222"/>
      <c r="AO254" s="222"/>
      <c r="AP254" s="222"/>
      <c r="AQ254" s="222"/>
      <c r="AR254" s="222"/>
      <c r="AS254" s="222"/>
      <c r="AT254" s="222"/>
    </row>
    <row r="255" spans="2:46" ht="13.8" x14ac:dyDescent="0.25">
      <c r="B255" s="15"/>
      <c r="C255" s="15"/>
      <c r="D255" s="15"/>
      <c r="E255" s="16"/>
      <c r="F255" s="15"/>
      <c r="G255" s="29"/>
      <c r="H255" s="322"/>
      <c r="I255" s="323"/>
      <c r="J255" s="323"/>
      <c r="K255" s="15"/>
      <c r="L255" s="15"/>
      <c r="M255" s="204">
        <f t="shared" si="10"/>
        <v>0</v>
      </c>
      <c r="N255" s="44">
        <f>IF(DisplayUnits="standard",IF(G255=0,0,VLOOKUP(G255,'Flow Rate Table'!$B$13:$O$132,X255)),IF(G255=0,0,VLOOKUP(G255,#REF!,X255)))</f>
        <v>0</v>
      </c>
      <c r="O255" s="129" t="str">
        <f>IF(E255=$A$3,M255/Cost!$D$6,"N/A")</f>
        <v>N/A</v>
      </c>
      <c r="P255" s="45" t="str">
        <f>IF(E255=Translations!$A$100,VLOOKUP(Cost!$D$5,'Coefficient Table'!$A$8:$K$92,11,FALSE)*O255,"N/A")</f>
        <v>N/A</v>
      </c>
      <c r="Q255" s="45" t="str">
        <f>IF(E255=Translations!$A$100,VLOOKUP(Cost!$D$5,'Coefficient Table'!$A$8:$K$92,10,FALSE)*O255,"N/A")</f>
        <v>N/A</v>
      </c>
      <c r="R255" s="45" t="str">
        <f>IF(E255=Translations!$A$100,VLOOKUP(Cost!$D$5,'Coefficient Table'!$A$8:$K$92,9,FALSE)*P255,"N/A")</f>
        <v>N/A</v>
      </c>
      <c r="S255" s="127"/>
      <c r="T255" s="229"/>
      <c r="U255" s="222"/>
      <c r="V255" s="222"/>
      <c r="W255" s="222"/>
      <c r="X255" s="227">
        <f t="shared" si="9"/>
        <v>0</v>
      </c>
      <c r="Y255" s="222"/>
      <c r="Z255" s="222">
        <f>$N255*60*Cost!$H$10*Cost!$H$11*Cost!$D$7/1000</f>
        <v>0</v>
      </c>
      <c r="AA255" s="222">
        <f>$N255*60*Cost!$H$10*Cost!$H$11*Cost!$D$8/1000</f>
        <v>0</v>
      </c>
      <c r="AB255" s="222">
        <f>$N255*60*Cost!$H$10*Cost!$H$11*Cost!$D$9/1000</f>
        <v>0</v>
      </c>
      <c r="AC255" s="222">
        <f>$N255*60*Cost!$H$10*Cost!$H$11*Cost!$D$10/1000</f>
        <v>0</v>
      </c>
      <c r="AD255" s="222">
        <f>$N255*60*Cost!$H$10*Cost!$H$11*Cost!$D$11/1000</f>
        <v>0</v>
      </c>
      <c r="AE255" s="222">
        <f t="shared" si="11"/>
        <v>0</v>
      </c>
      <c r="AF255" s="222"/>
      <c r="AG255" s="222"/>
      <c r="AH255" s="222"/>
      <c r="AI255" s="222"/>
      <c r="AJ255" s="222"/>
      <c r="AK255" s="222"/>
      <c r="AL255" s="222"/>
      <c r="AM255" s="222"/>
      <c r="AN255" s="222"/>
      <c r="AO255" s="222"/>
      <c r="AP255" s="222"/>
      <c r="AQ255" s="222"/>
      <c r="AR255" s="222"/>
      <c r="AS255" s="222"/>
      <c r="AT255" s="222"/>
    </row>
    <row r="256" spans="2:46" ht="13.8" x14ac:dyDescent="0.25">
      <c r="B256" s="15"/>
      <c r="C256" s="15"/>
      <c r="D256" s="15"/>
      <c r="E256" s="16"/>
      <c r="F256" s="15"/>
      <c r="G256" s="29"/>
      <c r="H256" s="322"/>
      <c r="I256" s="323"/>
      <c r="J256" s="323"/>
      <c r="K256" s="15"/>
      <c r="L256" s="15"/>
      <c r="M256" s="204">
        <f t="shared" si="10"/>
        <v>0</v>
      </c>
      <c r="N256" s="44">
        <f>IF(DisplayUnits="standard",IF(G256=0,0,VLOOKUP(G256,'Flow Rate Table'!$B$13:$O$132,X256)),IF(G256=0,0,VLOOKUP(G256,#REF!,X256)))</f>
        <v>0</v>
      </c>
      <c r="O256" s="129" t="str">
        <f>IF(E256=$A$3,M256/Cost!$D$6,"N/A")</f>
        <v>N/A</v>
      </c>
      <c r="P256" s="45" t="str">
        <f>IF(E256=Translations!$A$100,VLOOKUP(Cost!$D$5,'Coefficient Table'!$A$8:$K$92,11,FALSE)*O256,"N/A")</f>
        <v>N/A</v>
      </c>
      <c r="Q256" s="45" t="str">
        <f>IF(E256=Translations!$A$100,VLOOKUP(Cost!$D$5,'Coefficient Table'!$A$8:$K$92,10,FALSE)*O256,"N/A")</f>
        <v>N/A</v>
      </c>
      <c r="R256" s="45" t="str">
        <f>IF(E256=Translations!$A$100,VLOOKUP(Cost!$D$5,'Coefficient Table'!$A$8:$K$92,9,FALSE)*P256,"N/A")</f>
        <v>N/A</v>
      </c>
      <c r="S256" s="127"/>
      <c r="T256" s="229"/>
      <c r="U256" s="222"/>
      <c r="V256" s="222"/>
      <c r="W256" s="222"/>
      <c r="X256" s="227">
        <f t="shared" si="9"/>
        <v>0</v>
      </c>
      <c r="Y256" s="222"/>
      <c r="Z256" s="222">
        <f>$N256*60*Cost!$H$10*Cost!$H$11*Cost!$D$7/1000</f>
        <v>0</v>
      </c>
      <c r="AA256" s="222">
        <f>$N256*60*Cost!$H$10*Cost!$H$11*Cost!$D$8/1000</f>
        <v>0</v>
      </c>
      <c r="AB256" s="222">
        <f>$N256*60*Cost!$H$10*Cost!$H$11*Cost!$D$9/1000</f>
        <v>0</v>
      </c>
      <c r="AC256" s="222">
        <f>$N256*60*Cost!$H$10*Cost!$H$11*Cost!$D$10/1000</f>
        <v>0</v>
      </c>
      <c r="AD256" s="222">
        <f>$N256*60*Cost!$H$10*Cost!$H$11*Cost!$D$11/1000</f>
        <v>0</v>
      </c>
      <c r="AE256" s="222">
        <f t="shared" si="11"/>
        <v>0</v>
      </c>
      <c r="AF256" s="222"/>
      <c r="AG256" s="222"/>
      <c r="AH256" s="222"/>
      <c r="AI256" s="222"/>
      <c r="AJ256" s="222"/>
      <c r="AK256" s="222"/>
      <c r="AL256" s="222"/>
      <c r="AM256" s="222"/>
      <c r="AN256" s="222"/>
      <c r="AO256" s="222"/>
      <c r="AP256" s="222"/>
      <c r="AQ256" s="222"/>
      <c r="AR256" s="222"/>
      <c r="AS256" s="222"/>
      <c r="AT256" s="222"/>
    </row>
    <row r="257" spans="2:46" ht="13.8" x14ac:dyDescent="0.25">
      <c r="B257" s="15"/>
      <c r="C257" s="15"/>
      <c r="D257" s="15"/>
      <c r="E257" s="16"/>
      <c r="F257" s="15"/>
      <c r="G257" s="29"/>
      <c r="H257" s="322"/>
      <c r="I257" s="323"/>
      <c r="J257" s="323"/>
      <c r="K257" s="15"/>
      <c r="L257" s="15"/>
      <c r="M257" s="204">
        <f t="shared" si="10"/>
        <v>0</v>
      </c>
      <c r="N257" s="44">
        <f>IF(DisplayUnits="standard",IF(G257=0,0,VLOOKUP(G257,'Flow Rate Table'!$B$13:$O$132,X257)),IF(G257=0,0,VLOOKUP(G257,#REF!,X257)))</f>
        <v>0</v>
      </c>
      <c r="O257" s="129" t="str">
        <f>IF(E257=$A$3,M257/Cost!$D$6,"N/A")</f>
        <v>N/A</v>
      </c>
      <c r="P257" s="45" t="str">
        <f>IF(E257=Translations!$A$100,VLOOKUP(Cost!$D$5,'Coefficient Table'!$A$8:$K$92,11,FALSE)*O257,"N/A")</f>
        <v>N/A</v>
      </c>
      <c r="Q257" s="45" t="str">
        <f>IF(E257=Translations!$A$100,VLOOKUP(Cost!$D$5,'Coefficient Table'!$A$8:$K$92,10,FALSE)*O257,"N/A")</f>
        <v>N/A</v>
      </c>
      <c r="R257" s="45" t="str">
        <f>IF(E257=Translations!$A$100,VLOOKUP(Cost!$D$5,'Coefficient Table'!$A$8:$K$92,9,FALSE)*P257,"N/A")</f>
        <v>N/A</v>
      </c>
      <c r="S257" s="127"/>
      <c r="T257" s="229"/>
      <c r="U257" s="222"/>
      <c r="V257" s="222"/>
      <c r="W257" s="222"/>
      <c r="X257" s="227">
        <f t="shared" si="9"/>
        <v>0</v>
      </c>
      <c r="Y257" s="222"/>
      <c r="Z257" s="222">
        <f>$N257*60*Cost!$H$10*Cost!$H$11*Cost!$D$7/1000</f>
        <v>0</v>
      </c>
      <c r="AA257" s="222">
        <f>$N257*60*Cost!$H$10*Cost!$H$11*Cost!$D$8/1000</f>
        <v>0</v>
      </c>
      <c r="AB257" s="222">
        <f>$N257*60*Cost!$H$10*Cost!$H$11*Cost!$D$9/1000</f>
        <v>0</v>
      </c>
      <c r="AC257" s="222">
        <f>$N257*60*Cost!$H$10*Cost!$H$11*Cost!$D$10/1000</f>
        <v>0</v>
      </c>
      <c r="AD257" s="222">
        <f>$N257*60*Cost!$H$10*Cost!$H$11*Cost!$D$11/1000</f>
        <v>0</v>
      </c>
      <c r="AE257" s="222">
        <f t="shared" si="11"/>
        <v>0</v>
      </c>
      <c r="AF257" s="222"/>
      <c r="AG257" s="222"/>
      <c r="AH257" s="222"/>
      <c r="AI257" s="222"/>
      <c r="AJ257" s="222"/>
      <c r="AK257" s="222"/>
      <c r="AL257" s="222"/>
      <c r="AM257" s="222"/>
      <c r="AN257" s="222"/>
      <c r="AO257" s="222"/>
      <c r="AP257" s="222"/>
      <c r="AQ257" s="222"/>
      <c r="AR257" s="222"/>
      <c r="AS257" s="222"/>
      <c r="AT257" s="222"/>
    </row>
    <row r="258" spans="2:46" ht="13.8" x14ac:dyDescent="0.25">
      <c r="B258" s="15"/>
      <c r="C258" s="15"/>
      <c r="D258" s="15"/>
      <c r="E258" s="16"/>
      <c r="F258" s="15"/>
      <c r="G258" s="29"/>
      <c r="H258" s="322"/>
      <c r="I258" s="323"/>
      <c r="J258" s="323"/>
      <c r="K258" s="15"/>
      <c r="L258" s="15"/>
      <c r="M258" s="204">
        <f t="shared" si="10"/>
        <v>0</v>
      </c>
      <c r="N258" s="44">
        <f>IF(DisplayUnits="standard",IF(G258=0,0,VLOOKUP(G258,'Flow Rate Table'!$B$13:$O$132,X258)),IF(G258=0,0,VLOOKUP(G258,#REF!,X258)))</f>
        <v>0</v>
      </c>
      <c r="O258" s="129" t="str">
        <f>IF(E258=$A$3,M258/Cost!$D$6,"N/A")</f>
        <v>N/A</v>
      </c>
      <c r="P258" s="45" t="str">
        <f>IF(E258=Translations!$A$100,VLOOKUP(Cost!$D$5,'Coefficient Table'!$A$8:$K$92,11,FALSE)*O258,"N/A")</f>
        <v>N/A</v>
      </c>
      <c r="Q258" s="45" t="str">
        <f>IF(E258=Translations!$A$100,VLOOKUP(Cost!$D$5,'Coefficient Table'!$A$8:$K$92,10,FALSE)*O258,"N/A")</f>
        <v>N/A</v>
      </c>
      <c r="R258" s="45" t="str">
        <f>IF(E258=Translations!$A$100,VLOOKUP(Cost!$D$5,'Coefficient Table'!$A$8:$K$92,9,FALSE)*P258,"N/A")</f>
        <v>N/A</v>
      </c>
      <c r="S258" s="127"/>
      <c r="T258" s="229"/>
      <c r="U258" s="222"/>
      <c r="V258" s="222"/>
      <c r="W258" s="222"/>
      <c r="X258" s="227">
        <f t="shared" si="9"/>
        <v>0</v>
      </c>
      <c r="Y258" s="222"/>
      <c r="Z258" s="222">
        <f>$N258*60*Cost!$H$10*Cost!$H$11*Cost!$D$7/1000</f>
        <v>0</v>
      </c>
      <c r="AA258" s="222">
        <f>$N258*60*Cost!$H$10*Cost!$H$11*Cost!$D$8/1000</f>
        <v>0</v>
      </c>
      <c r="AB258" s="222">
        <f>$N258*60*Cost!$H$10*Cost!$H$11*Cost!$D$9/1000</f>
        <v>0</v>
      </c>
      <c r="AC258" s="222">
        <f>$N258*60*Cost!$H$10*Cost!$H$11*Cost!$D$10/1000</f>
        <v>0</v>
      </c>
      <c r="AD258" s="222">
        <f>$N258*60*Cost!$H$10*Cost!$H$11*Cost!$D$11/1000</f>
        <v>0</v>
      </c>
      <c r="AE258" s="222">
        <f t="shared" si="11"/>
        <v>0</v>
      </c>
      <c r="AF258" s="222"/>
      <c r="AG258" s="222"/>
      <c r="AH258" s="222"/>
      <c r="AI258" s="222"/>
      <c r="AJ258" s="222"/>
      <c r="AK258" s="222"/>
      <c r="AL258" s="222"/>
      <c r="AM258" s="222"/>
      <c r="AN258" s="222"/>
      <c r="AO258" s="222"/>
      <c r="AP258" s="222"/>
      <c r="AQ258" s="222"/>
      <c r="AR258" s="222"/>
      <c r="AS258" s="222"/>
      <c r="AT258" s="222"/>
    </row>
    <row r="259" spans="2:46" ht="13.8" x14ac:dyDescent="0.25">
      <c r="B259" s="15"/>
      <c r="C259" s="15"/>
      <c r="D259" s="15"/>
      <c r="E259" s="16"/>
      <c r="F259" s="15"/>
      <c r="G259" s="29"/>
      <c r="H259" s="322"/>
      <c r="I259" s="323"/>
      <c r="J259" s="323"/>
      <c r="K259" s="15"/>
      <c r="L259" s="15"/>
      <c r="M259" s="204">
        <f t="shared" si="10"/>
        <v>0</v>
      </c>
      <c r="N259" s="44">
        <f>IF(DisplayUnits="standard",IF(G259=0,0,VLOOKUP(G259,'Flow Rate Table'!$B$13:$O$132,X259)),IF(G259=0,0,VLOOKUP(G259,#REF!,X259)))</f>
        <v>0</v>
      </c>
      <c r="O259" s="129" t="str">
        <f>IF(E259=$A$3,M259/Cost!$D$6,"N/A")</f>
        <v>N/A</v>
      </c>
      <c r="P259" s="45" t="str">
        <f>IF(E259=Translations!$A$100,VLOOKUP(Cost!$D$5,'Coefficient Table'!$A$8:$K$92,11,FALSE)*O259,"N/A")</f>
        <v>N/A</v>
      </c>
      <c r="Q259" s="45" t="str">
        <f>IF(E259=Translations!$A$100,VLOOKUP(Cost!$D$5,'Coefficient Table'!$A$8:$K$92,10,FALSE)*O259,"N/A")</f>
        <v>N/A</v>
      </c>
      <c r="R259" s="45" t="str">
        <f>IF(E259=Translations!$A$100,VLOOKUP(Cost!$D$5,'Coefficient Table'!$A$8:$K$92,9,FALSE)*P259,"N/A")</f>
        <v>N/A</v>
      </c>
      <c r="S259" s="127"/>
      <c r="T259" s="229"/>
      <c r="U259" s="222"/>
      <c r="V259" s="222"/>
      <c r="W259" s="222"/>
      <c r="X259" s="227">
        <f t="shared" si="9"/>
        <v>0</v>
      </c>
      <c r="Y259" s="222"/>
      <c r="Z259" s="222">
        <f>$N259*60*Cost!$H$10*Cost!$H$11*Cost!$D$7/1000</f>
        <v>0</v>
      </c>
      <c r="AA259" s="222">
        <f>$N259*60*Cost!$H$10*Cost!$H$11*Cost!$D$8/1000</f>
        <v>0</v>
      </c>
      <c r="AB259" s="222">
        <f>$N259*60*Cost!$H$10*Cost!$H$11*Cost!$D$9/1000</f>
        <v>0</v>
      </c>
      <c r="AC259" s="222">
        <f>$N259*60*Cost!$H$10*Cost!$H$11*Cost!$D$10/1000</f>
        <v>0</v>
      </c>
      <c r="AD259" s="222">
        <f>$N259*60*Cost!$H$10*Cost!$H$11*Cost!$D$11/1000</f>
        <v>0</v>
      </c>
      <c r="AE259" s="222">
        <f t="shared" si="11"/>
        <v>0</v>
      </c>
      <c r="AF259" s="222"/>
      <c r="AG259" s="222"/>
      <c r="AH259" s="222"/>
      <c r="AI259" s="222"/>
      <c r="AJ259" s="222"/>
      <c r="AK259" s="222"/>
      <c r="AL259" s="222"/>
      <c r="AM259" s="222"/>
      <c r="AN259" s="222"/>
      <c r="AO259" s="222"/>
      <c r="AP259" s="222"/>
      <c r="AQ259" s="222"/>
      <c r="AR259" s="222"/>
      <c r="AS259" s="222"/>
      <c r="AT259" s="222"/>
    </row>
    <row r="260" spans="2:46" ht="13.8" x14ac:dyDescent="0.25">
      <c r="B260" s="15"/>
      <c r="C260" s="15"/>
      <c r="D260" s="15"/>
      <c r="E260" s="16"/>
      <c r="F260" s="15"/>
      <c r="G260" s="29"/>
      <c r="H260" s="322"/>
      <c r="I260" s="323"/>
      <c r="J260" s="323"/>
      <c r="K260" s="15"/>
      <c r="L260" s="15"/>
      <c r="M260" s="204">
        <f t="shared" si="10"/>
        <v>0</v>
      </c>
      <c r="N260" s="44">
        <f>IF(DisplayUnits="standard",IF(G260=0,0,VLOOKUP(G260,'Flow Rate Table'!$B$13:$O$132,X260)),IF(G260=0,0,VLOOKUP(G260,#REF!,X260)))</f>
        <v>0</v>
      </c>
      <c r="O260" s="129" t="str">
        <f>IF(E260=$A$3,M260/Cost!$D$6,"N/A")</f>
        <v>N/A</v>
      </c>
      <c r="P260" s="45" t="str">
        <f>IF(E260=Translations!$A$100,VLOOKUP(Cost!$D$5,'Coefficient Table'!$A$8:$K$92,11,FALSE)*O260,"N/A")</f>
        <v>N/A</v>
      </c>
      <c r="Q260" s="45" t="str">
        <f>IF(E260=Translations!$A$100,VLOOKUP(Cost!$D$5,'Coefficient Table'!$A$8:$K$92,10,FALSE)*O260,"N/A")</f>
        <v>N/A</v>
      </c>
      <c r="R260" s="45" t="str">
        <f>IF(E260=Translations!$A$100,VLOOKUP(Cost!$D$5,'Coefficient Table'!$A$8:$K$92,9,FALSE)*P260,"N/A")</f>
        <v>N/A</v>
      </c>
      <c r="S260" s="127"/>
      <c r="T260" s="229"/>
      <c r="U260" s="222"/>
      <c r="V260" s="222"/>
      <c r="W260" s="222"/>
      <c r="X260" s="227">
        <f t="shared" si="9"/>
        <v>0</v>
      </c>
      <c r="Y260" s="222"/>
      <c r="Z260" s="222">
        <f>$N260*60*Cost!$H$10*Cost!$H$11*Cost!$D$7/1000</f>
        <v>0</v>
      </c>
      <c r="AA260" s="222">
        <f>$N260*60*Cost!$H$10*Cost!$H$11*Cost!$D$8/1000</f>
        <v>0</v>
      </c>
      <c r="AB260" s="222">
        <f>$N260*60*Cost!$H$10*Cost!$H$11*Cost!$D$9/1000</f>
        <v>0</v>
      </c>
      <c r="AC260" s="222">
        <f>$N260*60*Cost!$H$10*Cost!$H$11*Cost!$D$10/1000</f>
        <v>0</v>
      </c>
      <c r="AD260" s="222">
        <f>$N260*60*Cost!$H$10*Cost!$H$11*Cost!$D$11/1000</f>
        <v>0</v>
      </c>
      <c r="AE260" s="222">
        <f t="shared" si="11"/>
        <v>0</v>
      </c>
      <c r="AF260" s="222"/>
      <c r="AG260" s="222"/>
      <c r="AH260" s="222"/>
      <c r="AI260" s="222"/>
      <c r="AJ260" s="222"/>
      <c r="AK260" s="222"/>
      <c r="AL260" s="222"/>
      <c r="AM260" s="222"/>
      <c r="AN260" s="222"/>
      <c r="AO260" s="222"/>
      <c r="AP260" s="222"/>
      <c r="AQ260" s="222"/>
      <c r="AR260" s="222"/>
      <c r="AS260" s="222"/>
      <c r="AT260" s="222"/>
    </row>
    <row r="261" spans="2:46" ht="13.8" x14ac:dyDescent="0.25">
      <c r="B261" s="15"/>
      <c r="C261" s="15"/>
      <c r="D261" s="15"/>
      <c r="E261" s="16"/>
      <c r="F261" s="15"/>
      <c r="G261" s="29"/>
      <c r="H261" s="322"/>
      <c r="I261" s="323"/>
      <c r="J261" s="323"/>
      <c r="K261" s="15"/>
      <c r="L261" s="15"/>
      <c r="M261" s="204">
        <f t="shared" si="10"/>
        <v>0</v>
      </c>
      <c r="N261" s="44">
        <f>IF(DisplayUnits="standard",IF(G261=0,0,VLOOKUP(G261,'Flow Rate Table'!$B$13:$O$132,X261)),IF(G261=0,0,VLOOKUP(G261,#REF!,X261)))</f>
        <v>0</v>
      </c>
      <c r="O261" s="129" t="str">
        <f>IF(E261=$A$3,M261/Cost!$D$6,"N/A")</f>
        <v>N/A</v>
      </c>
      <c r="P261" s="45" t="str">
        <f>IF(E261=Translations!$A$100,VLOOKUP(Cost!$D$5,'Coefficient Table'!$A$8:$K$92,11,FALSE)*O261,"N/A")</f>
        <v>N/A</v>
      </c>
      <c r="Q261" s="45" t="str">
        <f>IF(E261=Translations!$A$100,VLOOKUP(Cost!$D$5,'Coefficient Table'!$A$8:$K$92,10,FALSE)*O261,"N/A")</f>
        <v>N/A</v>
      </c>
      <c r="R261" s="45" t="str">
        <f>IF(E261=Translations!$A$100,VLOOKUP(Cost!$D$5,'Coefficient Table'!$A$8:$K$92,9,FALSE)*P261,"N/A")</f>
        <v>N/A</v>
      </c>
      <c r="S261" s="127"/>
      <c r="T261" s="229"/>
      <c r="U261" s="222"/>
      <c r="V261" s="222"/>
      <c r="W261" s="222"/>
      <c r="X261" s="227">
        <f t="shared" si="9"/>
        <v>0</v>
      </c>
      <c r="Y261" s="222"/>
      <c r="Z261" s="222">
        <f>$N261*60*Cost!$H$10*Cost!$H$11*Cost!$D$7/1000</f>
        <v>0</v>
      </c>
      <c r="AA261" s="222">
        <f>$N261*60*Cost!$H$10*Cost!$H$11*Cost!$D$8/1000</f>
        <v>0</v>
      </c>
      <c r="AB261" s="222">
        <f>$N261*60*Cost!$H$10*Cost!$H$11*Cost!$D$9/1000</f>
        <v>0</v>
      </c>
      <c r="AC261" s="222">
        <f>$N261*60*Cost!$H$10*Cost!$H$11*Cost!$D$10/1000</f>
        <v>0</v>
      </c>
      <c r="AD261" s="222">
        <f>$N261*60*Cost!$H$10*Cost!$H$11*Cost!$D$11/1000</f>
        <v>0</v>
      </c>
      <c r="AE261" s="222">
        <f t="shared" si="11"/>
        <v>0</v>
      </c>
      <c r="AF261" s="222"/>
      <c r="AG261" s="222"/>
      <c r="AH261" s="222"/>
      <c r="AI261" s="222"/>
      <c r="AJ261" s="222"/>
      <c r="AK261" s="222"/>
      <c r="AL261" s="222"/>
      <c r="AM261" s="222"/>
      <c r="AN261" s="222"/>
      <c r="AO261" s="222"/>
      <c r="AP261" s="222"/>
      <c r="AQ261" s="222"/>
      <c r="AR261" s="222"/>
      <c r="AS261" s="222"/>
      <c r="AT261" s="222"/>
    </row>
    <row r="262" spans="2:46" ht="13.8" x14ac:dyDescent="0.25">
      <c r="B262" s="15"/>
      <c r="C262" s="15"/>
      <c r="D262" s="15"/>
      <c r="E262" s="16"/>
      <c r="F262" s="15"/>
      <c r="G262" s="29"/>
      <c r="H262" s="322"/>
      <c r="I262" s="323"/>
      <c r="J262" s="323"/>
      <c r="K262" s="15"/>
      <c r="L262" s="15"/>
      <c r="M262" s="204">
        <f t="shared" si="10"/>
        <v>0</v>
      </c>
      <c r="N262" s="44">
        <f>IF(DisplayUnits="standard",IF(G262=0,0,VLOOKUP(G262,'Flow Rate Table'!$B$13:$O$132,X262)),IF(G262=0,0,VLOOKUP(G262,#REF!,X262)))</f>
        <v>0</v>
      </c>
      <c r="O262" s="129" t="str">
        <f>IF(E262=$A$3,M262/Cost!$D$6,"N/A")</f>
        <v>N/A</v>
      </c>
      <c r="P262" s="45" t="str">
        <f>IF(E262=Translations!$A$100,VLOOKUP(Cost!$D$5,'Coefficient Table'!$A$8:$K$92,11,FALSE)*O262,"N/A")</f>
        <v>N/A</v>
      </c>
      <c r="Q262" s="45" t="str">
        <f>IF(E262=Translations!$A$100,VLOOKUP(Cost!$D$5,'Coefficient Table'!$A$8:$K$92,10,FALSE)*O262,"N/A")</f>
        <v>N/A</v>
      </c>
      <c r="R262" s="45" t="str">
        <f>IF(E262=Translations!$A$100,VLOOKUP(Cost!$D$5,'Coefficient Table'!$A$8:$K$92,9,FALSE)*P262,"N/A")</f>
        <v>N/A</v>
      </c>
      <c r="S262" s="127"/>
      <c r="T262" s="229"/>
      <c r="U262" s="222"/>
      <c r="V262" s="222"/>
      <c r="W262" s="222"/>
      <c r="X262" s="227">
        <f t="shared" si="9"/>
        <v>0</v>
      </c>
      <c r="Y262" s="222"/>
      <c r="Z262" s="222">
        <f>$N262*60*Cost!$H$10*Cost!$H$11*Cost!$D$7/1000</f>
        <v>0</v>
      </c>
      <c r="AA262" s="222">
        <f>$N262*60*Cost!$H$10*Cost!$H$11*Cost!$D$8/1000</f>
        <v>0</v>
      </c>
      <c r="AB262" s="222">
        <f>$N262*60*Cost!$H$10*Cost!$H$11*Cost!$D$9/1000</f>
        <v>0</v>
      </c>
      <c r="AC262" s="222">
        <f>$N262*60*Cost!$H$10*Cost!$H$11*Cost!$D$10/1000</f>
        <v>0</v>
      </c>
      <c r="AD262" s="222">
        <f>$N262*60*Cost!$H$10*Cost!$H$11*Cost!$D$11/1000</f>
        <v>0</v>
      </c>
      <c r="AE262" s="222">
        <f t="shared" si="11"/>
        <v>0</v>
      </c>
      <c r="AF262" s="222"/>
      <c r="AG262" s="222"/>
      <c r="AH262" s="222"/>
      <c r="AI262" s="222"/>
      <c r="AJ262" s="222"/>
      <c r="AK262" s="222"/>
      <c r="AL262" s="222"/>
      <c r="AM262" s="222"/>
      <c r="AN262" s="222"/>
      <c r="AO262" s="222"/>
      <c r="AP262" s="222"/>
      <c r="AQ262" s="222"/>
      <c r="AR262" s="222"/>
      <c r="AS262" s="222"/>
      <c r="AT262" s="222"/>
    </row>
    <row r="263" spans="2:46" ht="13.8" x14ac:dyDescent="0.25">
      <c r="B263" s="15"/>
      <c r="C263" s="15"/>
      <c r="D263" s="15"/>
      <c r="E263" s="16"/>
      <c r="F263" s="15"/>
      <c r="G263" s="29"/>
      <c r="H263" s="322"/>
      <c r="I263" s="323"/>
      <c r="J263" s="323"/>
      <c r="K263" s="15"/>
      <c r="L263" s="15"/>
      <c r="M263" s="204">
        <f t="shared" si="10"/>
        <v>0</v>
      </c>
      <c r="N263" s="44">
        <f>IF(DisplayUnits="standard",IF(G263=0,0,VLOOKUP(G263,'Flow Rate Table'!$B$13:$O$132,X263)),IF(G263=0,0,VLOOKUP(G263,#REF!,X263)))</f>
        <v>0</v>
      </c>
      <c r="O263" s="129" t="str">
        <f>IF(E263=$A$3,M263/Cost!$D$6,"N/A")</f>
        <v>N/A</v>
      </c>
      <c r="P263" s="45" t="str">
        <f>IF(E263=Translations!$A$100,VLOOKUP(Cost!$D$5,'Coefficient Table'!$A$8:$K$92,11,FALSE)*O263,"N/A")</f>
        <v>N/A</v>
      </c>
      <c r="Q263" s="45" t="str">
        <f>IF(E263=Translations!$A$100,VLOOKUP(Cost!$D$5,'Coefficient Table'!$A$8:$K$92,10,FALSE)*O263,"N/A")</f>
        <v>N/A</v>
      </c>
      <c r="R263" s="45" t="str">
        <f>IF(E263=Translations!$A$100,VLOOKUP(Cost!$D$5,'Coefficient Table'!$A$8:$K$92,9,FALSE)*P263,"N/A")</f>
        <v>N/A</v>
      </c>
      <c r="S263" s="127"/>
      <c r="T263" s="229"/>
      <c r="U263" s="222"/>
      <c r="V263" s="222"/>
      <c r="W263" s="222"/>
      <c r="X263" s="227">
        <f t="shared" si="9"/>
        <v>0</v>
      </c>
      <c r="Y263" s="222"/>
      <c r="Z263" s="222">
        <f>$N263*60*Cost!$H$10*Cost!$H$11*Cost!$D$7/1000</f>
        <v>0</v>
      </c>
      <c r="AA263" s="222">
        <f>$N263*60*Cost!$H$10*Cost!$H$11*Cost!$D$8/1000</f>
        <v>0</v>
      </c>
      <c r="AB263" s="222">
        <f>$N263*60*Cost!$H$10*Cost!$H$11*Cost!$D$9/1000</f>
        <v>0</v>
      </c>
      <c r="AC263" s="222">
        <f>$N263*60*Cost!$H$10*Cost!$H$11*Cost!$D$10/1000</f>
        <v>0</v>
      </c>
      <c r="AD263" s="222">
        <f>$N263*60*Cost!$H$10*Cost!$H$11*Cost!$D$11/1000</f>
        <v>0</v>
      </c>
      <c r="AE263" s="222">
        <f t="shared" si="11"/>
        <v>0</v>
      </c>
      <c r="AF263" s="222"/>
      <c r="AG263" s="222"/>
      <c r="AH263" s="222"/>
      <c r="AI263" s="222"/>
      <c r="AJ263" s="222"/>
      <c r="AK263" s="222"/>
      <c r="AL263" s="222"/>
      <c r="AM263" s="222"/>
      <c r="AN263" s="222"/>
      <c r="AO263" s="222"/>
      <c r="AP263" s="222"/>
      <c r="AQ263" s="222"/>
      <c r="AR263" s="222"/>
      <c r="AS263" s="222"/>
      <c r="AT263" s="222"/>
    </row>
    <row r="264" spans="2:46" ht="13.8" x14ac:dyDescent="0.25">
      <c r="B264" s="15"/>
      <c r="C264" s="15"/>
      <c r="D264" s="15"/>
      <c r="E264" s="16"/>
      <c r="F264" s="15"/>
      <c r="G264" s="29"/>
      <c r="H264" s="322"/>
      <c r="I264" s="323"/>
      <c r="J264" s="323"/>
      <c r="K264" s="15"/>
      <c r="L264" s="15"/>
      <c r="M264" s="204">
        <f t="shared" si="10"/>
        <v>0</v>
      </c>
      <c r="N264" s="44">
        <f>IF(DisplayUnits="standard",IF(G264=0,0,VLOOKUP(G264,'Flow Rate Table'!$B$13:$O$132,X264)),IF(G264=0,0,VLOOKUP(G264,#REF!,X264)))</f>
        <v>0</v>
      </c>
      <c r="O264" s="129" t="str">
        <f>IF(E264=$A$3,M264/Cost!$D$6,"N/A")</f>
        <v>N/A</v>
      </c>
      <c r="P264" s="45" t="str">
        <f>IF(E264=Translations!$A$100,VLOOKUP(Cost!$D$5,'Coefficient Table'!$A$8:$K$92,11,FALSE)*O264,"N/A")</f>
        <v>N/A</v>
      </c>
      <c r="Q264" s="45" t="str">
        <f>IF(E264=Translations!$A$100,VLOOKUP(Cost!$D$5,'Coefficient Table'!$A$8:$K$92,10,FALSE)*O264,"N/A")</f>
        <v>N/A</v>
      </c>
      <c r="R264" s="45" t="str">
        <f>IF(E264=Translations!$A$100,VLOOKUP(Cost!$D$5,'Coefficient Table'!$A$8:$K$92,9,FALSE)*P264,"N/A")</f>
        <v>N/A</v>
      </c>
      <c r="S264" s="127"/>
      <c r="T264" s="229"/>
      <c r="U264" s="222"/>
      <c r="V264" s="222"/>
      <c r="W264" s="222"/>
      <c r="X264" s="227">
        <f t="shared" ref="X264:X327" si="12">IF(DisplayUnits="standard",IF(F264=150,2)+IF(F264=125,4)+IF(F264=100,6)+IF(F264=75,8)+IF(F264=50,10)+IF(F264=25,12)+IF(F264=10,14),IF(F264=10,2)+IF(F264=9,4)+IF(F264=7,6)+IF(F264=5,8)+IF(F264=4,10)+IF(F264=2,12)+IF(F264=1,14))</f>
        <v>0</v>
      </c>
      <c r="Y264" s="222"/>
      <c r="Z264" s="222">
        <f>$N264*60*Cost!$H$10*Cost!$H$11*Cost!$D$7/1000</f>
        <v>0</v>
      </c>
      <c r="AA264" s="222">
        <f>$N264*60*Cost!$H$10*Cost!$H$11*Cost!$D$8/1000</f>
        <v>0</v>
      </c>
      <c r="AB264" s="222">
        <f>$N264*60*Cost!$H$10*Cost!$H$11*Cost!$D$9/1000</f>
        <v>0</v>
      </c>
      <c r="AC264" s="222">
        <f>$N264*60*Cost!$H$10*Cost!$H$11*Cost!$D$10/1000</f>
        <v>0</v>
      </c>
      <c r="AD264" s="222">
        <f>$N264*60*Cost!$H$10*Cost!$H$11*Cost!$D$11/1000</f>
        <v>0</v>
      </c>
      <c r="AE264" s="222">
        <f t="shared" si="11"/>
        <v>0</v>
      </c>
      <c r="AF264" s="222"/>
      <c r="AG264" s="222"/>
      <c r="AH264" s="222"/>
      <c r="AI264" s="222"/>
      <c r="AJ264" s="222"/>
      <c r="AK264" s="222"/>
      <c r="AL264" s="222"/>
      <c r="AM264" s="222"/>
      <c r="AN264" s="222"/>
      <c r="AO264" s="222"/>
      <c r="AP264" s="222"/>
      <c r="AQ264" s="222"/>
      <c r="AR264" s="222"/>
      <c r="AS264" s="222"/>
      <c r="AT264" s="222"/>
    </row>
    <row r="265" spans="2:46" ht="13.8" x14ac:dyDescent="0.25">
      <c r="B265" s="15"/>
      <c r="C265" s="15"/>
      <c r="D265" s="15"/>
      <c r="E265" s="16"/>
      <c r="F265" s="15"/>
      <c r="G265" s="29"/>
      <c r="H265" s="322"/>
      <c r="I265" s="323"/>
      <c r="J265" s="323"/>
      <c r="K265" s="15"/>
      <c r="L265" s="15"/>
      <c r="M265" s="204">
        <f t="shared" ref="M265:M328" si="13">IF(G265=0,0,AE265)</f>
        <v>0</v>
      </c>
      <c r="N265" s="44">
        <f>IF(DisplayUnits="standard",IF(G265=0,0,VLOOKUP(G265,'Flow Rate Table'!$B$13:$O$132,X265)),IF(G265=0,0,VLOOKUP(G265,#REF!,X265)))</f>
        <v>0</v>
      </c>
      <c r="O265" s="129" t="str">
        <f>IF(E265=$A$3,M265/Cost!$D$6,"N/A")</f>
        <v>N/A</v>
      </c>
      <c r="P265" s="45" t="str">
        <f>IF(E265=Translations!$A$100,VLOOKUP(Cost!$D$5,'Coefficient Table'!$A$8:$K$92,11,FALSE)*O265,"N/A")</f>
        <v>N/A</v>
      </c>
      <c r="Q265" s="45" t="str">
        <f>IF(E265=Translations!$A$100,VLOOKUP(Cost!$D$5,'Coefficient Table'!$A$8:$K$92,10,FALSE)*O265,"N/A")</f>
        <v>N/A</v>
      </c>
      <c r="R265" s="45" t="str">
        <f>IF(E265=Translations!$A$100,VLOOKUP(Cost!$D$5,'Coefficient Table'!$A$8:$K$92,9,FALSE)*P265,"N/A")</f>
        <v>N/A</v>
      </c>
      <c r="S265" s="127"/>
      <c r="T265" s="229"/>
      <c r="U265" s="222"/>
      <c r="V265" s="222"/>
      <c r="W265" s="222"/>
      <c r="X265" s="227">
        <f t="shared" si="12"/>
        <v>0</v>
      </c>
      <c r="Y265" s="222"/>
      <c r="Z265" s="222">
        <f>$N265*60*Cost!$H$10*Cost!$H$11*Cost!$D$7/1000</f>
        <v>0</v>
      </c>
      <c r="AA265" s="222">
        <f>$N265*60*Cost!$H$10*Cost!$H$11*Cost!$D$8/1000</f>
        <v>0</v>
      </c>
      <c r="AB265" s="222">
        <f>$N265*60*Cost!$H$10*Cost!$H$11*Cost!$D$9/1000</f>
        <v>0</v>
      </c>
      <c r="AC265" s="222">
        <f>$N265*60*Cost!$H$10*Cost!$H$11*Cost!$D$10/1000</f>
        <v>0</v>
      </c>
      <c r="AD265" s="222">
        <f>$N265*60*Cost!$H$10*Cost!$H$11*Cost!$D$11/1000</f>
        <v>0</v>
      </c>
      <c r="AE265" s="222">
        <f t="shared" ref="AE265:AE328" si="14">IF(E265=$A$3,Z265,IF(E265=$A$4,AA265,IF(E265=$A$5,AB265,IF(E265=$A$6,AC265,IF(E265=$A$7,AD265,0)))))</f>
        <v>0</v>
      </c>
      <c r="AF265" s="222"/>
      <c r="AG265" s="222"/>
      <c r="AH265" s="222"/>
      <c r="AI265" s="222"/>
      <c r="AJ265" s="222"/>
      <c r="AK265" s="222"/>
      <c r="AL265" s="222"/>
      <c r="AM265" s="222"/>
      <c r="AN265" s="222"/>
      <c r="AO265" s="222"/>
      <c r="AP265" s="222"/>
      <c r="AQ265" s="222"/>
      <c r="AR265" s="222"/>
      <c r="AS265" s="222"/>
      <c r="AT265" s="222"/>
    </row>
    <row r="266" spans="2:46" ht="13.8" x14ac:dyDescent="0.25">
      <c r="B266" s="15"/>
      <c r="C266" s="15"/>
      <c r="D266" s="15"/>
      <c r="E266" s="16"/>
      <c r="F266" s="15"/>
      <c r="G266" s="29"/>
      <c r="H266" s="322"/>
      <c r="I266" s="323"/>
      <c r="J266" s="323"/>
      <c r="K266" s="15"/>
      <c r="L266" s="15"/>
      <c r="M266" s="204">
        <f t="shared" si="13"/>
        <v>0</v>
      </c>
      <c r="N266" s="44">
        <f>IF(DisplayUnits="standard",IF(G266=0,0,VLOOKUP(G266,'Flow Rate Table'!$B$13:$O$132,X266)),IF(G266=0,0,VLOOKUP(G266,#REF!,X266)))</f>
        <v>0</v>
      </c>
      <c r="O266" s="129" t="str">
        <f>IF(E266=$A$3,M266/Cost!$D$6,"N/A")</f>
        <v>N/A</v>
      </c>
      <c r="P266" s="45" t="str">
        <f>IF(E266=Translations!$A$100,VLOOKUP(Cost!$D$5,'Coefficient Table'!$A$8:$K$92,11,FALSE)*O266,"N/A")</f>
        <v>N/A</v>
      </c>
      <c r="Q266" s="45" t="str">
        <f>IF(E266=Translations!$A$100,VLOOKUP(Cost!$D$5,'Coefficient Table'!$A$8:$K$92,10,FALSE)*O266,"N/A")</f>
        <v>N/A</v>
      </c>
      <c r="R266" s="45" t="str">
        <f>IF(E266=Translations!$A$100,VLOOKUP(Cost!$D$5,'Coefficient Table'!$A$8:$K$92,9,FALSE)*P266,"N/A")</f>
        <v>N/A</v>
      </c>
      <c r="S266" s="127"/>
      <c r="T266" s="229"/>
      <c r="U266" s="222"/>
      <c r="V266" s="222"/>
      <c r="W266" s="222"/>
      <c r="X266" s="227">
        <f t="shared" si="12"/>
        <v>0</v>
      </c>
      <c r="Y266" s="222"/>
      <c r="Z266" s="222">
        <f>$N266*60*Cost!$H$10*Cost!$H$11*Cost!$D$7/1000</f>
        <v>0</v>
      </c>
      <c r="AA266" s="222">
        <f>$N266*60*Cost!$H$10*Cost!$H$11*Cost!$D$8/1000</f>
        <v>0</v>
      </c>
      <c r="AB266" s="222">
        <f>$N266*60*Cost!$H$10*Cost!$H$11*Cost!$D$9/1000</f>
        <v>0</v>
      </c>
      <c r="AC266" s="222">
        <f>$N266*60*Cost!$H$10*Cost!$H$11*Cost!$D$10/1000</f>
        <v>0</v>
      </c>
      <c r="AD266" s="222">
        <f>$N266*60*Cost!$H$10*Cost!$H$11*Cost!$D$11/1000</f>
        <v>0</v>
      </c>
      <c r="AE266" s="222">
        <f t="shared" si="14"/>
        <v>0</v>
      </c>
      <c r="AF266" s="222"/>
      <c r="AG266" s="222"/>
      <c r="AH266" s="222"/>
      <c r="AI266" s="222"/>
      <c r="AJ266" s="222"/>
      <c r="AK266" s="222"/>
      <c r="AL266" s="222"/>
      <c r="AM266" s="222"/>
      <c r="AN266" s="222"/>
      <c r="AO266" s="222"/>
      <c r="AP266" s="222"/>
      <c r="AQ266" s="222"/>
      <c r="AR266" s="222"/>
      <c r="AS266" s="222"/>
      <c r="AT266" s="222"/>
    </row>
    <row r="267" spans="2:46" ht="13.8" x14ac:dyDescent="0.25">
      <c r="B267" s="15"/>
      <c r="C267" s="15"/>
      <c r="D267" s="15"/>
      <c r="E267" s="16"/>
      <c r="F267" s="15"/>
      <c r="G267" s="29"/>
      <c r="H267" s="322"/>
      <c r="I267" s="323"/>
      <c r="J267" s="323"/>
      <c r="K267" s="15"/>
      <c r="L267" s="15"/>
      <c r="M267" s="204">
        <f t="shared" si="13"/>
        <v>0</v>
      </c>
      <c r="N267" s="44">
        <f>IF(DisplayUnits="standard",IF(G267=0,0,VLOOKUP(G267,'Flow Rate Table'!$B$13:$O$132,X267)),IF(G267=0,0,VLOOKUP(G267,#REF!,X267)))</f>
        <v>0</v>
      </c>
      <c r="O267" s="129" t="str">
        <f>IF(E267=$A$3,M267/Cost!$D$6,"N/A")</f>
        <v>N/A</v>
      </c>
      <c r="P267" s="45" t="str">
        <f>IF(E267=Translations!$A$100,VLOOKUP(Cost!$D$5,'Coefficient Table'!$A$8:$K$92,11,FALSE)*O267,"N/A")</f>
        <v>N/A</v>
      </c>
      <c r="Q267" s="45" t="str">
        <f>IF(E267=Translations!$A$100,VLOOKUP(Cost!$D$5,'Coefficient Table'!$A$8:$K$92,10,FALSE)*O267,"N/A")</f>
        <v>N/A</v>
      </c>
      <c r="R267" s="45" t="str">
        <f>IF(E267=Translations!$A$100,VLOOKUP(Cost!$D$5,'Coefficient Table'!$A$8:$K$92,9,FALSE)*P267,"N/A")</f>
        <v>N/A</v>
      </c>
      <c r="S267" s="127"/>
      <c r="T267" s="229"/>
      <c r="U267" s="222"/>
      <c r="V267" s="222"/>
      <c r="W267" s="222"/>
      <c r="X267" s="227">
        <f t="shared" si="12"/>
        <v>0</v>
      </c>
      <c r="Y267" s="222"/>
      <c r="Z267" s="222">
        <f>$N267*60*Cost!$H$10*Cost!$H$11*Cost!$D$7/1000</f>
        <v>0</v>
      </c>
      <c r="AA267" s="222">
        <f>$N267*60*Cost!$H$10*Cost!$H$11*Cost!$D$8/1000</f>
        <v>0</v>
      </c>
      <c r="AB267" s="222">
        <f>$N267*60*Cost!$H$10*Cost!$H$11*Cost!$D$9/1000</f>
        <v>0</v>
      </c>
      <c r="AC267" s="222">
        <f>$N267*60*Cost!$H$10*Cost!$H$11*Cost!$D$10/1000</f>
        <v>0</v>
      </c>
      <c r="AD267" s="222">
        <f>$N267*60*Cost!$H$10*Cost!$H$11*Cost!$D$11/1000</f>
        <v>0</v>
      </c>
      <c r="AE267" s="222">
        <f t="shared" si="14"/>
        <v>0</v>
      </c>
      <c r="AF267" s="222"/>
      <c r="AG267" s="222"/>
      <c r="AH267" s="222"/>
      <c r="AI267" s="222"/>
      <c r="AJ267" s="222"/>
      <c r="AK267" s="222"/>
      <c r="AL267" s="222"/>
      <c r="AM267" s="222"/>
      <c r="AN267" s="222"/>
      <c r="AO267" s="222"/>
      <c r="AP267" s="222"/>
      <c r="AQ267" s="222"/>
      <c r="AR267" s="222"/>
      <c r="AS267" s="222"/>
      <c r="AT267" s="222"/>
    </row>
    <row r="268" spans="2:46" ht="13.8" x14ac:dyDescent="0.25">
      <c r="B268" s="15"/>
      <c r="C268" s="15"/>
      <c r="D268" s="15"/>
      <c r="E268" s="16"/>
      <c r="F268" s="15"/>
      <c r="G268" s="29"/>
      <c r="H268" s="322"/>
      <c r="I268" s="323"/>
      <c r="J268" s="323"/>
      <c r="K268" s="15"/>
      <c r="L268" s="15"/>
      <c r="M268" s="204">
        <f t="shared" si="13"/>
        <v>0</v>
      </c>
      <c r="N268" s="44">
        <f>IF(DisplayUnits="standard",IF(G268=0,0,VLOOKUP(G268,'Flow Rate Table'!$B$13:$O$132,X268)),IF(G268=0,0,VLOOKUP(G268,#REF!,X268)))</f>
        <v>0</v>
      </c>
      <c r="O268" s="129" t="str">
        <f>IF(E268=$A$3,M268/Cost!$D$6,"N/A")</f>
        <v>N/A</v>
      </c>
      <c r="P268" s="45" t="str">
        <f>IF(E268=Translations!$A$100,VLOOKUP(Cost!$D$5,'Coefficient Table'!$A$8:$K$92,11,FALSE)*O268,"N/A")</f>
        <v>N/A</v>
      </c>
      <c r="Q268" s="45" t="str">
        <f>IF(E268=Translations!$A$100,VLOOKUP(Cost!$D$5,'Coefficient Table'!$A$8:$K$92,10,FALSE)*O268,"N/A")</f>
        <v>N/A</v>
      </c>
      <c r="R268" s="45" t="str">
        <f>IF(E268=Translations!$A$100,VLOOKUP(Cost!$D$5,'Coefficient Table'!$A$8:$K$92,9,FALSE)*P268,"N/A")</f>
        <v>N/A</v>
      </c>
      <c r="S268" s="127"/>
      <c r="T268" s="229"/>
      <c r="U268" s="222"/>
      <c r="V268" s="222"/>
      <c r="W268" s="222"/>
      <c r="X268" s="227">
        <f t="shared" si="12"/>
        <v>0</v>
      </c>
      <c r="Y268" s="222"/>
      <c r="Z268" s="222">
        <f>$N268*60*Cost!$H$10*Cost!$H$11*Cost!$D$7/1000</f>
        <v>0</v>
      </c>
      <c r="AA268" s="222">
        <f>$N268*60*Cost!$H$10*Cost!$H$11*Cost!$D$8/1000</f>
        <v>0</v>
      </c>
      <c r="AB268" s="222">
        <f>$N268*60*Cost!$H$10*Cost!$H$11*Cost!$D$9/1000</f>
        <v>0</v>
      </c>
      <c r="AC268" s="222">
        <f>$N268*60*Cost!$H$10*Cost!$H$11*Cost!$D$10/1000</f>
        <v>0</v>
      </c>
      <c r="AD268" s="222">
        <f>$N268*60*Cost!$H$10*Cost!$H$11*Cost!$D$11/1000</f>
        <v>0</v>
      </c>
      <c r="AE268" s="222">
        <f t="shared" si="14"/>
        <v>0</v>
      </c>
      <c r="AF268" s="222"/>
      <c r="AG268" s="222"/>
      <c r="AH268" s="222"/>
      <c r="AI268" s="222"/>
      <c r="AJ268" s="222"/>
      <c r="AK268" s="222"/>
      <c r="AL268" s="222"/>
      <c r="AM268" s="222"/>
      <c r="AN268" s="222"/>
      <c r="AO268" s="222"/>
      <c r="AP268" s="222"/>
      <c r="AQ268" s="222"/>
      <c r="AR268" s="222"/>
      <c r="AS268" s="222"/>
      <c r="AT268" s="222"/>
    </row>
    <row r="269" spans="2:46" ht="13.8" x14ac:dyDescent="0.25">
      <c r="B269" s="15"/>
      <c r="C269" s="15"/>
      <c r="D269" s="15"/>
      <c r="E269" s="16"/>
      <c r="F269" s="15"/>
      <c r="G269" s="29"/>
      <c r="H269" s="322"/>
      <c r="I269" s="323"/>
      <c r="J269" s="323"/>
      <c r="K269" s="15"/>
      <c r="L269" s="15"/>
      <c r="M269" s="204">
        <f t="shared" si="13"/>
        <v>0</v>
      </c>
      <c r="N269" s="44">
        <f>IF(DisplayUnits="standard",IF(G269=0,0,VLOOKUP(G269,'Flow Rate Table'!$B$13:$O$132,X269)),IF(G269=0,0,VLOOKUP(G269,#REF!,X269)))</f>
        <v>0</v>
      </c>
      <c r="O269" s="129" t="str">
        <f>IF(E269=$A$3,M269/Cost!$D$6,"N/A")</f>
        <v>N/A</v>
      </c>
      <c r="P269" s="45" t="str">
        <f>IF(E269=Translations!$A$100,VLOOKUP(Cost!$D$5,'Coefficient Table'!$A$8:$K$92,11,FALSE)*O269,"N/A")</f>
        <v>N/A</v>
      </c>
      <c r="Q269" s="45" t="str">
        <f>IF(E269=Translations!$A$100,VLOOKUP(Cost!$D$5,'Coefficient Table'!$A$8:$K$92,10,FALSE)*O269,"N/A")</f>
        <v>N/A</v>
      </c>
      <c r="R269" s="45" t="str">
        <f>IF(E269=Translations!$A$100,VLOOKUP(Cost!$D$5,'Coefficient Table'!$A$8:$K$92,9,FALSE)*P269,"N/A")</f>
        <v>N/A</v>
      </c>
      <c r="S269" s="127"/>
      <c r="T269" s="229"/>
      <c r="U269" s="222"/>
      <c r="V269" s="222"/>
      <c r="W269" s="222"/>
      <c r="X269" s="227">
        <f t="shared" si="12"/>
        <v>0</v>
      </c>
      <c r="Y269" s="222"/>
      <c r="Z269" s="222">
        <f>$N269*60*Cost!$H$10*Cost!$H$11*Cost!$D$7/1000</f>
        <v>0</v>
      </c>
      <c r="AA269" s="222">
        <f>$N269*60*Cost!$H$10*Cost!$H$11*Cost!$D$8/1000</f>
        <v>0</v>
      </c>
      <c r="AB269" s="222">
        <f>$N269*60*Cost!$H$10*Cost!$H$11*Cost!$D$9/1000</f>
        <v>0</v>
      </c>
      <c r="AC269" s="222">
        <f>$N269*60*Cost!$H$10*Cost!$H$11*Cost!$D$10/1000</f>
        <v>0</v>
      </c>
      <c r="AD269" s="222">
        <f>$N269*60*Cost!$H$10*Cost!$H$11*Cost!$D$11/1000</f>
        <v>0</v>
      </c>
      <c r="AE269" s="222">
        <f t="shared" si="14"/>
        <v>0</v>
      </c>
      <c r="AF269" s="222"/>
      <c r="AG269" s="222"/>
      <c r="AH269" s="222"/>
      <c r="AI269" s="222"/>
      <c r="AJ269" s="222"/>
      <c r="AK269" s="222"/>
      <c r="AL269" s="222"/>
      <c r="AM269" s="222"/>
      <c r="AN269" s="222"/>
      <c r="AO269" s="222"/>
      <c r="AP269" s="222"/>
      <c r="AQ269" s="222"/>
      <c r="AR269" s="222"/>
      <c r="AS269" s="222"/>
      <c r="AT269" s="222"/>
    </row>
    <row r="270" spans="2:46" ht="13.8" x14ac:dyDescent="0.25">
      <c r="B270" s="15"/>
      <c r="C270" s="15"/>
      <c r="D270" s="15"/>
      <c r="E270" s="16"/>
      <c r="F270" s="15"/>
      <c r="G270" s="29"/>
      <c r="H270" s="322"/>
      <c r="I270" s="323"/>
      <c r="J270" s="323"/>
      <c r="K270" s="15"/>
      <c r="L270" s="15"/>
      <c r="M270" s="204">
        <f t="shared" si="13"/>
        <v>0</v>
      </c>
      <c r="N270" s="44">
        <f>IF(DisplayUnits="standard",IF(G270=0,0,VLOOKUP(G270,'Flow Rate Table'!$B$13:$O$132,X270)),IF(G270=0,0,VLOOKUP(G270,#REF!,X270)))</f>
        <v>0</v>
      </c>
      <c r="O270" s="129" t="str">
        <f>IF(E270=$A$3,M270/Cost!$D$6,"N/A")</f>
        <v>N/A</v>
      </c>
      <c r="P270" s="45" t="str">
        <f>IF(E270=Translations!$A$100,VLOOKUP(Cost!$D$5,'Coefficient Table'!$A$8:$K$92,11,FALSE)*O270,"N/A")</f>
        <v>N/A</v>
      </c>
      <c r="Q270" s="45" t="str">
        <f>IF(E270=Translations!$A$100,VLOOKUP(Cost!$D$5,'Coefficient Table'!$A$8:$K$92,10,FALSE)*O270,"N/A")</f>
        <v>N/A</v>
      </c>
      <c r="R270" s="45" t="str">
        <f>IF(E270=Translations!$A$100,VLOOKUP(Cost!$D$5,'Coefficient Table'!$A$8:$K$92,9,FALSE)*P270,"N/A")</f>
        <v>N/A</v>
      </c>
      <c r="S270" s="127"/>
      <c r="T270" s="229"/>
      <c r="U270" s="222"/>
      <c r="V270" s="222"/>
      <c r="W270" s="222"/>
      <c r="X270" s="227">
        <f t="shared" si="12"/>
        <v>0</v>
      </c>
      <c r="Y270" s="222"/>
      <c r="Z270" s="222">
        <f>$N270*60*Cost!$H$10*Cost!$H$11*Cost!$D$7/1000</f>
        <v>0</v>
      </c>
      <c r="AA270" s="222">
        <f>$N270*60*Cost!$H$10*Cost!$H$11*Cost!$D$8/1000</f>
        <v>0</v>
      </c>
      <c r="AB270" s="222">
        <f>$N270*60*Cost!$H$10*Cost!$H$11*Cost!$D$9/1000</f>
        <v>0</v>
      </c>
      <c r="AC270" s="222">
        <f>$N270*60*Cost!$H$10*Cost!$H$11*Cost!$D$10/1000</f>
        <v>0</v>
      </c>
      <c r="AD270" s="222">
        <f>$N270*60*Cost!$H$10*Cost!$H$11*Cost!$D$11/1000</f>
        <v>0</v>
      </c>
      <c r="AE270" s="222">
        <f t="shared" si="14"/>
        <v>0</v>
      </c>
      <c r="AF270" s="222"/>
      <c r="AG270" s="222"/>
      <c r="AH270" s="222"/>
      <c r="AI270" s="222"/>
      <c r="AJ270" s="222"/>
      <c r="AK270" s="222"/>
      <c r="AL270" s="222"/>
      <c r="AM270" s="222"/>
      <c r="AN270" s="222"/>
      <c r="AO270" s="222"/>
      <c r="AP270" s="222"/>
      <c r="AQ270" s="222"/>
      <c r="AR270" s="222"/>
      <c r="AS270" s="222"/>
      <c r="AT270" s="222"/>
    </row>
    <row r="271" spans="2:46" ht="13.8" x14ac:dyDescent="0.25">
      <c r="B271" s="15"/>
      <c r="C271" s="15"/>
      <c r="D271" s="15"/>
      <c r="E271" s="16"/>
      <c r="F271" s="15"/>
      <c r="G271" s="29"/>
      <c r="H271" s="322"/>
      <c r="I271" s="323"/>
      <c r="J271" s="323"/>
      <c r="K271" s="15"/>
      <c r="L271" s="15"/>
      <c r="M271" s="204">
        <f t="shared" si="13"/>
        <v>0</v>
      </c>
      <c r="N271" s="44">
        <f>IF(DisplayUnits="standard",IF(G271=0,0,VLOOKUP(G271,'Flow Rate Table'!$B$13:$O$132,X271)),IF(G271=0,0,VLOOKUP(G271,#REF!,X271)))</f>
        <v>0</v>
      </c>
      <c r="O271" s="129" t="str">
        <f>IF(E271=$A$3,M271/Cost!$D$6,"N/A")</f>
        <v>N/A</v>
      </c>
      <c r="P271" s="45" t="str">
        <f>IF(E271=Translations!$A$100,VLOOKUP(Cost!$D$5,'Coefficient Table'!$A$8:$K$92,11,FALSE)*O271,"N/A")</f>
        <v>N/A</v>
      </c>
      <c r="Q271" s="45" t="str">
        <f>IF(E271=Translations!$A$100,VLOOKUP(Cost!$D$5,'Coefficient Table'!$A$8:$K$92,10,FALSE)*O271,"N/A")</f>
        <v>N/A</v>
      </c>
      <c r="R271" s="45" t="str">
        <f>IF(E271=Translations!$A$100,VLOOKUP(Cost!$D$5,'Coefficient Table'!$A$8:$K$92,9,FALSE)*P271,"N/A")</f>
        <v>N/A</v>
      </c>
      <c r="S271" s="127"/>
      <c r="T271" s="229"/>
      <c r="U271" s="222"/>
      <c r="V271" s="222"/>
      <c r="W271" s="222"/>
      <c r="X271" s="227">
        <f t="shared" si="12"/>
        <v>0</v>
      </c>
      <c r="Y271" s="222"/>
      <c r="Z271" s="222">
        <f>$N271*60*Cost!$H$10*Cost!$H$11*Cost!$D$7/1000</f>
        <v>0</v>
      </c>
      <c r="AA271" s="222">
        <f>$N271*60*Cost!$H$10*Cost!$H$11*Cost!$D$8/1000</f>
        <v>0</v>
      </c>
      <c r="AB271" s="222">
        <f>$N271*60*Cost!$H$10*Cost!$H$11*Cost!$D$9/1000</f>
        <v>0</v>
      </c>
      <c r="AC271" s="222">
        <f>$N271*60*Cost!$H$10*Cost!$H$11*Cost!$D$10/1000</f>
        <v>0</v>
      </c>
      <c r="AD271" s="222">
        <f>$N271*60*Cost!$H$10*Cost!$H$11*Cost!$D$11/1000</f>
        <v>0</v>
      </c>
      <c r="AE271" s="222">
        <f t="shared" si="14"/>
        <v>0</v>
      </c>
      <c r="AF271" s="222"/>
      <c r="AG271" s="222"/>
      <c r="AH271" s="222"/>
      <c r="AI271" s="222"/>
      <c r="AJ271" s="222"/>
      <c r="AK271" s="222"/>
      <c r="AL271" s="222"/>
      <c r="AM271" s="222"/>
      <c r="AN271" s="222"/>
      <c r="AO271" s="222"/>
      <c r="AP271" s="222"/>
      <c r="AQ271" s="222"/>
      <c r="AR271" s="222"/>
      <c r="AS271" s="222"/>
      <c r="AT271" s="222"/>
    </row>
    <row r="272" spans="2:46" ht="13.8" x14ac:dyDescent="0.25">
      <c r="B272" s="15"/>
      <c r="C272" s="15"/>
      <c r="D272" s="15"/>
      <c r="E272" s="16"/>
      <c r="F272" s="15"/>
      <c r="G272" s="29"/>
      <c r="H272" s="322"/>
      <c r="I272" s="323"/>
      <c r="J272" s="323"/>
      <c r="K272" s="15"/>
      <c r="L272" s="15"/>
      <c r="M272" s="204">
        <f t="shared" si="13"/>
        <v>0</v>
      </c>
      <c r="N272" s="44">
        <f>IF(DisplayUnits="standard",IF(G272=0,0,VLOOKUP(G272,'Flow Rate Table'!$B$13:$O$132,X272)),IF(G272=0,0,VLOOKUP(G272,#REF!,X272)))</f>
        <v>0</v>
      </c>
      <c r="O272" s="129" t="str">
        <f>IF(E272=$A$3,M272/Cost!$D$6,"N/A")</f>
        <v>N/A</v>
      </c>
      <c r="P272" s="45" t="str">
        <f>IF(E272=Translations!$A$100,VLOOKUP(Cost!$D$5,'Coefficient Table'!$A$8:$K$92,11,FALSE)*O272,"N/A")</f>
        <v>N/A</v>
      </c>
      <c r="Q272" s="45" t="str">
        <f>IF(E272=Translations!$A$100,VLOOKUP(Cost!$D$5,'Coefficient Table'!$A$8:$K$92,10,FALSE)*O272,"N/A")</f>
        <v>N/A</v>
      </c>
      <c r="R272" s="45" t="str">
        <f>IF(E272=Translations!$A$100,VLOOKUP(Cost!$D$5,'Coefficient Table'!$A$8:$K$92,9,FALSE)*P272,"N/A")</f>
        <v>N/A</v>
      </c>
      <c r="S272" s="127"/>
      <c r="T272" s="229"/>
      <c r="U272" s="222"/>
      <c r="V272" s="222"/>
      <c r="W272" s="222"/>
      <c r="X272" s="227">
        <f t="shared" si="12"/>
        <v>0</v>
      </c>
      <c r="Y272" s="222"/>
      <c r="Z272" s="222">
        <f>$N272*60*Cost!$H$10*Cost!$H$11*Cost!$D$7/1000</f>
        <v>0</v>
      </c>
      <c r="AA272" s="222">
        <f>$N272*60*Cost!$H$10*Cost!$H$11*Cost!$D$8/1000</f>
        <v>0</v>
      </c>
      <c r="AB272" s="222">
        <f>$N272*60*Cost!$H$10*Cost!$H$11*Cost!$D$9/1000</f>
        <v>0</v>
      </c>
      <c r="AC272" s="222">
        <f>$N272*60*Cost!$H$10*Cost!$H$11*Cost!$D$10/1000</f>
        <v>0</v>
      </c>
      <c r="AD272" s="222">
        <f>$N272*60*Cost!$H$10*Cost!$H$11*Cost!$D$11/1000</f>
        <v>0</v>
      </c>
      <c r="AE272" s="222">
        <f t="shared" si="14"/>
        <v>0</v>
      </c>
      <c r="AF272" s="222"/>
      <c r="AG272" s="222"/>
      <c r="AH272" s="222"/>
      <c r="AI272" s="222"/>
      <c r="AJ272" s="222"/>
      <c r="AK272" s="222"/>
      <c r="AL272" s="222"/>
      <c r="AM272" s="222"/>
      <c r="AN272" s="222"/>
      <c r="AO272" s="222"/>
      <c r="AP272" s="222"/>
      <c r="AQ272" s="222"/>
      <c r="AR272" s="222"/>
      <c r="AS272" s="222"/>
      <c r="AT272" s="222"/>
    </row>
    <row r="273" spans="2:46" ht="13.8" x14ac:dyDescent="0.25">
      <c r="B273" s="15"/>
      <c r="C273" s="15"/>
      <c r="D273" s="15"/>
      <c r="E273" s="16"/>
      <c r="F273" s="15"/>
      <c r="G273" s="29"/>
      <c r="H273" s="322"/>
      <c r="I273" s="323"/>
      <c r="J273" s="323"/>
      <c r="K273" s="15"/>
      <c r="L273" s="15"/>
      <c r="M273" s="204">
        <f t="shared" si="13"/>
        <v>0</v>
      </c>
      <c r="N273" s="44">
        <f>IF(DisplayUnits="standard",IF(G273=0,0,VLOOKUP(G273,'Flow Rate Table'!$B$13:$O$132,X273)),IF(G273=0,0,VLOOKUP(G273,#REF!,X273)))</f>
        <v>0</v>
      </c>
      <c r="O273" s="129" t="str">
        <f>IF(E273=$A$3,M273/Cost!$D$6,"N/A")</f>
        <v>N/A</v>
      </c>
      <c r="P273" s="45" t="str">
        <f>IF(E273=Translations!$A$100,VLOOKUP(Cost!$D$5,'Coefficient Table'!$A$8:$K$92,11,FALSE)*O273,"N/A")</f>
        <v>N/A</v>
      </c>
      <c r="Q273" s="45" t="str">
        <f>IF(E273=Translations!$A$100,VLOOKUP(Cost!$D$5,'Coefficient Table'!$A$8:$K$92,10,FALSE)*O273,"N/A")</f>
        <v>N/A</v>
      </c>
      <c r="R273" s="45" t="str">
        <f>IF(E273=Translations!$A$100,VLOOKUP(Cost!$D$5,'Coefficient Table'!$A$8:$K$92,9,FALSE)*P273,"N/A")</f>
        <v>N/A</v>
      </c>
      <c r="S273" s="127"/>
      <c r="T273" s="229"/>
      <c r="U273" s="222"/>
      <c r="V273" s="222"/>
      <c r="W273" s="222"/>
      <c r="X273" s="227">
        <f t="shared" si="12"/>
        <v>0</v>
      </c>
      <c r="Y273" s="222"/>
      <c r="Z273" s="222">
        <f>$N273*60*Cost!$H$10*Cost!$H$11*Cost!$D$7/1000</f>
        <v>0</v>
      </c>
      <c r="AA273" s="222">
        <f>$N273*60*Cost!$H$10*Cost!$H$11*Cost!$D$8/1000</f>
        <v>0</v>
      </c>
      <c r="AB273" s="222">
        <f>$N273*60*Cost!$H$10*Cost!$H$11*Cost!$D$9/1000</f>
        <v>0</v>
      </c>
      <c r="AC273" s="222">
        <f>$N273*60*Cost!$H$10*Cost!$H$11*Cost!$D$10/1000</f>
        <v>0</v>
      </c>
      <c r="AD273" s="222">
        <f>$N273*60*Cost!$H$10*Cost!$H$11*Cost!$D$11/1000</f>
        <v>0</v>
      </c>
      <c r="AE273" s="222">
        <f t="shared" si="14"/>
        <v>0</v>
      </c>
      <c r="AF273" s="222"/>
      <c r="AG273" s="222"/>
      <c r="AH273" s="222"/>
      <c r="AI273" s="222"/>
      <c r="AJ273" s="222"/>
      <c r="AK273" s="222"/>
      <c r="AL273" s="222"/>
      <c r="AM273" s="222"/>
      <c r="AN273" s="222"/>
      <c r="AO273" s="222"/>
      <c r="AP273" s="222"/>
      <c r="AQ273" s="222"/>
      <c r="AR273" s="222"/>
      <c r="AS273" s="222"/>
      <c r="AT273" s="222"/>
    </row>
    <row r="274" spans="2:46" ht="13.8" x14ac:dyDescent="0.25">
      <c r="B274" s="15"/>
      <c r="C274" s="15"/>
      <c r="D274" s="15"/>
      <c r="E274" s="16"/>
      <c r="F274" s="15"/>
      <c r="G274" s="29"/>
      <c r="H274" s="322"/>
      <c r="I274" s="323"/>
      <c r="J274" s="323"/>
      <c r="K274" s="15"/>
      <c r="L274" s="15"/>
      <c r="M274" s="204">
        <f t="shared" si="13"/>
        <v>0</v>
      </c>
      <c r="N274" s="44">
        <f>IF(DisplayUnits="standard",IF(G274=0,0,VLOOKUP(G274,'Flow Rate Table'!$B$13:$O$132,X274)),IF(G274=0,0,VLOOKUP(G274,#REF!,X274)))</f>
        <v>0</v>
      </c>
      <c r="O274" s="129" t="str">
        <f>IF(E274=$A$3,M274/Cost!$D$6,"N/A")</f>
        <v>N/A</v>
      </c>
      <c r="P274" s="45" t="str">
        <f>IF(E274=Translations!$A$100,VLOOKUP(Cost!$D$5,'Coefficient Table'!$A$8:$K$92,11,FALSE)*O274,"N/A")</f>
        <v>N/A</v>
      </c>
      <c r="Q274" s="45" t="str">
        <f>IF(E274=Translations!$A$100,VLOOKUP(Cost!$D$5,'Coefficient Table'!$A$8:$K$92,10,FALSE)*O274,"N/A")</f>
        <v>N/A</v>
      </c>
      <c r="R274" s="45" t="str">
        <f>IF(E274=Translations!$A$100,VLOOKUP(Cost!$D$5,'Coefficient Table'!$A$8:$K$92,9,FALSE)*P274,"N/A")</f>
        <v>N/A</v>
      </c>
      <c r="S274" s="127"/>
      <c r="T274" s="229"/>
      <c r="U274" s="222"/>
      <c r="V274" s="222"/>
      <c r="W274" s="222"/>
      <c r="X274" s="227">
        <f t="shared" si="12"/>
        <v>0</v>
      </c>
      <c r="Y274" s="222"/>
      <c r="Z274" s="222">
        <f>$N274*60*Cost!$H$10*Cost!$H$11*Cost!$D$7/1000</f>
        <v>0</v>
      </c>
      <c r="AA274" s="222">
        <f>$N274*60*Cost!$H$10*Cost!$H$11*Cost!$D$8/1000</f>
        <v>0</v>
      </c>
      <c r="AB274" s="222">
        <f>$N274*60*Cost!$H$10*Cost!$H$11*Cost!$D$9/1000</f>
        <v>0</v>
      </c>
      <c r="AC274" s="222">
        <f>$N274*60*Cost!$H$10*Cost!$H$11*Cost!$D$10/1000</f>
        <v>0</v>
      </c>
      <c r="AD274" s="222">
        <f>$N274*60*Cost!$H$10*Cost!$H$11*Cost!$D$11/1000</f>
        <v>0</v>
      </c>
      <c r="AE274" s="222">
        <f t="shared" si="14"/>
        <v>0</v>
      </c>
      <c r="AF274" s="222"/>
      <c r="AG274" s="222"/>
      <c r="AH274" s="222"/>
      <c r="AI274" s="222"/>
      <c r="AJ274" s="222"/>
      <c r="AK274" s="222"/>
      <c r="AL274" s="222"/>
      <c r="AM274" s="222"/>
      <c r="AN274" s="222"/>
      <c r="AO274" s="222"/>
      <c r="AP274" s="222"/>
      <c r="AQ274" s="222"/>
      <c r="AR274" s="222"/>
      <c r="AS274" s="222"/>
      <c r="AT274" s="222"/>
    </row>
    <row r="275" spans="2:46" ht="13.8" x14ac:dyDescent="0.25">
      <c r="B275" s="15"/>
      <c r="C275" s="15"/>
      <c r="D275" s="15"/>
      <c r="E275" s="16"/>
      <c r="F275" s="15"/>
      <c r="G275" s="29"/>
      <c r="H275" s="322"/>
      <c r="I275" s="323"/>
      <c r="J275" s="323"/>
      <c r="K275" s="15"/>
      <c r="L275" s="15"/>
      <c r="M275" s="204">
        <f t="shared" si="13"/>
        <v>0</v>
      </c>
      <c r="N275" s="44">
        <f>IF(DisplayUnits="standard",IF(G275=0,0,VLOOKUP(G275,'Flow Rate Table'!$B$13:$O$132,X275)),IF(G275=0,0,VLOOKUP(G275,#REF!,X275)))</f>
        <v>0</v>
      </c>
      <c r="O275" s="129" t="str">
        <f>IF(E275=$A$3,M275/Cost!$D$6,"N/A")</f>
        <v>N/A</v>
      </c>
      <c r="P275" s="45" t="str">
        <f>IF(E275=Translations!$A$100,VLOOKUP(Cost!$D$5,'Coefficient Table'!$A$8:$K$92,11,FALSE)*O275,"N/A")</f>
        <v>N/A</v>
      </c>
      <c r="Q275" s="45" t="str">
        <f>IF(E275=Translations!$A$100,VLOOKUP(Cost!$D$5,'Coefficient Table'!$A$8:$K$92,10,FALSE)*O275,"N/A")</f>
        <v>N/A</v>
      </c>
      <c r="R275" s="45" t="str">
        <f>IF(E275=Translations!$A$100,VLOOKUP(Cost!$D$5,'Coefficient Table'!$A$8:$K$92,9,FALSE)*P275,"N/A")</f>
        <v>N/A</v>
      </c>
      <c r="S275" s="127"/>
      <c r="T275" s="229"/>
      <c r="U275" s="222"/>
      <c r="V275" s="222"/>
      <c r="W275" s="222"/>
      <c r="X275" s="227">
        <f t="shared" si="12"/>
        <v>0</v>
      </c>
      <c r="Y275" s="222"/>
      <c r="Z275" s="222">
        <f>$N275*60*Cost!$H$10*Cost!$H$11*Cost!$D$7/1000</f>
        <v>0</v>
      </c>
      <c r="AA275" s="222">
        <f>$N275*60*Cost!$H$10*Cost!$H$11*Cost!$D$8/1000</f>
        <v>0</v>
      </c>
      <c r="AB275" s="222">
        <f>$N275*60*Cost!$H$10*Cost!$H$11*Cost!$D$9/1000</f>
        <v>0</v>
      </c>
      <c r="AC275" s="222">
        <f>$N275*60*Cost!$H$10*Cost!$H$11*Cost!$D$10/1000</f>
        <v>0</v>
      </c>
      <c r="AD275" s="222">
        <f>$N275*60*Cost!$H$10*Cost!$H$11*Cost!$D$11/1000</f>
        <v>0</v>
      </c>
      <c r="AE275" s="222">
        <f t="shared" si="14"/>
        <v>0</v>
      </c>
      <c r="AF275" s="222"/>
      <c r="AG275" s="222"/>
      <c r="AH275" s="222"/>
      <c r="AI275" s="222"/>
      <c r="AJ275" s="222"/>
      <c r="AK275" s="222"/>
      <c r="AL275" s="222"/>
      <c r="AM275" s="222"/>
      <c r="AN275" s="222"/>
      <c r="AO275" s="222"/>
      <c r="AP275" s="222"/>
      <c r="AQ275" s="222"/>
      <c r="AR275" s="222"/>
      <c r="AS275" s="222"/>
      <c r="AT275" s="222"/>
    </row>
    <row r="276" spans="2:46" ht="13.8" x14ac:dyDescent="0.25">
      <c r="B276" s="15"/>
      <c r="C276" s="15"/>
      <c r="D276" s="15"/>
      <c r="E276" s="16"/>
      <c r="F276" s="15"/>
      <c r="G276" s="29"/>
      <c r="H276" s="322"/>
      <c r="I276" s="323"/>
      <c r="J276" s="323"/>
      <c r="K276" s="15"/>
      <c r="L276" s="15"/>
      <c r="M276" s="204">
        <f t="shared" si="13"/>
        <v>0</v>
      </c>
      <c r="N276" s="44">
        <f>IF(DisplayUnits="standard",IF(G276=0,0,VLOOKUP(G276,'Flow Rate Table'!$B$13:$O$132,X276)),IF(G276=0,0,VLOOKUP(G276,#REF!,X276)))</f>
        <v>0</v>
      </c>
      <c r="O276" s="129" t="str">
        <f>IF(E276=$A$3,M276/Cost!$D$6,"N/A")</f>
        <v>N/A</v>
      </c>
      <c r="P276" s="45" t="str">
        <f>IF(E276=Translations!$A$100,VLOOKUP(Cost!$D$5,'Coefficient Table'!$A$8:$K$92,11,FALSE)*O276,"N/A")</f>
        <v>N/A</v>
      </c>
      <c r="Q276" s="45" t="str">
        <f>IF(E276=Translations!$A$100,VLOOKUP(Cost!$D$5,'Coefficient Table'!$A$8:$K$92,10,FALSE)*O276,"N/A")</f>
        <v>N/A</v>
      </c>
      <c r="R276" s="45" t="str">
        <f>IF(E276=Translations!$A$100,VLOOKUP(Cost!$D$5,'Coefficient Table'!$A$8:$K$92,9,FALSE)*P276,"N/A")</f>
        <v>N/A</v>
      </c>
      <c r="S276" s="127"/>
      <c r="T276" s="229"/>
      <c r="U276" s="222"/>
      <c r="V276" s="222"/>
      <c r="W276" s="222"/>
      <c r="X276" s="227">
        <f t="shared" si="12"/>
        <v>0</v>
      </c>
      <c r="Y276" s="222"/>
      <c r="Z276" s="222">
        <f>$N276*60*Cost!$H$10*Cost!$H$11*Cost!$D$7/1000</f>
        <v>0</v>
      </c>
      <c r="AA276" s="222">
        <f>$N276*60*Cost!$H$10*Cost!$H$11*Cost!$D$8/1000</f>
        <v>0</v>
      </c>
      <c r="AB276" s="222">
        <f>$N276*60*Cost!$H$10*Cost!$H$11*Cost!$D$9/1000</f>
        <v>0</v>
      </c>
      <c r="AC276" s="222">
        <f>$N276*60*Cost!$H$10*Cost!$H$11*Cost!$D$10/1000</f>
        <v>0</v>
      </c>
      <c r="AD276" s="222">
        <f>$N276*60*Cost!$H$10*Cost!$H$11*Cost!$D$11/1000</f>
        <v>0</v>
      </c>
      <c r="AE276" s="222">
        <f t="shared" si="14"/>
        <v>0</v>
      </c>
      <c r="AF276" s="222"/>
      <c r="AG276" s="222"/>
      <c r="AH276" s="222"/>
      <c r="AI276" s="222"/>
      <c r="AJ276" s="222"/>
      <c r="AK276" s="222"/>
      <c r="AL276" s="222"/>
      <c r="AM276" s="222"/>
      <c r="AN276" s="222"/>
      <c r="AO276" s="222"/>
      <c r="AP276" s="222"/>
      <c r="AQ276" s="222"/>
      <c r="AR276" s="222"/>
      <c r="AS276" s="222"/>
      <c r="AT276" s="222"/>
    </row>
    <row r="277" spans="2:46" ht="13.8" x14ac:dyDescent="0.25">
      <c r="B277" s="15"/>
      <c r="C277" s="15"/>
      <c r="D277" s="15"/>
      <c r="E277" s="16"/>
      <c r="F277" s="15"/>
      <c r="G277" s="29"/>
      <c r="H277" s="322"/>
      <c r="I277" s="323"/>
      <c r="J277" s="323"/>
      <c r="K277" s="15"/>
      <c r="L277" s="15"/>
      <c r="M277" s="204">
        <f t="shared" si="13"/>
        <v>0</v>
      </c>
      <c r="N277" s="44">
        <f>IF(DisplayUnits="standard",IF(G277=0,0,VLOOKUP(G277,'Flow Rate Table'!$B$13:$O$132,X277)),IF(G277=0,0,VLOOKUP(G277,#REF!,X277)))</f>
        <v>0</v>
      </c>
      <c r="O277" s="129" t="str">
        <f>IF(E277=$A$3,M277/Cost!$D$6,"N/A")</f>
        <v>N/A</v>
      </c>
      <c r="P277" s="45" t="str">
        <f>IF(E277=Translations!$A$100,VLOOKUP(Cost!$D$5,'Coefficient Table'!$A$8:$K$92,11,FALSE)*O277,"N/A")</f>
        <v>N/A</v>
      </c>
      <c r="Q277" s="45" t="str">
        <f>IF(E277=Translations!$A$100,VLOOKUP(Cost!$D$5,'Coefficient Table'!$A$8:$K$92,10,FALSE)*O277,"N/A")</f>
        <v>N/A</v>
      </c>
      <c r="R277" s="45" t="str">
        <f>IF(E277=Translations!$A$100,VLOOKUP(Cost!$D$5,'Coefficient Table'!$A$8:$K$92,9,FALSE)*P277,"N/A")</f>
        <v>N/A</v>
      </c>
      <c r="S277" s="127"/>
      <c r="T277" s="229"/>
      <c r="U277" s="222"/>
      <c r="V277" s="222"/>
      <c r="W277" s="222"/>
      <c r="X277" s="227">
        <f t="shared" si="12"/>
        <v>0</v>
      </c>
      <c r="Y277" s="222"/>
      <c r="Z277" s="222">
        <f>$N277*60*Cost!$H$10*Cost!$H$11*Cost!$D$7/1000</f>
        <v>0</v>
      </c>
      <c r="AA277" s="222">
        <f>$N277*60*Cost!$H$10*Cost!$H$11*Cost!$D$8/1000</f>
        <v>0</v>
      </c>
      <c r="AB277" s="222">
        <f>$N277*60*Cost!$H$10*Cost!$H$11*Cost!$D$9/1000</f>
        <v>0</v>
      </c>
      <c r="AC277" s="222">
        <f>$N277*60*Cost!$H$10*Cost!$H$11*Cost!$D$10/1000</f>
        <v>0</v>
      </c>
      <c r="AD277" s="222">
        <f>$N277*60*Cost!$H$10*Cost!$H$11*Cost!$D$11/1000</f>
        <v>0</v>
      </c>
      <c r="AE277" s="222">
        <f t="shared" si="14"/>
        <v>0</v>
      </c>
      <c r="AF277" s="222"/>
      <c r="AG277" s="222"/>
      <c r="AH277" s="222"/>
      <c r="AI277" s="222"/>
      <c r="AJ277" s="222"/>
      <c r="AK277" s="222"/>
      <c r="AL277" s="222"/>
      <c r="AM277" s="222"/>
      <c r="AN277" s="222"/>
      <c r="AO277" s="222"/>
      <c r="AP277" s="222"/>
      <c r="AQ277" s="222"/>
      <c r="AR277" s="222"/>
      <c r="AS277" s="222"/>
      <c r="AT277" s="222"/>
    </row>
    <row r="278" spans="2:46" ht="13.8" x14ac:dyDescent="0.25">
      <c r="B278" s="15"/>
      <c r="C278" s="15"/>
      <c r="D278" s="15"/>
      <c r="E278" s="16"/>
      <c r="F278" s="15"/>
      <c r="G278" s="29"/>
      <c r="H278" s="322"/>
      <c r="I278" s="323"/>
      <c r="J278" s="323"/>
      <c r="K278" s="15"/>
      <c r="L278" s="15"/>
      <c r="M278" s="204">
        <f t="shared" si="13"/>
        <v>0</v>
      </c>
      <c r="N278" s="44">
        <f>IF(DisplayUnits="standard",IF(G278=0,0,VLOOKUP(G278,'Flow Rate Table'!$B$13:$O$132,X278)),IF(G278=0,0,VLOOKUP(G278,#REF!,X278)))</f>
        <v>0</v>
      </c>
      <c r="O278" s="129" t="str">
        <f>IF(E278=$A$3,M278/Cost!$D$6,"N/A")</f>
        <v>N/A</v>
      </c>
      <c r="P278" s="45" t="str">
        <f>IF(E278=Translations!$A$100,VLOOKUP(Cost!$D$5,'Coefficient Table'!$A$8:$K$92,11,FALSE)*O278,"N/A")</f>
        <v>N/A</v>
      </c>
      <c r="Q278" s="45" t="str">
        <f>IF(E278=Translations!$A$100,VLOOKUP(Cost!$D$5,'Coefficient Table'!$A$8:$K$92,10,FALSE)*O278,"N/A")</f>
        <v>N/A</v>
      </c>
      <c r="R278" s="45" t="str">
        <f>IF(E278=Translations!$A$100,VLOOKUP(Cost!$D$5,'Coefficient Table'!$A$8:$K$92,9,FALSE)*P278,"N/A")</f>
        <v>N/A</v>
      </c>
      <c r="S278" s="127"/>
      <c r="T278" s="229"/>
      <c r="U278" s="222"/>
      <c r="V278" s="222"/>
      <c r="W278" s="222"/>
      <c r="X278" s="227">
        <f t="shared" si="12"/>
        <v>0</v>
      </c>
      <c r="Y278" s="222"/>
      <c r="Z278" s="222">
        <f>$N278*60*Cost!$H$10*Cost!$H$11*Cost!$D$7/1000</f>
        <v>0</v>
      </c>
      <c r="AA278" s="222">
        <f>$N278*60*Cost!$H$10*Cost!$H$11*Cost!$D$8/1000</f>
        <v>0</v>
      </c>
      <c r="AB278" s="222">
        <f>$N278*60*Cost!$H$10*Cost!$H$11*Cost!$D$9/1000</f>
        <v>0</v>
      </c>
      <c r="AC278" s="222">
        <f>$N278*60*Cost!$H$10*Cost!$H$11*Cost!$D$10/1000</f>
        <v>0</v>
      </c>
      <c r="AD278" s="222">
        <f>$N278*60*Cost!$H$10*Cost!$H$11*Cost!$D$11/1000</f>
        <v>0</v>
      </c>
      <c r="AE278" s="222">
        <f t="shared" si="14"/>
        <v>0</v>
      </c>
      <c r="AF278" s="222"/>
      <c r="AG278" s="222"/>
      <c r="AH278" s="222"/>
      <c r="AI278" s="222"/>
      <c r="AJ278" s="222"/>
      <c r="AK278" s="222"/>
      <c r="AL278" s="222"/>
      <c r="AM278" s="222"/>
      <c r="AN278" s="222"/>
      <c r="AO278" s="222"/>
      <c r="AP278" s="222"/>
      <c r="AQ278" s="222"/>
      <c r="AR278" s="222"/>
      <c r="AS278" s="222"/>
      <c r="AT278" s="222"/>
    </row>
    <row r="279" spans="2:46" ht="13.8" x14ac:dyDescent="0.25">
      <c r="B279" s="15"/>
      <c r="C279" s="15"/>
      <c r="D279" s="15"/>
      <c r="E279" s="16"/>
      <c r="F279" s="15"/>
      <c r="G279" s="29"/>
      <c r="H279" s="322"/>
      <c r="I279" s="323"/>
      <c r="J279" s="323"/>
      <c r="K279" s="15"/>
      <c r="L279" s="15"/>
      <c r="M279" s="204">
        <f t="shared" si="13"/>
        <v>0</v>
      </c>
      <c r="N279" s="44">
        <f>IF(DisplayUnits="standard",IF(G279=0,0,VLOOKUP(G279,'Flow Rate Table'!$B$13:$O$132,X279)),IF(G279=0,0,VLOOKUP(G279,#REF!,X279)))</f>
        <v>0</v>
      </c>
      <c r="O279" s="129" t="str">
        <f>IF(E279=$A$3,M279/Cost!$D$6,"N/A")</f>
        <v>N/A</v>
      </c>
      <c r="P279" s="45" t="str">
        <f>IF(E279=Translations!$A$100,VLOOKUP(Cost!$D$5,'Coefficient Table'!$A$8:$K$92,11,FALSE)*O279,"N/A")</f>
        <v>N/A</v>
      </c>
      <c r="Q279" s="45" t="str">
        <f>IF(E279=Translations!$A$100,VLOOKUP(Cost!$D$5,'Coefficient Table'!$A$8:$K$92,10,FALSE)*O279,"N/A")</f>
        <v>N/A</v>
      </c>
      <c r="R279" s="45" t="str">
        <f>IF(E279=Translations!$A$100,VLOOKUP(Cost!$D$5,'Coefficient Table'!$A$8:$K$92,9,FALSE)*P279,"N/A")</f>
        <v>N/A</v>
      </c>
      <c r="S279" s="127"/>
      <c r="T279" s="229"/>
      <c r="U279" s="222"/>
      <c r="V279" s="222"/>
      <c r="W279" s="222"/>
      <c r="X279" s="227">
        <f t="shared" si="12"/>
        <v>0</v>
      </c>
      <c r="Y279" s="222"/>
      <c r="Z279" s="222">
        <f>$N279*60*Cost!$H$10*Cost!$H$11*Cost!$D$7/1000</f>
        <v>0</v>
      </c>
      <c r="AA279" s="222">
        <f>$N279*60*Cost!$H$10*Cost!$H$11*Cost!$D$8/1000</f>
        <v>0</v>
      </c>
      <c r="AB279" s="222">
        <f>$N279*60*Cost!$H$10*Cost!$H$11*Cost!$D$9/1000</f>
        <v>0</v>
      </c>
      <c r="AC279" s="222">
        <f>$N279*60*Cost!$H$10*Cost!$H$11*Cost!$D$10/1000</f>
        <v>0</v>
      </c>
      <c r="AD279" s="222">
        <f>$N279*60*Cost!$H$10*Cost!$H$11*Cost!$D$11/1000</f>
        <v>0</v>
      </c>
      <c r="AE279" s="222">
        <f t="shared" si="14"/>
        <v>0</v>
      </c>
      <c r="AF279" s="222"/>
      <c r="AG279" s="222"/>
      <c r="AH279" s="222"/>
      <c r="AI279" s="222"/>
      <c r="AJ279" s="222"/>
      <c r="AK279" s="222"/>
      <c r="AL279" s="222"/>
      <c r="AM279" s="222"/>
      <c r="AN279" s="222"/>
      <c r="AO279" s="222"/>
      <c r="AP279" s="222"/>
      <c r="AQ279" s="222"/>
      <c r="AR279" s="222"/>
      <c r="AS279" s="222"/>
      <c r="AT279" s="222"/>
    </row>
    <row r="280" spans="2:46" ht="13.8" x14ac:dyDescent="0.25">
      <c r="B280" s="15"/>
      <c r="C280" s="15"/>
      <c r="D280" s="15"/>
      <c r="E280" s="16"/>
      <c r="F280" s="15"/>
      <c r="G280" s="29"/>
      <c r="H280" s="322"/>
      <c r="I280" s="323"/>
      <c r="J280" s="323"/>
      <c r="K280" s="15"/>
      <c r="L280" s="15"/>
      <c r="M280" s="204">
        <f t="shared" si="13"/>
        <v>0</v>
      </c>
      <c r="N280" s="44">
        <f>IF(DisplayUnits="standard",IF(G280=0,0,VLOOKUP(G280,'Flow Rate Table'!$B$13:$O$132,X280)),IF(G280=0,0,VLOOKUP(G280,#REF!,X280)))</f>
        <v>0</v>
      </c>
      <c r="O280" s="129" t="str">
        <f>IF(E280=$A$3,M280/Cost!$D$6,"N/A")</f>
        <v>N/A</v>
      </c>
      <c r="P280" s="45" t="str">
        <f>IF(E280=Translations!$A$100,VLOOKUP(Cost!$D$5,'Coefficient Table'!$A$8:$K$92,11,FALSE)*O280,"N/A")</f>
        <v>N/A</v>
      </c>
      <c r="Q280" s="45" t="str">
        <f>IF(E280=Translations!$A$100,VLOOKUP(Cost!$D$5,'Coefficient Table'!$A$8:$K$92,10,FALSE)*O280,"N/A")</f>
        <v>N/A</v>
      </c>
      <c r="R280" s="45" t="str">
        <f>IF(E280=Translations!$A$100,VLOOKUP(Cost!$D$5,'Coefficient Table'!$A$8:$K$92,9,FALSE)*P280,"N/A")</f>
        <v>N/A</v>
      </c>
      <c r="S280" s="127"/>
      <c r="T280" s="229"/>
      <c r="U280" s="222"/>
      <c r="V280" s="222"/>
      <c r="W280" s="222"/>
      <c r="X280" s="227">
        <f t="shared" si="12"/>
        <v>0</v>
      </c>
      <c r="Y280" s="222"/>
      <c r="Z280" s="222">
        <f>$N280*60*Cost!$H$10*Cost!$H$11*Cost!$D$7/1000</f>
        <v>0</v>
      </c>
      <c r="AA280" s="222">
        <f>$N280*60*Cost!$H$10*Cost!$H$11*Cost!$D$8/1000</f>
        <v>0</v>
      </c>
      <c r="AB280" s="222">
        <f>$N280*60*Cost!$H$10*Cost!$H$11*Cost!$D$9/1000</f>
        <v>0</v>
      </c>
      <c r="AC280" s="222">
        <f>$N280*60*Cost!$H$10*Cost!$H$11*Cost!$D$10/1000</f>
        <v>0</v>
      </c>
      <c r="AD280" s="222">
        <f>$N280*60*Cost!$H$10*Cost!$H$11*Cost!$D$11/1000</f>
        <v>0</v>
      </c>
      <c r="AE280" s="222">
        <f t="shared" si="14"/>
        <v>0</v>
      </c>
      <c r="AF280" s="222"/>
      <c r="AG280" s="222"/>
      <c r="AH280" s="222"/>
      <c r="AI280" s="222"/>
      <c r="AJ280" s="222"/>
      <c r="AK280" s="222"/>
      <c r="AL280" s="222"/>
      <c r="AM280" s="222"/>
      <c r="AN280" s="222"/>
      <c r="AO280" s="222"/>
      <c r="AP280" s="222"/>
      <c r="AQ280" s="222"/>
      <c r="AR280" s="222"/>
      <c r="AS280" s="222"/>
      <c r="AT280" s="222"/>
    </row>
    <row r="281" spans="2:46" ht="13.8" x14ac:dyDescent="0.25">
      <c r="B281" s="15"/>
      <c r="C281" s="15"/>
      <c r="D281" s="15"/>
      <c r="E281" s="16"/>
      <c r="F281" s="15"/>
      <c r="G281" s="29"/>
      <c r="H281" s="322"/>
      <c r="I281" s="323"/>
      <c r="J281" s="323"/>
      <c r="K281" s="15"/>
      <c r="L281" s="15"/>
      <c r="M281" s="204">
        <f t="shared" si="13"/>
        <v>0</v>
      </c>
      <c r="N281" s="44">
        <f>IF(DisplayUnits="standard",IF(G281=0,0,VLOOKUP(G281,'Flow Rate Table'!$B$13:$O$132,X281)),IF(G281=0,0,VLOOKUP(G281,#REF!,X281)))</f>
        <v>0</v>
      </c>
      <c r="O281" s="129" t="str">
        <f>IF(E281=$A$3,M281/Cost!$D$6,"N/A")</f>
        <v>N/A</v>
      </c>
      <c r="P281" s="45" t="str">
        <f>IF(E281=Translations!$A$100,VLOOKUP(Cost!$D$5,'Coefficient Table'!$A$8:$K$92,11,FALSE)*O281,"N/A")</f>
        <v>N/A</v>
      </c>
      <c r="Q281" s="45" t="str">
        <f>IF(E281=Translations!$A$100,VLOOKUP(Cost!$D$5,'Coefficient Table'!$A$8:$K$92,10,FALSE)*O281,"N/A")</f>
        <v>N/A</v>
      </c>
      <c r="R281" s="45" t="str">
        <f>IF(E281=Translations!$A$100,VLOOKUP(Cost!$D$5,'Coefficient Table'!$A$8:$K$92,9,FALSE)*P281,"N/A")</f>
        <v>N/A</v>
      </c>
      <c r="S281" s="127"/>
      <c r="T281" s="229"/>
      <c r="U281" s="222"/>
      <c r="V281" s="222"/>
      <c r="W281" s="222"/>
      <c r="X281" s="227">
        <f t="shared" si="12"/>
        <v>0</v>
      </c>
      <c r="Y281" s="222"/>
      <c r="Z281" s="222">
        <f>$N281*60*Cost!$H$10*Cost!$H$11*Cost!$D$7/1000</f>
        <v>0</v>
      </c>
      <c r="AA281" s="222">
        <f>$N281*60*Cost!$H$10*Cost!$H$11*Cost!$D$8/1000</f>
        <v>0</v>
      </c>
      <c r="AB281" s="222">
        <f>$N281*60*Cost!$H$10*Cost!$H$11*Cost!$D$9/1000</f>
        <v>0</v>
      </c>
      <c r="AC281" s="222">
        <f>$N281*60*Cost!$H$10*Cost!$H$11*Cost!$D$10/1000</f>
        <v>0</v>
      </c>
      <c r="AD281" s="222">
        <f>$N281*60*Cost!$H$10*Cost!$H$11*Cost!$D$11/1000</f>
        <v>0</v>
      </c>
      <c r="AE281" s="222">
        <f t="shared" si="14"/>
        <v>0</v>
      </c>
      <c r="AF281" s="222"/>
      <c r="AG281" s="222"/>
      <c r="AH281" s="222"/>
      <c r="AI281" s="222"/>
      <c r="AJ281" s="222"/>
      <c r="AK281" s="222"/>
      <c r="AL281" s="222"/>
      <c r="AM281" s="222"/>
      <c r="AN281" s="222"/>
      <c r="AO281" s="222"/>
      <c r="AP281" s="222"/>
      <c r="AQ281" s="222"/>
      <c r="AR281" s="222"/>
      <c r="AS281" s="222"/>
      <c r="AT281" s="222"/>
    </row>
    <row r="282" spans="2:46" ht="13.8" x14ac:dyDescent="0.25">
      <c r="B282" s="15"/>
      <c r="C282" s="15"/>
      <c r="D282" s="15"/>
      <c r="E282" s="16"/>
      <c r="F282" s="15"/>
      <c r="G282" s="29"/>
      <c r="H282" s="322"/>
      <c r="I282" s="323"/>
      <c r="J282" s="323"/>
      <c r="K282" s="15"/>
      <c r="L282" s="15"/>
      <c r="M282" s="204">
        <f t="shared" si="13"/>
        <v>0</v>
      </c>
      <c r="N282" s="44">
        <f>IF(DisplayUnits="standard",IF(G282=0,0,VLOOKUP(G282,'Flow Rate Table'!$B$13:$O$132,X282)),IF(G282=0,0,VLOOKUP(G282,#REF!,X282)))</f>
        <v>0</v>
      </c>
      <c r="O282" s="129" t="str">
        <f>IF(E282=$A$3,M282/Cost!$D$6,"N/A")</f>
        <v>N/A</v>
      </c>
      <c r="P282" s="45" t="str">
        <f>IF(E282=Translations!$A$100,VLOOKUP(Cost!$D$5,'Coefficient Table'!$A$8:$K$92,11,FALSE)*O282,"N/A")</f>
        <v>N/A</v>
      </c>
      <c r="Q282" s="45" t="str">
        <f>IF(E282=Translations!$A$100,VLOOKUP(Cost!$D$5,'Coefficient Table'!$A$8:$K$92,10,FALSE)*O282,"N/A")</f>
        <v>N/A</v>
      </c>
      <c r="R282" s="45" t="str">
        <f>IF(E282=Translations!$A$100,VLOOKUP(Cost!$D$5,'Coefficient Table'!$A$8:$K$92,9,FALSE)*P282,"N/A")</f>
        <v>N/A</v>
      </c>
      <c r="S282" s="127"/>
      <c r="T282" s="229"/>
      <c r="U282" s="222"/>
      <c r="V282" s="222"/>
      <c r="W282" s="222"/>
      <c r="X282" s="227">
        <f t="shared" si="12"/>
        <v>0</v>
      </c>
      <c r="Y282" s="222"/>
      <c r="Z282" s="222">
        <f>$N282*60*Cost!$H$10*Cost!$H$11*Cost!$D$7/1000</f>
        <v>0</v>
      </c>
      <c r="AA282" s="222">
        <f>$N282*60*Cost!$H$10*Cost!$H$11*Cost!$D$8/1000</f>
        <v>0</v>
      </c>
      <c r="AB282" s="222">
        <f>$N282*60*Cost!$H$10*Cost!$H$11*Cost!$D$9/1000</f>
        <v>0</v>
      </c>
      <c r="AC282" s="222">
        <f>$N282*60*Cost!$H$10*Cost!$H$11*Cost!$D$10/1000</f>
        <v>0</v>
      </c>
      <c r="AD282" s="222">
        <f>$N282*60*Cost!$H$10*Cost!$H$11*Cost!$D$11/1000</f>
        <v>0</v>
      </c>
      <c r="AE282" s="222">
        <f t="shared" si="14"/>
        <v>0</v>
      </c>
      <c r="AF282" s="222"/>
      <c r="AG282" s="222"/>
      <c r="AH282" s="222"/>
      <c r="AI282" s="222"/>
      <c r="AJ282" s="222"/>
      <c r="AK282" s="222"/>
      <c r="AL282" s="222"/>
      <c r="AM282" s="222"/>
      <c r="AN282" s="222"/>
      <c r="AO282" s="222"/>
      <c r="AP282" s="222"/>
      <c r="AQ282" s="222"/>
      <c r="AR282" s="222"/>
      <c r="AS282" s="222"/>
      <c r="AT282" s="222"/>
    </row>
    <row r="283" spans="2:46" ht="13.8" x14ac:dyDescent="0.25">
      <c r="B283" s="15"/>
      <c r="C283" s="15"/>
      <c r="D283" s="15"/>
      <c r="E283" s="16"/>
      <c r="F283" s="15"/>
      <c r="G283" s="29"/>
      <c r="H283" s="322"/>
      <c r="I283" s="323"/>
      <c r="J283" s="323"/>
      <c r="K283" s="15"/>
      <c r="L283" s="15"/>
      <c r="M283" s="204">
        <f t="shared" si="13"/>
        <v>0</v>
      </c>
      <c r="N283" s="44">
        <f>IF(DisplayUnits="standard",IF(G283=0,0,VLOOKUP(G283,'Flow Rate Table'!$B$13:$O$132,X283)),IF(G283=0,0,VLOOKUP(G283,#REF!,X283)))</f>
        <v>0</v>
      </c>
      <c r="O283" s="129" t="str">
        <f>IF(E283=$A$3,M283/Cost!$D$6,"N/A")</f>
        <v>N/A</v>
      </c>
      <c r="P283" s="45" t="str">
        <f>IF(E283=Translations!$A$100,VLOOKUP(Cost!$D$5,'Coefficient Table'!$A$8:$K$92,11,FALSE)*O283,"N/A")</f>
        <v>N/A</v>
      </c>
      <c r="Q283" s="45" t="str">
        <f>IF(E283=Translations!$A$100,VLOOKUP(Cost!$D$5,'Coefficient Table'!$A$8:$K$92,10,FALSE)*O283,"N/A")</f>
        <v>N/A</v>
      </c>
      <c r="R283" s="45" t="str">
        <f>IF(E283=Translations!$A$100,VLOOKUP(Cost!$D$5,'Coefficient Table'!$A$8:$K$92,9,FALSE)*P283,"N/A")</f>
        <v>N/A</v>
      </c>
      <c r="S283" s="127"/>
      <c r="T283" s="229"/>
      <c r="U283" s="222"/>
      <c r="V283" s="222"/>
      <c r="W283" s="222"/>
      <c r="X283" s="227">
        <f t="shared" si="12"/>
        <v>0</v>
      </c>
      <c r="Y283" s="222"/>
      <c r="Z283" s="222">
        <f>$N283*60*Cost!$H$10*Cost!$H$11*Cost!$D$7/1000</f>
        <v>0</v>
      </c>
      <c r="AA283" s="222">
        <f>$N283*60*Cost!$H$10*Cost!$H$11*Cost!$D$8/1000</f>
        <v>0</v>
      </c>
      <c r="AB283" s="222">
        <f>$N283*60*Cost!$H$10*Cost!$H$11*Cost!$D$9/1000</f>
        <v>0</v>
      </c>
      <c r="AC283" s="222">
        <f>$N283*60*Cost!$H$10*Cost!$H$11*Cost!$D$10/1000</f>
        <v>0</v>
      </c>
      <c r="AD283" s="222">
        <f>$N283*60*Cost!$H$10*Cost!$H$11*Cost!$D$11/1000</f>
        <v>0</v>
      </c>
      <c r="AE283" s="222">
        <f t="shared" si="14"/>
        <v>0</v>
      </c>
      <c r="AF283" s="222"/>
      <c r="AG283" s="222"/>
      <c r="AH283" s="222"/>
      <c r="AI283" s="222"/>
      <c r="AJ283" s="222"/>
      <c r="AK283" s="222"/>
      <c r="AL283" s="222"/>
      <c r="AM283" s="222"/>
      <c r="AN283" s="222"/>
      <c r="AO283" s="222"/>
      <c r="AP283" s="222"/>
      <c r="AQ283" s="222"/>
      <c r="AR283" s="222"/>
      <c r="AS283" s="222"/>
      <c r="AT283" s="222"/>
    </row>
    <row r="284" spans="2:46" ht="13.8" x14ac:dyDescent="0.25">
      <c r="B284" s="15"/>
      <c r="C284" s="15"/>
      <c r="D284" s="15"/>
      <c r="E284" s="16"/>
      <c r="F284" s="15"/>
      <c r="G284" s="29"/>
      <c r="H284" s="322"/>
      <c r="I284" s="323"/>
      <c r="J284" s="323"/>
      <c r="K284" s="15"/>
      <c r="L284" s="15"/>
      <c r="M284" s="204">
        <f t="shared" si="13"/>
        <v>0</v>
      </c>
      <c r="N284" s="44">
        <f>IF(DisplayUnits="standard",IF(G284=0,0,VLOOKUP(G284,'Flow Rate Table'!$B$13:$O$132,X284)),IF(G284=0,0,VLOOKUP(G284,#REF!,X284)))</f>
        <v>0</v>
      </c>
      <c r="O284" s="129" t="str">
        <f>IF(E284=$A$3,M284/Cost!$D$6,"N/A")</f>
        <v>N/A</v>
      </c>
      <c r="P284" s="45" t="str">
        <f>IF(E284=Translations!$A$100,VLOOKUP(Cost!$D$5,'Coefficient Table'!$A$8:$K$92,11,FALSE)*O284,"N/A")</f>
        <v>N/A</v>
      </c>
      <c r="Q284" s="45" t="str">
        <f>IF(E284=Translations!$A$100,VLOOKUP(Cost!$D$5,'Coefficient Table'!$A$8:$K$92,10,FALSE)*O284,"N/A")</f>
        <v>N/A</v>
      </c>
      <c r="R284" s="45" t="str">
        <f>IF(E284=Translations!$A$100,VLOOKUP(Cost!$D$5,'Coefficient Table'!$A$8:$K$92,9,FALSE)*P284,"N/A")</f>
        <v>N/A</v>
      </c>
      <c r="S284" s="127"/>
      <c r="T284" s="229"/>
      <c r="U284" s="222"/>
      <c r="V284" s="222"/>
      <c r="W284" s="222"/>
      <c r="X284" s="227">
        <f t="shared" si="12"/>
        <v>0</v>
      </c>
      <c r="Y284" s="222"/>
      <c r="Z284" s="222">
        <f>$N284*60*Cost!$H$10*Cost!$H$11*Cost!$D$7/1000</f>
        <v>0</v>
      </c>
      <c r="AA284" s="222">
        <f>$N284*60*Cost!$H$10*Cost!$H$11*Cost!$D$8/1000</f>
        <v>0</v>
      </c>
      <c r="AB284" s="222">
        <f>$N284*60*Cost!$H$10*Cost!$H$11*Cost!$D$9/1000</f>
        <v>0</v>
      </c>
      <c r="AC284" s="222">
        <f>$N284*60*Cost!$H$10*Cost!$H$11*Cost!$D$10/1000</f>
        <v>0</v>
      </c>
      <c r="AD284" s="222">
        <f>$N284*60*Cost!$H$10*Cost!$H$11*Cost!$D$11/1000</f>
        <v>0</v>
      </c>
      <c r="AE284" s="222">
        <f t="shared" si="14"/>
        <v>0</v>
      </c>
      <c r="AF284" s="222"/>
      <c r="AG284" s="222"/>
      <c r="AH284" s="222"/>
      <c r="AI284" s="222"/>
      <c r="AJ284" s="222"/>
      <c r="AK284" s="222"/>
      <c r="AL284" s="222"/>
      <c r="AM284" s="222"/>
      <c r="AN284" s="222"/>
      <c r="AO284" s="222"/>
      <c r="AP284" s="222"/>
      <c r="AQ284" s="222"/>
      <c r="AR284" s="222"/>
      <c r="AS284" s="222"/>
      <c r="AT284" s="222"/>
    </row>
    <row r="285" spans="2:46" ht="13.8" x14ac:dyDescent="0.25">
      <c r="B285" s="15"/>
      <c r="C285" s="15"/>
      <c r="D285" s="15"/>
      <c r="E285" s="16"/>
      <c r="F285" s="15"/>
      <c r="G285" s="29"/>
      <c r="H285" s="322"/>
      <c r="I285" s="323"/>
      <c r="J285" s="323"/>
      <c r="K285" s="15"/>
      <c r="L285" s="15"/>
      <c r="M285" s="204">
        <f t="shared" si="13"/>
        <v>0</v>
      </c>
      <c r="N285" s="44">
        <f>IF(DisplayUnits="standard",IF(G285=0,0,VLOOKUP(G285,'Flow Rate Table'!$B$13:$O$132,X285)),IF(G285=0,0,VLOOKUP(G285,#REF!,X285)))</f>
        <v>0</v>
      </c>
      <c r="O285" s="129" t="str">
        <f>IF(E285=$A$3,M285/Cost!$D$6,"N/A")</f>
        <v>N/A</v>
      </c>
      <c r="P285" s="45" t="str">
        <f>IF(E285=Translations!$A$100,VLOOKUP(Cost!$D$5,'Coefficient Table'!$A$8:$K$92,11,FALSE)*O285,"N/A")</f>
        <v>N/A</v>
      </c>
      <c r="Q285" s="45" t="str">
        <f>IF(E285=Translations!$A$100,VLOOKUP(Cost!$D$5,'Coefficient Table'!$A$8:$K$92,10,FALSE)*O285,"N/A")</f>
        <v>N/A</v>
      </c>
      <c r="R285" s="45" t="str">
        <f>IF(E285=Translations!$A$100,VLOOKUP(Cost!$D$5,'Coefficient Table'!$A$8:$K$92,9,FALSE)*P285,"N/A")</f>
        <v>N/A</v>
      </c>
      <c r="S285" s="127"/>
      <c r="T285" s="229"/>
      <c r="U285" s="222"/>
      <c r="V285" s="222"/>
      <c r="W285" s="222"/>
      <c r="X285" s="227">
        <f t="shared" si="12"/>
        <v>0</v>
      </c>
      <c r="Y285" s="222"/>
      <c r="Z285" s="222">
        <f>$N285*60*Cost!$H$10*Cost!$H$11*Cost!$D$7/1000</f>
        <v>0</v>
      </c>
      <c r="AA285" s="222">
        <f>$N285*60*Cost!$H$10*Cost!$H$11*Cost!$D$8/1000</f>
        <v>0</v>
      </c>
      <c r="AB285" s="222">
        <f>$N285*60*Cost!$H$10*Cost!$H$11*Cost!$D$9/1000</f>
        <v>0</v>
      </c>
      <c r="AC285" s="222">
        <f>$N285*60*Cost!$H$10*Cost!$H$11*Cost!$D$10/1000</f>
        <v>0</v>
      </c>
      <c r="AD285" s="222">
        <f>$N285*60*Cost!$H$10*Cost!$H$11*Cost!$D$11/1000</f>
        <v>0</v>
      </c>
      <c r="AE285" s="222">
        <f t="shared" si="14"/>
        <v>0</v>
      </c>
      <c r="AF285" s="222"/>
      <c r="AG285" s="222"/>
      <c r="AH285" s="222"/>
      <c r="AI285" s="222"/>
      <c r="AJ285" s="222"/>
      <c r="AK285" s="222"/>
      <c r="AL285" s="222"/>
      <c r="AM285" s="222"/>
      <c r="AN285" s="222"/>
      <c r="AO285" s="222"/>
      <c r="AP285" s="222"/>
      <c r="AQ285" s="222"/>
      <c r="AR285" s="222"/>
      <c r="AS285" s="222"/>
      <c r="AT285" s="222"/>
    </row>
    <row r="286" spans="2:46" ht="13.8" x14ac:dyDescent="0.25">
      <c r="B286" s="15"/>
      <c r="C286" s="15"/>
      <c r="D286" s="15"/>
      <c r="E286" s="16"/>
      <c r="F286" s="15"/>
      <c r="G286" s="29"/>
      <c r="H286" s="322"/>
      <c r="I286" s="323"/>
      <c r="J286" s="323"/>
      <c r="K286" s="15"/>
      <c r="L286" s="15"/>
      <c r="M286" s="204">
        <f t="shared" si="13"/>
        <v>0</v>
      </c>
      <c r="N286" s="44">
        <f>IF(DisplayUnits="standard",IF(G286=0,0,VLOOKUP(G286,'Flow Rate Table'!$B$13:$O$132,X286)),IF(G286=0,0,VLOOKUP(G286,#REF!,X286)))</f>
        <v>0</v>
      </c>
      <c r="O286" s="129" t="str">
        <f>IF(E286=$A$3,M286/Cost!$D$6,"N/A")</f>
        <v>N/A</v>
      </c>
      <c r="P286" s="45" t="str">
        <f>IF(E286=Translations!$A$100,VLOOKUP(Cost!$D$5,'Coefficient Table'!$A$8:$K$92,11,FALSE)*O286,"N/A")</f>
        <v>N/A</v>
      </c>
      <c r="Q286" s="45" t="str">
        <f>IF(E286=Translations!$A$100,VLOOKUP(Cost!$D$5,'Coefficient Table'!$A$8:$K$92,10,FALSE)*O286,"N/A")</f>
        <v>N/A</v>
      </c>
      <c r="R286" s="45" t="str">
        <f>IF(E286=Translations!$A$100,VLOOKUP(Cost!$D$5,'Coefficient Table'!$A$8:$K$92,9,FALSE)*P286,"N/A")</f>
        <v>N/A</v>
      </c>
      <c r="S286" s="127"/>
      <c r="T286" s="229"/>
      <c r="U286" s="222"/>
      <c r="V286" s="222"/>
      <c r="W286" s="222"/>
      <c r="X286" s="227">
        <f t="shared" si="12"/>
        <v>0</v>
      </c>
      <c r="Y286" s="222"/>
      <c r="Z286" s="222">
        <f>$N286*60*Cost!$H$10*Cost!$H$11*Cost!$D$7/1000</f>
        <v>0</v>
      </c>
      <c r="AA286" s="222">
        <f>$N286*60*Cost!$H$10*Cost!$H$11*Cost!$D$8/1000</f>
        <v>0</v>
      </c>
      <c r="AB286" s="222">
        <f>$N286*60*Cost!$H$10*Cost!$H$11*Cost!$D$9/1000</f>
        <v>0</v>
      </c>
      <c r="AC286" s="222">
        <f>$N286*60*Cost!$H$10*Cost!$H$11*Cost!$D$10/1000</f>
        <v>0</v>
      </c>
      <c r="AD286" s="222">
        <f>$N286*60*Cost!$H$10*Cost!$H$11*Cost!$D$11/1000</f>
        <v>0</v>
      </c>
      <c r="AE286" s="222">
        <f t="shared" si="14"/>
        <v>0</v>
      </c>
      <c r="AF286" s="222"/>
      <c r="AG286" s="222"/>
      <c r="AH286" s="222"/>
      <c r="AI286" s="222"/>
      <c r="AJ286" s="222"/>
      <c r="AK286" s="222"/>
      <c r="AL286" s="222"/>
      <c r="AM286" s="222"/>
      <c r="AN286" s="222"/>
      <c r="AO286" s="222"/>
      <c r="AP286" s="222"/>
      <c r="AQ286" s="222"/>
      <c r="AR286" s="222"/>
      <c r="AS286" s="222"/>
      <c r="AT286" s="222"/>
    </row>
    <row r="287" spans="2:46" ht="13.8" x14ac:dyDescent="0.25">
      <c r="B287" s="15"/>
      <c r="C287" s="15"/>
      <c r="D287" s="15"/>
      <c r="E287" s="16"/>
      <c r="F287" s="15"/>
      <c r="G287" s="29"/>
      <c r="H287" s="322"/>
      <c r="I287" s="323"/>
      <c r="J287" s="323"/>
      <c r="K287" s="15"/>
      <c r="L287" s="15"/>
      <c r="M287" s="204">
        <f t="shared" si="13"/>
        <v>0</v>
      </c>
      <c r="N287" s="44">
        <f>IF(DisplayUnits="standard",IF(G287=0,0,VLOOKUP(G287,'Flow Rate Table'!$B$13:$O$132,X287)),IF(G287=0,0,VLOOKUP(G287,#REF!,X287)))</f>
        <v>0</v>
      </c>
      <c r="O287" s="129" t="str">
        <f>IF(E287=$A$3,M287/Cost!$D$6,"N/A")</f>
        <v>N/A</v>
      </c>
      <c r="P287" s="45" t="str">
        <f>IF(E287=Translations!$A$100,VLOOKUP(Cost!$D$5,'Coefficient Table'!$A$8:$K$92,11,FALSE)*O287,"N/A")</f>
        <v>N/A</v>
      </c>
      <c r="Q287" s="45" t="str">
        <f>IF(E287=Translations!$A$100,VLOOKUP(Cost!$D$5,'Coefficient Table'!$A$8:$K$92,10,FALSE)*O287,"N/A")</f>
        <v>N/A</v>
      </c>
      <c r="R287" s="45" t="str">
        <f>IF(E287=Translations!$A$100,VLOOKUP(Cost!$D$5,'Coefficient Table'!$A$8:$K$92,9,FALSE)*P287,"N/A")</f>
        <v>N/A</v>
      </c>
      <c r="S287" s="127"/>
      <c r="T287" s="229"/>
      <c r="U287" s="222"/>
      <c r="V287" s="222"/>
      <c r="W287" s="222"/>
      <c r="X287" s="227">
        <f t="shared" si="12"/>
        <v>0</v>
      </c>
      <c r="Y287" s="222"/>
      <c r="Z287" s="222">
        <f>$N287*60*Cost!$H$10*Cost!$H$11*Cost!$D$7/1000</f>
        <v>0</v>
      </c>
      <c r="AA287" s="222">
        <f>$N287*60*Cost!$H$10*Cost!$H$11*Cost!$D$8/1000</f>
        <v>0</v>
      </c>
      <c r="AB287" s="222">
        <f>$N287*60*Cost!$H$10*Cost!$H$11*Cost!$D$9/1000</f>
        <v>0</v>
      </c>
      <c r="AC287" s="222">
        <f>$N287*60*Cost!$H$10*Cost!$H$11*Cost!$D$10/1000</f>
        <v>0</v>
      </c>
      <c r="AD287" s="222">
        <f>$N287*60*Cost!$H$10*Cost!$H$11*Cost!$D$11/1000</f>
        <v>0</v>
      </c>
      <c r="AE287" s="222">
        <f t="shared" si="14"/>
        <v>0</v>
      </c>
      <c r="AF287" s="222"/>
      <c r="AG287" s="222"/>
      <c r="AH287" s="222"/>
      <c r="AI287" s="222"/>
      <c r="AJ287" s="222"/>
      <c r="AK287" s="222"/>
      <c r="AL287" s="222"/>
      <c r="AM287" s="222"/>
      <c r="AN287" s="222"/>
      <c r="AO287" s="222"/>
      <c r="AP287" s="222"/>
      <c r="AQ287" s="222"/>
      <c r="AR287" s="222"/>
      <c r="AS287" s="222"/>
      <c r="AT287" s="222"/>
    </row>
    <row r="288" spans="2:46" ht="13.8" x14ac:dyDescent="0.25">
      <c r="B288" s="15"/>
      <c r="C288" s="15"/>
      <c r="D288" s="15"/>
      <c r="E288" s="16"/>
      <c r="F288" s="15"/>
      <c r="G288" s="29"/>
      <c r="H288" s="322"/>
      <c r="I288" s="323"/>
      <c r="J288" s="323"/>
      <c r="K288" s="15"/>
      <c r="L288" s="15"/>
      <c r="M288" s="204">
        <f t="shared" si="13"/>
        <v>0</v>
      </c>
      <c r="N288" s="44">
        <f>IF(DisplayUnits="standard",IF(G288=0,0,VLOOKUP(G288,'Flow Rate Table'!$B$13:$O$132,X288)),IF(G288=0,0,VLOOKUP(G288,#REF!,X288)))</f>
        <v>0</v>
      </c>
      <c r="O288" s="129" t="str">
        <f>IF(E288=$A$3,M288/Cost!$D$6,"N/A")</f>
        <v>N/A</v>
      </c>
      <c r="P288" s="45" t="str">
        <f>IF(E288=Translations!$A$100,VLOOKUP(Cost!$D$5,'Coefficient Table'!$A$8:$K$92,11,FALSE)*O288,"N/A")</f>
        <v>N/A</v>
      </c>
      <c r="Q288" s="45" t="str">
        <f>IF(E288=Translations!$A$100,VLOOKUP(Cost!$D$5,'Coefficient Table'!$A$8:$K$92,10,FALSE)*O288,"N/A")</f>
        <v>N/A</v>
      </c>
      <c r="R288" s="45" t="str">
        <f>IF(E288=Translations!$A$100,VLOOKUP(Cost!$D$5,'Coefficient Table'!$A$8:$K$92,9,FALSE)*P288,"N/A")</f>
        <v>N/A</v>
      </c>
      <c r="S288" s="127"/>
      <c r="T288" s="229"/>
      <c r="U288" s="222"/>
      <c r="V288" s="222"/>
      <c r="W288" s="222"/>
      <c r="X288" s="227">
        <f t="shared" si="12"/>
        <v>0</v>
      </c>
      <c r="Y288" s="222"/>
      <c r="Z288" s="222">
        <f>$N288*60*Cost!$H$10*Cost!$H$11*Cost!$D$7/1000</f>
        <v>0</v>
      </c>
      <c r="AA288" s="222">
        <f>$N288*60*Cost!$H$10*Cost!$H$11*Cost!$D$8/1000</f>
        <v>0</v>
      </c>
      <c r="AB288" s="222">
        <f>$N288*60*Cost!$H$10*Cost!$H$11*Cost!$D$9/1000</f>
        <v>0</v>
      </c>
      <c r="AC288" s="222">
        <f>$N288*60*Cost!$H$10*Cost!$H$11*Cost!$D$10/1000</f>
        <v>0</v>
      </c>
      <c r="AD288" s="222">
        <f>$N288*60*Cost!$H$10*Cost!$H$11*Cost!$D$11/1000</f>
        <v>0</v>
      </c>
      <c r="AE288" s="222">
        <f t="shared" si="14"/>
        <v>0</v>
      </c>
      <c r="AF288" s="222"/>
      <c r="AG288" s="222"/>
      <c r="AH288" s="222"/>
      <c r="AI288" s="222"/>
      <c r="AJ288" s="222"/>
      <c r="AK288" s="222"/>
      <c r="AL288" s="222"/>
      <c r="AM288" s="222"/>
      <c r="AN288" s="222"/>
      <c r="AO288" s="222"/>
      <c r="AP288" s="222"/>
      <c r="AQ288" s="222"/>
      <c r="AR288" s="222"/>
      <c r="AS288" s="222"/>
      <c r="AT288" s="222"/>
    </row>
    <row r="289" spans="2:46" ht="13.8" x14ac:dyDescent="0.25">
      <c r="B289" s="15"/>
      <c r="C289" s="15"/>
      <c r="D289" s="15"/>
      <c r="E289" s="16"/>
      <c r="F289" s="15"/>
      <c r="G289" s="29"/>
      <c r="H289" s="322"/>
      <c r="I289" s="323"/>
      <c r="J289" s="323"/>
      <c r="K289" s="15"/>
      <c r="L289" s="15"/>
      <c r="M289" s="204">
        <f t="shared" si="13"/>
        <v>0</v>
      </c>
      <c r="N289" s="44">
        <f>IF(DisplayUnits="standard",IF(G289=0,0,VLOOKUP(G289,'Flow Rate Table'!$B$13:$O$132,X289)),IF(G289=0,0,VLOOKUP(G289,#REF!,X289)))</f>
        <v>0</v>
      </c>
      <c r="O289" s="129" t="str">
        <f>IF(E289=$A$3,M289/Cost!$D$6,"N/A")</f>
        <v>N/A</v>
      </c>
      <c r="P289" s="45" t="str">
        <f>IF(E289=Translations!$A$100,VLOOKUP(Cost!$D$5,'Coefficient Table'!$A$8:$K$92,11,FALSE)*O289,"N/A")</f>
        <v>N/A</v>
      </c>
      <c r="Q289" s="45" t="str">
        <f>IF(E289=Translations!$A$100,VLOOKUP(Cost!$D$5,'Coefficient Table'!$A$8:$K$92,10,FALSE)*O289,"N/A")</f>
        <v>N/A</v>
      </c>
      <c r="R289" s="45" t="str">
        <f>IF(E289=Translations!$A$100,VLOOKUP(Cost!$D$5,'Coefficient Table'!$A$8:$K$92,9,FALSE)*P289,"N/A")</f>
        <v>N/A</v>
      </c>
      <c r="S289" s="127"/>
      <c r="T289" s="229"/>
      <c r="U289" s="222"/>
      <c r="V289" s="222"/>
      <c r="W289" s="222"/>
      <c r="X289" s="227">
        <f t="shared" si="12"/>
        <v>0</v>
      </c>
      <c r="Y289" s="222"/>
      <c r="Z289" s="222">
        <f>$N289*60*Cost!$H$10*Cost!$H$11*Cost!$D$7/1000</f>
        <v>0</v>
      </c>
      <c r="AA289" s="222">
        <f>$N289*60*Cost!$H$10*Cost!$H$11*Cost!$D$8/1000</f>
        <v>0</v>
      </c>
      <c r="AB289" s="222">
        <f>$N289*60*Cost!$H$10*Cost!$H$11*Cost!$D$9/1000</f>
        <v>0</v>
      </c>
      <c r="AC289" s="222">
        <f>$N289*60*Cost!$H$10*Cost!$H$11*Cost!$D$10/1000</f>
        <v>0</v>
      </c>
      <c r="AD289" s="222">
        <f>$N289*60*Cost!$H$10*Cost!$H$11*Cost!$D$11/1000</f>
        <v>0</v>
      </c>
      <c r="AE289" s="222">
        <f t="shared" si="14"/>
        <v>0</v>
      </c>
      <c r="AF289" s="222"/>
      <c r="AG289" s="222"/>
      <c r="AH289" s="222"/>
      <c r="AI289" s="222"/>
      <c r="AJ289" s="222"/>
      <c r="AK289" s="222"/>
      <c r="AL289" s="222"/>
      <c r="AM289" s="222"/>
      <c r="AN289" s="222"/>
      <c r="AO289" s="222"/>
      <c r="AP289" s="222"/>
      <c r="AQ289" s="222"/>
      <c r="AR289" s="222"/>
      <c r="AS289" s="222"/>
      <c r="AT289" s="222"/>
    </row>
    <row r="290" spans="2:46" ht="13.8" x14ac:dyDescent="0.25">
      <c r="B290" s="15"/>
      <c r="C290" s="15"/>
      <c r="D290" s="15"/>
      <c r="E290" s="16"/>
      <c r="F290" s="15"/>
      <c r="G290" s="29"/>
      <c r="H290" s="322"/>
      <c r="I290" s="323"/>
      <c r="J290" s="323"/>
      <c r="K290" s="15"/>
      <c r="L290" s="15"/>
      <c r="M290" s="204">
        <f t="shared" si="13"/>
        <v>0</v>
      </c>
      <c r="N290" s="44">
        <f>IF(DisplayUnits="standard",IF(G290=0,0,VLOOKUP(G290,'Flow Rate Table'!$B$13:$O$132,X290)),IF(G290=0,0,VLOOKUP(G290,#REF!,X290)))</f>
        <v>0</v>
      </c>
      <c r="O290" s="129" t="str">
        <f>IF(E290=$A$3,M290/Cost!$D$6,"N/A")</f>
        <v>N/A</v>
      </c>
      <c r="P290" s="45" t="str">
        <f>IF(E290=Translations!$A$100,VLOOKUP(Cost!$D$5,'Coefficient Table'!$A$8:$K$92,11,FALSE)*O290,"N/A")</f>
        <v>N/A</v>
      </c>
      <c r="Q290" s="45" t="str">
        <f>IF(E290=Translations!$A$100,VLOOKUP(Cost!$D$5,'Coefficient Table'!$A$8:$K$92,10,FALSE)*O290,"N/A")</f>
        <v>N/A</v>
      </c>
      <c r="R290" s="45" t="str">
        <f>IF(E290=Translations!$A$100,VLOOKUP(Cost!$D$5,'Coefficient Table'!$A$8:$K$92,9,FALSE)*P290,"N/A")</f>
        <v>N/A</v>
      </c>
      <c r="S290" s="127"/>
      <c r="T290" s="229"/>
      <c r="U290" s="222"/>
      <c r="V290" s="222"/>
      <c r="W290" s="222"/>
      <c r="X290" s="227">
        <f t="shared" si="12"/>
        <v>0</v>
      </c>
      <c r="Y290" s="222"/>
      <c r="Z290" s="222">
        <f>$N290*60*Cost!$H$10*Cost!$H$11*Cost!$D$7/1000</f>
        <v>0</v>
      </c>
      <c r="AA290" s="222">
        <f>$N290*60*Cost!$H$10*Cost!$H$11*Cost!$D$8/1000</f>
        <v>0</v>
      </c>
      <c r="AB290" s="222">
        <f>$N290*60*Cost!$H$10*Cost!$H$11*Cost!$D$9/1000</f>
        <v>0</v>
      </c>
      <c r="AC290" s="222">
        <f>$N290*60*Cost!$H$10*Cost!$H$11*Cost!$D$10/1000</f>
        <v>0</v>
      </c>
      <c r="AD290" s="222">
        <f>$N290*60*Cost!$H$10*Cost!$H$11*Cost!$D$11/1000</f>
        <v>0</v>
      </c>
      <c r="AE290" s="222">
        <f t="shared" si="14"/>
        <v>0</v>
      </c>
      <c r="AF290" s="222"/>
      <c r="AG290" s="222"/>
      <c r="AH290" s="222"/>
      <c r="AI290" s="222"/>
      <c r="AJ290" s="222"/>
      <c r="AK290" s="222"/>
      <c r="AL290" s="222"/>
      <c r="AM290" s="222"/>
      <c r="AN290" s="222"/>
      <c r="AO290" s="222"/>
      <c r="AP290" s="222"/>
      <c r="AQ290" s="222"/>
      <c r="AR290" s="222"/>
      <c r="AS290" s="222"/>
      <c r="AT290" s="222"/>
    </row>
    <row r="291" spans="2:46" ht="13.8" x14ac:dyDescent="0.25">
      <c r="B291" s="15"/>
      <c r="C291" s="15"/>
      <c r="D291" s="15"/>
      <c r="E291" s="16"/>
      <c r="F291" s="15"/>
      <c r="G291" s="29"/>
      <c r="H291" s="322"/>
      <c r="I291" s="323"/>
      <c r="J291" s="323"/>
      <c r="K291" s="15"/>
      <c r="L291" s="15"/>
      <c r="M291" s="204">
        <f t="shared" si="13"/>
        <v>0</v>
      </c>
      <c r="N291" s="44">
        <f>IF(DisplayUnits="standard",IF(G291=0,0,VLOOKUP(G291,'Flow Rate Table'!$B$13:$O$132,X291)),IF(G291=0,0,VLOOKUP(G291,#REF!,X291)))</f>
        <v>0</v>
      </c>
      <c r="O291" s="129" t="str">
        <f>IF(E291=$A$3,M291/Cost!$D$6,"N/A")</f>
        <v>N/A</v>
      </c>
      <c r="P291" s="45" t="str">
        <f>IF(E291=Translations!$A$100,VLOOKUP(Cost!$D$5,'Coefficient Table'!$A$8:$K$92,11,FALSE)*O291,"N/A")</f>
        <v>N/A</v>
      </c>
      <c r="Q291" s="45" t="str">
        <f>IF(E291=Translations!$A$100,VLOOKUP(Cost!$D$5,'Coefficient Table'!$A$8:$K$92,10,FALSE)*O291,"N/A")</f>
        <v>N/A</v>
      </c>
      <c r="R291" s="45" t="str">
        <f>IF(E291=Translations!$A$100,VLOOKUP(Cost!$D$5,'Coefficient Table'!$A$8:$K$92,9,FALSE)*P291,"N/A")</f>
        <v>N/A</v>
      </c>
      <c r="S291" s="127"/>
      <c r="T291" s="229"/>
      <c r="U291" s="222"/>
      <c r="V291" s="222"/>
      <c r="W291" s="222"/>
      <c r="X291" s="227">
        <f t="shared" si="12"/>
        <v>0</v>
      </c>
      <c r="Y291" s="222"/>
      <c r="Z291" s="222">
        <f>$N291*60*Cost!$H$10*Cost!$H$11*Cost!$D$7/1000</f>
        <v>0</v>
      </c>
      <c r="AA291" s="222">
        <f>$N291*60*Cost!$H$10*Cost!$H$11*Cost!$D$8/1000</f>
        <v>0</v>
      </c>
      <c r="AB291" s="222">
        <f>$N291*60*Cost!$H$10*Cost!$H$11*Cost!$D$9/1000</f>
        <v>0</v>
      </c>
      <c r="AC291" s="222">
        <f>$N291*60*Cost!$H$10*Cost!$H$11*Cost!$D$10/1000</f>
        <v>0</v>
      </c>
      <c r="AD291" s="222">
        <f>$N291*60*Cost!$H$10*Cost!$H$11*Cost!$D$11/1000</f>
        <v>0</v>
      </c>
      <c r="AE291" s="222">
        <f t="shared" si="14"/>
        <v>0</v>
      </c>
      <c r="AF291" s="222"/>
      <c r="AG291" s="222"/>
      <c r="AH291" s="222"/>
      <c r="AI291" s="222"/>
      <c r="AJ291" s="222"/>
      <c r="AK291" s="222"/>
      <c r="AL291" s="222"/>
      <c r="AM291" s="222"/>
      <c r="AN291" s="222"/>
      <c r="AO291" s="222"/>
      <c r="AP291" s="222"/>
      <c r="AQ291" s="222"/>
      <c r="AR291" s="222"/>
      <c r="AS291" s="222"/>
      <c r="AT291" s="222"/>
    </row>
    <row r="292" spans="2:46" ht="13.8" x14ac:dyDescent="0.25">
      <c r="B292" s="15"/>
      <c r="C292" s="15"/>
      <c r="D292" s="15"/>
      <c r="E292" s="16"/>
      <c r="F292" s="15"/>
      <c r="G292" s="29"/>
      <c r="H292" s="322"/>
      <c r="I292" s="323"/>
      <c r="J292" s="323"/>
      <c r="K292" s="15"/>
      <c r="L292" s="15"/>
      <c r="M292" s="204">
        <f t="shared" si="13"/>
        <v>0</v>
      </c>
      <c r="N292" s="44">
        <f>IF(DisplayUnits="standard",IF(G292=0,0,VLOOKUP(G292,'Flow Rate Table'!$B$13:$O$132,X292)),IF(G292=0,0,VLOOKUP(G292,#REF!,X292)))</f>
        <v>0</v>
      </c>
      <c r="O292" s="129" t="str">
        <f>IF(E292=$A$3,M292/Cost!$D$6,"N/A")</f>
        <v>N/A</v>
      </c>
      <c r="P292" s="45" t="str">
        <f>IF(E292=Translations!$A$100,VLOOKUP(Cost!$D$5,'Coefficient Table'!$A$8:$K$92,11,FALSE)*O292,"N/A")</f>
        <v>N/A</v>
      </c>
      <c r="Q292" s="45" t="str">
        <f>IF(E292=Translations!$A$100,VLOOKUP(Cost!$D$5,'Coefficient Table'!$A$8:$K$92,10,FALSE)*O292,"N/A")</f>
        <v>N/A</v>
      </c>
      <c r="R292" s="45" t="str">
        <f>IF(E292=Translations!$A$100,VLOOKUP(Cost!$D$5,'Coefficient Table'!$A$8:$K$92,9,FALSE)*P292,"N/A")</f>
        <v>N/A</v>
      </c>
      <c r="S292" s="127"/>
      <c r="T292" s="229"/>
      <c r="U292" s="222"/>
      <c r="V292" s="222"/>
      <c r="W292" s="222"/>
      <c r="X292" s="227">
        <f t="shared" si="12"/>
        <v>0</v>
      </c>
      <c r="Y292" s="222"/>
      <c r="Z292" s="222">
        <f>$N292*60*Cost!$H$10*Cost!$H$11*Cost!$D$7/1000</f>
        <v>0</v>
      </c>
      <c r="AA292" s="222">
        <f>$N292*60*Cost!$H$10*Cost!$H$11*Cost!$D$8/1000</f>
        <v>0</v>
      </c>
      <c r="AB292" s="222">
        <f>$N292*60*Cost!$H$10*Cost!$H$11*Cost!$D$9/1000</f>
        <v>0</v>
      </c>
      <c r="AC292" s="222">
        <f>$N292*60*Cost!$H$10*Cost!$H$11*Cost!$D$10/1000</f>
        <v>0</v>
      </c>
      <c r="AD292" s="222">
        <f>$N292*60*Cost!$H$10*Cost!$H$11*Cost!$D$11/1000</f>
        <v>0</v>
      </c>
      <c r="AE292" s="222">
        <f t="shared" si="14"/>
        <v>0</v>
      </c>
      <c r="AF292" s="222"/>
      <c r="AG292" s="222"/>
      <c r="AH292" s="222"/>
      <c r="AI292" s="222"/>
      <c r="AJ292" s="222"/>
      <c r="AK292" s="222"/>
      <c r="AL292" s="222"/>
      <c r="AM292" s="222"/>
      <c r="AN292" s="222"/>
      <c r="AO292" s="222"/>
      <c r="AP292" s="222"/>
      <c r="AQ292" s="222"/>
      <c r="AR292" s="222"/>
      <c r="AS292" s="222"/>
      <c r="AT292" s="222"/>
    </row>
    <row r="293" spans="2:46" ht="13.8" x14ac:dyDescent="0.25">
      <c r="B293" s="15"/>
      <c r="C293" s="15"/>
      <c r="D293" s="15"/>
      <c r="E293" s="16"/>
      <c r="F293" s="15"/>
      <c r="G293" s="29"/>
      <c r="H293" s="322"/>
      <c r="I293" s="323"/>
      <c r="J293" s="323"/>
      <c r="K293" s="15"/>
      <c r="L293" s="15"/>
      <c r="M293" s="204">
        <f t="shared" si="13"/>
        <v>0</v>
      </c>
      <c r="N293" s="44">
        <f>IF(DisplayUnits="standard",IF(G293=0,0,VLOOKUP(G293,'Flow Rate Table'!$B$13:$O$132,X293)),IF(G293=0,0,VLOOKUP(G293,#REF!,X293)))</f>
        <v>0</v>
      </c>
      <c r="O293" s="129" t="str">
        <f>IF(E293=$A$3,M293/Cost!$D$6,"N/A")</f>
        <v>N/A</v>
      </c>
      <c r="P293" s="45" t="str">
        <f>IF(E293=Translations!$A$100,VLOOKUP(Cost!$D$5,'Coefficient Table'!$A$8:$K$92,11,FALSE)*O293,"N/A")</f>
        <v>N/A</v>
      </c>
      <c r="Q293" s="45" t="str">
        <f>IF(E293=Translations!$A$100,VLOOKUP(Cost!$D$5,'Coefficient Table'!$A$8:$K$92,10,FALSE)*O293,"N/A")</f>
        <v>N/A</v>
      </c>
      <c r="R293" s="45" t="str">
        <f>IF(E293=Translations!$A$100,VLOOKUP(Cost!$D$5,'Coefficient Table'!$A$8:$K$92,9,FALSE)*P293,"N/A")</f>
        <v>N/A</v>
      </c>
      <c r="S293" s="127"/>
      <c r="T293" s="229"/>
      <c r="U293" s="222"/>
      <c r="V293" s="222"/>
      <c r="W293" s="222"/>
      <c r="X293" s="227">
        <f t="shared" si="12"/>
        <v>0</v>
      </c>
      <c r="Y293" s="222"/>
      <c r="Z293" s="222">
        <f>$N293*60*Cost!$H$10*Cost!$H$11*Cost!$D$7/1000</f>
        <v>0</v>
      </c>
      <c r="AA293" s="222">
        <f>$N293*60*Cost!$H$10*Cost!$H$11*Cost!$D$8/1000</f>
        <v>0</v>
      </c>
      <c r="AB293" s="222">
        <f>$N293*60*Cost!$H$10*Cost!$H$11*Cost!$D$9/1000</f>
        <v>0</v>
      </c>
      <c r="AC293" s="222">
        <f>$N293*60*Cost!$H$10*Cost!$H$11*Cost!$D$10/1000</f>
        <v>0</v>
      </c>
      <c r="AD293" s="222">
        <f>$N293*60*Cost!$H$10*Cost!$H$11*Cost!$D$11/1000</f>
        <v>0</v>
      </c>
      <c r="AE293" s="222">
        <f t="shared" si="14"/>
        <v>0</v>
      </c>
      <c r="AF293" s="222"/>
      <c r="AG293" s="222"/>
      <c r="AH293" s="222"/>
      <c r="AI293" s="222"/>
      <c r="AJ293" s="222"/>
      <c r="AK293" s="222"/>
      <c r="AL293" s="222"/>
      <c r="AM293" s="222"/>
      <c r="AN293" s="222"/>
      <c r="AO293" s="222"/>
      <c r="AP293" s="222"/>
      <c r="AQ293" s="222"/>
      <c r="AR293" s="222"/>
      <c r="AS293" s="222"/>
      <c r="AT293" s="222"/>
    </row>
    <row r="294" spans="2:46" ht="13.8" x14ac:dyDescent="0.25">
      <c r="B294" s="15"/>
      <c r="C294" s="15"/>
      <c r="D294" s="15"/>
      <c r="E294" s="16"/>
      <c r="F294" s="15"/>
      <c r="G294" s="29"/>
      <c r="H294" s="322"/>
      <c r="I294" s="323"/>
      <c r="J294" s="323"/>
      <c r="K294" s="15"/>
      <c r="L294" s="15"/>
      <c r="M294" s="204">
        <f t="shared" si="13"/>
        <v>0</v>
      </c>
      <c r="N294" s="44">
        <f>IF(DisplayUnits="standard",IF(G294=0,0,VLOOKUP(G294,'Flow Rate Table'!$B$13:$O$132,X294)),IF(G294=0,0,VLOOKUP(G294,#REF!,X294)))</f>
        <v>0</v>
      </c>
      <c r="O294" s="129" t="str">
        <f>IF(E294=$A$3,M294/Cost!$D$6,"N/A")</f>
        <v>N/A</v>
      </c>
      <c r="P294" s="45" t="str">
        <f>IF(E294=Translations!$A$100,VLOOKUP(Cost!$D$5,'Coefficient Table'!$A$8:$K$92,11,FALSE)*O294,"N/A")</f>
        <v>N/A</v>
      </c>
      <c r="Q294" s="45" t="str">
        <f>IF(E294=Translations!$A$100,VLOOKUP(Cost!$D$5,'Coefficient Table'!$A$8:$K$92,10,FALSE)*O294,"N/A")</f>
        <v>N/A</v>
      </c>
      <c r="R294" s="45" t="str">
        <f>IF(E294=Translations!$A$100,VLOOKUP(Cost!$D$5,'Coefficient Table'!$A$8:$K$92,9,FALSE)*P294,"N/A")</f>
        <v>N/A</v>
      </c>
      <c r="S294" s="127"/>
      <c r="T294" s="229"/>
      <c r="U294" s="222"/>
      <c r="V294" s="222"/>
      <c r="W294" s="222"/>
      <c r="X294" s="227">
        <f t="shared" si="12"/>
        <v>0</v>
      </c>
      <c r="Y294" s="222"/>
      <c r="Z294" s="222">
        <f>$N294*60*Cost!$H$10*Cost!$H$11*Cost!$D$7/1000</f>
        <v>0</v>
      </c>
      <c r="AA294" s="222">
        <f>$N294*60*Cost!$H$10*Cost!$H$11*Cost!$D$8/1000</f>
        <v>0</v>
      </c>
      <c r="AB294" s="222">
        <f>$N294*60*Cost!$H$10*Cost!$H$11*Cost!$D$9/1000</f>
        <v>0</v>
      </c>
      <c r="AC294" s="222">
        <f>$N294*60*Cost!$H$10*Cost!$H$11*Cost!$D$10/1000</f>
        <v>0</v>
      </c>
      <c r="AD294" s="222">
        <f>$N294*60*Cost!$H$10*Cost!$H$11*Cost!$D$11/1000</f>
        <v>0</v>
      </c>
      <c r="AE294" s="222">
        <f t="shared" si="14"/>
        <v>0</v>
      </c>
      <c r="AF294" s="222"/>
      <c r="AG294" s="222"/>
      <c r="AH294" s="222"/>
      <c r="AI294" s="222"/>
      <c r="AJ294" s="222"/>
      <c r="AK294" s="222"/>
      <c r="AL294" s="222"/>
      <c r="AM294" s="222"/>
      <c r="AN294" s="222"/>
      <c r="AO294" s="222"/>
      <c r="AP294" s="222"/>
      <c r="AQ294" s="222"/>
      <c r="AR294" s="222"/>
      <c r="AS294" s="222"/>
      <c r="AT294" s="222"/>
    </row>
    <row r="295" spans="2:46" ht="13.8" x14ac:dyDescent="0.25">
      <c r="B295" s="15"/>
      <c r="C295" s="15"/>
      <c r="D295" s="15"/>
      <c r="E295" s="16"/>
      <c r="F295" s="15"/>
      <c r="G295" s="29"/>
      <c r="H295" s="322"/>
      <c r="I295" s="323"/>
      <c r="J295" s="323"/>
      <c r="K295" s="15"/>
      <c r="L295" s="15"/>
      <c r="M295" s="204">
        <f t="shared" si="13"/>
        <v>0</v>
      </c>
      <c r="N295" s="44">
        <f>IF(DisplayUnits="standard",IF(G295=0,0,VLOOKUP(G295,'Flow Rate Table'!$B$13:$O$132,X295)),IF(G295=0,0,VLOOKUP(G295,#REF!,X295)))</f>
        <v>0</v>
      </c>
      <c r="O295" s="129" t="str">
        <f>IF(E295=$A$3,M295/Cost!$D$6,"N/A")</f>
        <v>N/A</v>
      </c>
      <c r="P295" s="45" t="str">
        <f>IF(E295=Translations!$A$100,VLOOKUP(Cost!$D$5,'Coefficient Table'!$A$8:$K$92,11,FALSE)*O295,"N/A")</f>
        <v>N/A</v>
      </c>
      <c r="Q295" s="45" t="str">
        <f>IF(E295=Translations!$A$100,VLOOKUP(Cost!$D$5,'Coefficient Table'!$A$8:$K$92,10,FALSE)*O295,"N/A")</f>
        <v>N/A</v>
      </c>
      <c r="R295" s="45" t="str">
        <f>IF(E295=Translations!$A$100,VLOOKUP(Cost!$D$5,'Coefficient Table'!$A$8:$K$92,9,FALSE)*P295,"N/A")</f>
        <v>N/A</v>
      </c>
      <c r="S295" s="127"/>
      <c r="T295" s="229"/>
      <c r="U295" s="222"/>
      <c r="V295" s="222"/>
      <c r="W295" s="222"/>
      <c r="X295" s="227">
        <f t="shared" si="12"/>
        <v>0</v>
      </c>
      <c r="Y295" s="222"/>
      <c r="Z295" s="222">
        <f>$N295*60*Cost!$H$10*Cost!$H$11*Cost!$D$7/1000</f>
        <v>0</v>
      </c>
      <c r="AA295" s="222">
        <f>$N295*60*Cost!$H$10*Cost!$H$11*Cost!$D$8/1000</f>
        <v>0</v>
      </c>
      <c r="AB295" s="222">
        <f>$N295*60*Cost!$H$10*Cost!$H$11*Cost!$D$9/1000</f>
        <v>0</v>
      </c>
      <c r="AC295" s="222">
        <f>$N295*60*Cost!$H$10*Cost!$H$11*Cost!$D$10/1000</f>
        <v>0</v>
      </c>
      <c r="AD295" s="222">
        <f>$N295*60*Cost!$H$10*Cost!$H$11*Cost!$D$11/1000</f>
        <v>0</v>
      </c>
      <c r="AE295" s="222">
        <f t="shared" si="14"/>
        <v>0</v>
      </c>
      <c r="AF295" s="222"/>
      <c r="AG295" s="222"/>
      <c r="AH295" s="222"/>
      <c r="AI295" s="222"/>
      <c r="AJ295" s="222"/>
      <c r="AK295" s="222"/>
      <c r="AL295" s="222"/>
      <c r="AM295" s="222"/>
      <c r="AN295" s="222"/>
      <c r="AO295" s="222"/>
      <c r="AP295" s="222"/>
      <c r="AQ295" s="222"/>
      <c r="AR295" s="222"/>
      <c r="AS295" s="222"/>
      <c r="AT295" s="222"/>
    </row>
    <row r="296" spans="2:46" ht="13.8" x14ac:dyDescent="0.25">
      <c r="B296" s="15"/>
      <c r="C296" s="15"/>
      <c r="D296" s="15"/>
      <c r="E296" s="16"/>
      <c r="F296" s="15"/>
      <c r="G296" s="29"/>
      <c r="H296" s="322"/>
      <c r="I296" s="323"/>
      <c r="J296" s="323"/>
      <c r="K296" s="15"/>
      <c r="L296" s="15"/>
      <c r="M296" s="204">
        <f t="shared" si="13"/>
        <v>0</v>
      </c>
      <c r="N296" s="44">
        <f>IF(DisplayUnits="standard",IF(G296=0,0,VLOOKUP(G296,'Flow Rate Table'!$B$13:$O$132,X296)),IF(G296=0,0,VLOOKUP(G296,#REF!,X296)))</f>
        <v>0</v>
      </c>
      <c r="O296" s="129" t="str">
        <f>IF(E296=$A$3,M296/Cost!$D$6,"N/A")</f>
        <v>N/A</v>
      </c>
      <c r="P296" s="45" t="str">
        <f>IF(E296=Translations!$A$100,VLOOKUP(Cost!$D$5,'Coefficient Table'!$A$8:$K$92,11,FALSE)*O296,"N/A")</f>
        <v>N/A</v>
      </c>
      <c r="Q296" s="45" t="str">
        <f>IF(E296=Translations!$A$100,VLOOKUP(Cost!$D$5,'Coefficient Table'!$A$8:$K$92,10,FALSE)*O296,"N/A")</f>
        <v>N/A</v>
      </c>
      <c r="R296" s="45" t="str">
        <f>IF(E296=Translations!$A$100,VLOOKUP(Cost!$D$5,'Coefficient Table'!$A$8:$K$92,9,FALSE)*P296,"N/A")</f>
        <v>N/A</v>
      </c>
      <c r="S296" s="127"/>
      <c r="T296" s="229"/>
      <c r="U296" s="222"/>
      <c r="V296" s="222"/>
      <c r="W296" s="222"/>
      <c r="X296" s="227">
        <f t="shared" si="12"/>
        <v>0</v>
      </c>
      <c r="Y296" s="222"/>
      <c r="Z296" s="222">
        <f>$N296*60*Cost!$H$10*Cost!$H$11*Cost!$D$7/1000</f>
        <v>0</v>
      </c>
      <c r="AA296" s="222">
        <f>$N296*60*Cost!$H$10*Cost!$H$11*Cost!$D$8/1000</f>
        <v>0</v>
      </c>
      <c r="AB296" s="222">
        <f>$N296*60*Cost!$H$10*Cost!$H$11*Cost!$D$9/1000</f>
        <v>0</v>
      </c>
      <c r="AC296" s="222">
        <f>$N296*60*Cost!$H$10*Cost!$H$11*Cost!$D$10/1000</f>
        <v>0</v>
      </c>
      <c r="AD296" s="222">
        <f>$N296*60*Cost!$H$10*Cost!$H$11*Cost!$D$11/1000</f>
        <v>0</v>
      </c>
      <c r="AE296" s="222">
        <f t="shared" si="14"/>
        <v>0</v>
      </c>
      <c r="AF296" s="222"/>
      <c r="AG296" s="222"/>
      <c r="AH296" s="222"/>
      <c r="AI296" s="222"/>
      <c r="AJ296" s="222"/>
      <c r="AK296" s="222"/>
      <c r="AL296" s="222"/>
      <c r="AM296" s="222"/>
      <c r="AN296" s="222"/>
      <c r="AO296" s="222"/>
      <c r="AP296" s="222"/>
      <c r="AQ296" s="222"/>
      <c r="AR296" s="222"/>
      <c r="AS296" s="222"/>
      <c r="AT296" s="222"/>
    </row>
    <row r="297" spans="2:46" ht="13.8" x14ac:dyDescent="0.25">
      <c r="B297" s="15"/>
      <c r="C297" s="15"/>
      <c r="D297" s="15"/>
      <c r="E297" s="16"/>
      <c r="F297" s="15"/>
      <c r="G297" s="29"/>
      <c r="H297" s="322"/>
      <c r="I297" s="323"/>
      <c r="J297" s="323"/>
      <c r="K297" s="15"/>
      <c r="L297" s="15"/>
      <c r="M297" s="204">
        <f t="shared" si="13"/>
        <v>0</v>
      </c>
      <c r="N297" s="44">
        <f>IF(DisplayUnits="standard",IF(G297=0,0,VLOOKUP(G297,'Flow Rate Table'!$B$13:$O$132,X297)),IF(G297=0,0,VLOOKUP(G297,#REF!,X297)))</f>
        <v>0</v>
      </c>
      <c r="O297" s="129" t="str">
        <f>IF(E297=$A$3,M297/Cost!$D$6,"N/A")</f>
        <v>N/A</v>
      </c>
      <c r="P297" s="45" t="str">
        <f>IF(E297=Translations!$A$100,VLOOKUP(Cost!$D$5,'Coefficient Table'!$A$8:$K$92,11,FALSE)*O297,"N/A")</f>
        <v>N/A</v>
      </c>
      <c r="Q297" s="45" t="str">
        <f>IF(E297=Translations!$A$100,VLOOKUP(Cost!$D$5,'Coefficient Table'!$A$8:$K$92,10,FALSE)*O297,"N/A")</f>
        <v>N/A</v>
      </c>
      <c r="R297" s="45" t="str">
        <f>IF(E297=Translations!$A$100,VLOOKUP(Cost!$D$5,'Coefficient Table'!$A$8:$K$92,9,FALSE)*P297,"N/A")</f>
        <v>N/A</v>
      </c>
      <c r="S297" s="127"/>
      <c r="T297" s="229"/>
      <c r="U297" s="222"/>
      <c r="V297" s="222"/>
      <c r="W297" s="222"/>
      <c r="X297" s="227">
        <f t="shared" si="12"/>
        <v>0</v>
      </c>
      <c r="Y297" s="222"/>
      <c r="Z297" s="222">
        <f>$N297*60*Cost!$H$10*Cost!$H$11*Cost!$D$7/1000</f>
        <v>0</v>
      </c>
      <c r="AA297" s="222">
        <f>$N297*60*Cost!$H$10*Cost!$H$11*Cost!$D$8/1000</f>
        <v>0</v>
      </c>
      <c r="AB297" s="222">
        <f>$N297*60*Cost!$H$10*Cost!$H$11*Cost!$D$9/1000</f>
        <v>0</v>
      </c>
      <c r="AC297" s="222">
        <f>$N297*60*Cost!$H$10*Cost!$H$11*Cost!$D$10/1000</f>
        <v>0</v>
      </c>
      <c r="AD297" s="222">
        <f>$N297*60*Cost!$H$10*Cost!$H$11*Cost!$D$11/1000</f>
        <v>0</v>
      </c>
      <c r="AE297" s="222">
        <f t="shared" si="14"/>
        <v>0</v>
      </c>
      <c r="AF297" s="222"/>
      <c r="AG297" s="222"/>
      <c r="AH297" s="222"/>
      <c r="AI297" s="222"/>
      <c r="AJ297" s="222"/>
      <c r="AK297" s="222"/>
      <c r="AL297" s="222"/>
      <c r="AM297" s="222"/>
      <c r="AN297" s="222"/>
      <c r="AO297" s="222"/>
      <c r="AP297" s="222"/>
      <c r="AQ297" s="222"/>
      <c r="AR297" s="222"/>
      <c r="AS297" s="222"/>
      <c r="AT297" s="222"/>
    </row>
    <row r="298" spans="2:46" ht="13.8" x14ac:dyDescent="0.25">
      <c r="B298" s="15"/>
      <c r="C298" s="15"/>
      <c r="D298" s="15"/>
      <c r="E298" s="16"/>
      <c r="F298" s="15"/>
      <c r="G298" s="29"/>
      <c r="H298" s="322"/>
      <c r="I298" s="323"/>
      <c r="J298" s="323"/>
      <c r="K298" s="15"/>
      <c r="L298" s="15"/>
      <c r="M298" s="204">
        <f t="shared" si="13"/>
        <v>0</v>
      </c>
      <c r="N298" s="44">
        <f>IF(DisplayUnits="standard",IF(G298=0,0,VLOOKUP(G298,'Flow Rate Table'!$B$13:$O$132,X298)),IF(G298=0,0,VLOOKUP(G298,#REF!,X298)))</f>
        <v>0</v>
      </c>
      <c r="O298" s="129" t="str">
        <f>IF(E298=$A$3,M298/Cost!$D$6,"N/A")</f>
        <v>N/A</v>
      </c>
      <c r="P298" s="45" t="str">
        <f>IF(E298=Translations!$A$100,VLOOKUP(Cost!$D$5,'Coefficient Table'!$A$8:$K$92,11,FALSE)*O298,"N/A")</f>
        <v>N/A</v>
      </c>
      <c r="Q298" s="45" t="str">
        <f>IF(E298=Translations!$A$100,VLOOKUP(Cost!$D$5,'Coefficient Table'!$A$8:$K$92,10,FALSE)*O298,"N/A")</f>
        <v>N/A</v>
      </c>
      <c r="R298" s="45" t="str">
        <f>IF(E298=Translations!$A$100,VLOOKUP(Cost!$D$5,'Coefficient Table'!$A$8:$K$92,9,FALSE)*P298,"N/A")</f>
        <v>N/A</v>
      </c>
      <c r="S298" s="127"/>
      <c r="T298" s="229"/>
      <c r="U298" s="222"/>
      <c r="V298" s="222"/>
      <c r="W298" s="222"/>
      <c r="X298" s="227">
        <f t="shared" si="12"/>
        <v>0</v>
      </c>
      <c r="Y298" s="222"/>
      <c r="Z298" s="222">
        <f>$N298*60*Cost!$H$10*Cost!$H$11*Cost!$D$7/1000</f>
        <v>0</v>
      </c>
      <c r="AA298" s="222">
        <f>$N298*60*Cost!$H$10*Cost!$H$11*Cost!$D$8/1000</f>
        <v>0</v>
      </c>
      <c r="AB298" s="222">
        <f>$N298*60*Cost!$H$10*Cost!$H$11*Cost!$D$9/1000</f>
        <v>0</v>
      </c>
      <c r="AC298" s="222">
        <f>$N298*60*Cost!$H$10*Cost!$H$11*Cost!$D$10/1000</f>
        <v>0</v>
      </c>
      <c r="AD298" s="222">
        <f>$N298*60*Cost!$H$10*Cost!$H$11*Cost!$D$11/1000</f>
        <v>0</v>
      </c>
      <c r="AE298" s="222">
        <f t="shared" si="14"/>
        <v>0</v>
      </c>
      <c r="AF298" s="222"/>
      <c r="AG298" s="222"/>
      <c r="AH298" s="222"/>
      <c r="AI298" s="222"/>
      <c r="AJ298" s="222"/>
      <c r="AK298" s="222"/>
      <c r="AL298" s="222"/>
      <c r="AM298" s="222"/>
      <c r="AN298" s="222"/>
      <c r="AO298" s="222"/>
      <c r="AP298" s="222"/>
      <c r="AQ298" s="222"/>
      <c r="AR298" s="222"/>
      <c r="AS298" s="222"/>
      <c r="AT298" s="222"/>
    </row>
    <row r="299" spans="2:46" ht="13.8" x14ac:dyDescent="0.25">
      <c r="B299" s="15"/>
      <c r="C299" s="15"/>
      <c r="D299" s="15"/>
      <c r="E299" s="16"/>
      <c r="F299" s="15"/>
      <c r="G299" s="29"/>
      <c r="H299" s="322"/>
      <c r="I299" s="323"/>
      <c r="J299" s="323"/>
      <c r="K299" s="15"/>
      <c r="L299" s="15"/>
      <c r="M299" s="204">
        <f t="shared" si="13"/>
        <v>0</v>
      </c>
      <c r="N299" s="44">
        <f>IF(DisplayUnits="standard",IF(G299=0,0,VLOOKUP(G299,'Flow Rate Table'!$B$13:$O$132,X299)),IF(G299=0,0,VLOOKUP(G299,#REF!,X299)))</f>
        <v>0</v>
      </c>
      <c r="O299" s="129" t="str">
        <f>IF(E299=$A$3,M299/Cost!$D$6,"N/A")</f>
        <v>N/A</v>
      </c>
      <c r="P299" s="45" t="str">
        <f>IF(E299=Translations!$A$100,VLOOKUP(Cost!$D$5,'Coefficient Table'!$A$8:$K$92,11,FALSE)*O299,"N/A")</f>
        <v>N/A</v>
      </c>
      <c r="Q299" s="45" t="str">
        <f>IF(E299=Translations!$A$100,VLOOKUP(Cost!$D$5,'Coefficient Table'!$A$8:$K$92,10,FALSE)*O299,"N/A")</f>
        <v>N/A</v>
      </c>
      <c r="R299" s="45" t="str">
        <f>IF(E299=Translations!$A$100,VLOOKUP(Cost!$D$5,'Coefficient Table'!$A$8:$K$92,9,FALSE)*P299,"N/A")</f>
        <v>N/A</v>
      </c>
      <c r="S299" s="127"/>
      <c r="T299" s="229"/>
      <c r="U299" s="222"/>
      <c r="V299" s="222"/>
      <c r="W299" s="222"/>
      <c r="X299" s="227">
        <f t="shared" si="12"/>
        <v>0</v>
      </c>
      <c r="Y299" s="222"/>
      <c r="Z299" s="222">
        <f>$N299*60*Cost!$H$10*Cost!$H$11*Cost!$D$7/1000</f>
        <v>0</v>
      </c>
      <c r="AA299" s="222">
        <f>$N299*60*Cost!$H$10*Cost!$H$11*Cost!$D$8/1000</f>
        <v>0</v>
      </c>
      <c r="AB299" s="222">
        <f>$N299*60*Cost!$H$10*Cost!$H$11*Cost!$D$9/1000</f>
        <v>0</v>
      </c>
      <c r="AC299" s="222">
        <f>$N299*60*Cost!$H$10*Cost!$H$11*Cost!$D$10/1000</f>
        <v>0</v>
      </c>
      <c r="AD299" s="222">
        <f>$N299*60*Cost!$H$10*Cost!$H$11*Cost!$D$11/1000</f>
        <v>0</v>
      </c>
      <c r="AE299" s="222">
        <f t="shared" si="14"/>
        <v>0</v>
      </c>
      <c r="AF299" s="222"/>
      <c r="AG299" s="222"/>
      <c r="AH299" s="222"/>
      <c r="AI299" s="222"/>
      <c r="AJ299" s="222"/>
      <c r="AK299" s="222"/>
      <c r="AL299" s="222"/>
      <c r="AM299" s="222"/>
      <c r="AN299" s="222"/>
      <c r="AO299" s="222"/>
      <c r="AP299" s="222"/>
      <c r="AQ299" s="222"/>
      <c r="AR299" s="222"/>
      <c r="AS299" s="222"/>
      <c r="AT299" s="222"/>
    </row>
    <row r="300" spans="2:46" ht="13.8" x14ac:dyDescent="0.25">
      <c r="B300" s="15"/>
      <c r="C300" s="15"/>
      <c r="D300" s="15"/>
      <c r="E300" s="16"/>
      <c r="F300" s="15"/>
      <c r="G300" s="29"/>
      <c r="H300" s="322"/>
      <c r="I300" s="323"/>
      <c r="J300" s="323"/>
      <c r="K300" s="15"/>
      <c r="L300" s="15"/>
      <c r="M300" s="204">
        <f t="shared" si="13"/>
        <v>0</v>
      </c>
      <c r="N300" s="44">
        <f>IF(DisplayUnits="standard",IF(G300=0,0,VLOOKUP(G300,'Flow Rate Table'!$B$13:$O$132,X300)),IF(G300=0,0,VLOOKUP(G300,#REF!,X300)))</f>
        <v>0</v>
      </c>
      <c r="O300" s="129" t="str">
        <f>IF(E300=$A$3,M300/Cost!$D$6,"N/A")</f>
        <v>N/A</v>
      </c>
      <c r="P300" s="45" t="str">
        <f>IF(E300=Translations!$A$100,VLOOKUP(Cost!$D$5,'Coefficient Table'!$A$8:$K$92,11,FALSE)*O300,"N/A")</f>
        <v>N/A</v>
      </c>
      <c r="Q300" s="45" t="str">
        <f>IF(E300=Translations!$A$100,VLOOKUP(Cost!$D$5,'Coefficient Table'!$A$8:$K$92,10,FALSE)*O300,"N/A")</f>
        <v>N/A</v>
      </c>
      <c r="R300" s="45" t="str">
        <f>IF(E300=Translations!$A$100,VLOOKUP(Cost!$D$5,'Coefficient Table'!$A$8:$K$92,9,FALSE)*P300,"N/A")</f>
        <v>N/A</v>
      </c>
      <c r="S300" s="127"/>
      <c r="T300" s="229"/>
      <c r="U300" s="222"/>
      <c r="V300" s="222"/>
      <c r="W300" s="222"/>
      <c r="X300" s="227">
        <f t="shared" si="12"/>
        <v>0</v>
      </c>
      <c r="Y300" s="222"/>
      <c r="Z300" s="222">
        <f>$N300*60*Cost!$H$10*Cost!$H$11*Cost!$D$7/1000</f>
        <v>0</v>
      </c>
      <c r="AA300" s="222">
        <f>$N300*60*Cost!$H$10*Cost!$H$11*Cost!$D$8/1000</f>
        <v>0</v>
      </c>
      <c r="AB300" s="222">
        <f>$N300*60*Cost!$H$10*Cost!$H$11*Cost!$D$9/1000</f>
        <v>0</v>
      </c>
      <c r="AC300" s="222">
        <f>$N300*60*Cost!$H$10*Cost!$H$11*Cost!$D$10/1000</f>
        <v>0</v>
      </c>
      <c r="AD300" s="222">
        <f>$N300*60*Cost!$H$10*Cost!$H$11*Cost!$D$11/1000</f>
        <v>0</v>
      </c>
      <c r="AE300" s="222">
        <f t="shared" si="14"/>
        <v>0</v>
      </c>
      <c r="AF300" s="222"/>
      <c r="AG300" s="222"/>
      <c r="AH300" s="222"/>
      <c r="AI300" s="222"/>
      <c r="AJ300" s="222"/>
      <c r="AK300" s="222"/>
      <c r="AL300" s="222"/>
      <c r="AM300" s="222"/>
      <c r="AN300" s="222"/>
      <c r="AO300" s="222"/>
      <c r="AP300" s="222"/>
      <c r="AQ300" s="222"/>
      <c r="AR300" s="222"/>
      <c r="AS300" s="222"/>
      <c r="AT300" s="222"/>
    </row>
    <row r="301" spans="2:46" ht="13.8" x14ac:dyDescent="0.25">
      <c r="B301" s="15"/>
      <c r="C301" s="15"/>
      <c r="D301" s="15"/>
      <c r="E301" s="16"/>
      <c r="F301" s="15"/>
      <c r="G301" s="29"/>
      <c r="H301" s="322"/>
      <c r="I301" s="323"/>
      <c r="J301" s="323"/>
      <c r="K301" s="15"/>
      <c r="L301" s="15"/>
      <c r="M301" s="204">
        <f t="shared" si="13"/>
        <v>0</v>
      </c>
      <c r="N301" s="44">
        <f>IF(DisplayUnits="standard",IF(G301=0,0,VLOOKUP(G301,'Flow Rate Table'!$B$13:$O$132,X301)),IF(G301=0,0,VLOOKUP(G301,#REF!,X301)))</f>
        <v>0</v>
      </c>
      <c r="O301" s="129" t="str">
        <f>IF(E301=$A$3,M301/Cost!$D$6,"N/A")</f>
        <v>N/A</v>
      </c>
      <c r="P301" s="45" t="str">
        <f>IF(E301=Translations!$A$100,VLOOKUP(Cost!$D$5,'Coefficient Table'!$A$8:$K$92,11,FALSE)*O301,"N/A")</f>
        <v>N/A</v>
      </c>
      <c r="Q301" s="45" t="str">
        <f>IF(E301=Translations!$A$100,VLOOKUP(Cost!$D$5,'Coefficient Table'!$A$8:$K$92,10,FALSE)*O301,"N/A")</f>
        <v>N/A</v>
      </c>
      <c r="R301" s="45" t="str">
        <f>IF(E301=Translations!$A$100,VLOOKUP(Cost!$D$5,'Coefficient Table'!$A$8:$K$92,9,FALSE)*P301,"N/A")</f>
        <v>N/A</v>
      </c>
      <c r="S301" s="127"/>
      <c r="T301" s="229"/>
      <c r="U301" s="222"/>
      <c r="V301" s="222"/>
      <c r="W301" s="222"/>
      <c r="X301" s="227">
        <f t="shared" si="12"/>
        <v>0</v>
      </c>
      <c r="Y301" s="222"/>
      <c r="Z301" s="222">
        <f>$N301*60*Cost!$H$10*Cost!$H$11*Cost!$D$7/1000</f>
        <v>0</v>
      </c>
      <c r="AA301" s="222">
        <f>$N301*60*Cost!$H$10*Cost!$H$11*Cost!$D$8/1000</f>
        <v>0</v>
      </c>
      <c r="AB301" s="222">
        <f>$N301*60*Cost!$H$10*Cost!$H$11*Cost!$D$9/1000</f>
        <v>0</v>
      </c>
      <c r="AC301" s="222">
        <f>$N301*60*Cost!$H$10*Cost!$H$11*Cost!$D$10/1000</f>
        <v>0</v>
      </c>
      <c r="AD301" s="222">
        <f>$N301*60*Cost!$H$10*Cost!$H$11*Cost!$D$11/1000</f>
        <v>0</v>
      </c>
      <c r="AE301" s="222">
        <f t="shared" si="14"/>
        <v>0</v>
      </c>
      <c r="AF301" s="222"/>
      <c r="AG301" s="222"/>
      <c r="AH301" s="222"/>
      <c r="AI301" s="222"/>
      <c r="AJ301" s="222"/>
      <c r="AK301" s="222"/>
      <c r="AL301" s="222"/>
      <c r="AM301" s="222"/>
      <c r="AN301" s="222"/>
      <c r="AO301" s="222"/>
      <c r="AP301" s="222"/>
      <c r="AQ301" s="222"/>
      <c r="AR301" s="222"/>
      <c r="AS301" s="222"/>
      <c r="AT301" s="222"/>
    </row>
    <row r="302" spans="2:46" ht="13.8" x14ac:dyDescent="0.25">
      <c r="B302" s="15"/>
      <c r="C302" s="15"/>
      <c r="D302" s="15"/>
      <c r="E302" s="16"/>
      <c r="F302" s="15"/>
      <c r="G302" s="29"/>
      <c r="H302" s="322"/>
      <c r="I302" s="323"/>
      <c r="J302" s="323"/>
      <c r="K302" s="15"/>
      <c r="L302" s="15"/>
      <c r="M302" s="204">
        <f t="shared" si="13"/>
        <v>0</v>
      </c>
      <c r="N302" s="44">
        <f>IF(DisplayUnits="standard",IF(G302=0,0,VLOOKUP(G302,'Flow Rate Table'!$B$13:$O$132,X302)),IF(G302=0,0,VLOOKUP(G302,#REF!,X302)))</f>
        <v>0</v>
      </c>
      <c r="O302" s="129" t="str">
        <f>IF(E302=$A$3,M302/Cost!$D$6,"N/A")</f>
        <v>N/A</v>
      </c>
      <c r="P302" s="45" t="str">
        <f>IF(E302=Translations!$A$100,VLOOKUP(Cost!$D$5,'Coefficient Table'!$A$8:$K$92,11,FALSE)*O302,"N/A")</f>
        <v>N/A</v>
      </c>
      <c r="Q302" s="45" t="str">
        <f>IF(E302=Translations!$A$100,VLOOKUP(Cost!$D$5,'Coefficient Table'!$A$8:$K$92,10,FALSE)*O302,"N/A")</f>
        <v>N/A</v>
      </c>
      <c r="R302" s="45" t="str">
        <f>IF(E302=Translations!$A$100,VLOOKUP(Cost!$D$5,'Coefficient Table'!$A$8:$K$92,9,FALSE)*P302,"N/A")</f>
        <v>N/A</v>
      </c>
      <c r="S302" s="127"/>
      <c r="T302" s="229"/>
      <c r="U302" s="222"/>
      <c r="V302" s="222"/>
      <c r="W302" s="222"/>
      <c r="X302" s="227">
        <f t="shared" si="12"/>
        <v>0</v>
      </c>
      <c r="Y302" s="222"/>
      <c r="Z302" s="222">
        <f>$N302*60*Cost!$H$10*Cost!$H$11*Cost!$D$7/1000</f>
        <v>0</v>
      </c>
      <c r="AA302" s="222">
        <f>$N302*60*Cost!$H$10*Cost!$H$11*Cost!$D$8/1000</f>
        <v>0</v>
      </c>
      <c r="AB302" s="222">
        <f>$N302*60*Cost!$H$10*Cost!$H$11*Cost!$D$9/1000</f>
        <v>0</v>
      </c>
      <c r="AC302" s="222">
        <f>$N302*60*Cost!$H$10*Cost!$H$11*Cost!$D$10/1000</f>
        <v>0</v>
      </c>
      <c r="AD302" s="222">
        <f>$N302*60*Cost!$H$10*Cost!$H$11*Cost!$D$11/1000</f>
        <v>0</v>
      </c>
      <c r="AE302" s="222">
        <f t="shared" si="14"/>
        <v>0</v>
      </c>
      <c r="AF302" s="222"/>
      <c r="AG302" s="222"/>
      <c r="AH302" s="222"/>
      <c r="AI302" s="222"/>
      <c r="AJ302" s="222"/>
      <c r="AK302" s="222"/>
      <c r="AL302" s="222"/>
      <c r="AM302" s="222"/>
      <c r="AN302" s="222"/>
      <c r="AO302" s="222"/>
      <c r="AP302" s="222"/>
      <c r="AQ302" s="222"/>
      <c r="AR302" s="222"/>
      <c r="AS302" s="222"/>
      <c r="AT302" s="222"/>
    </row>
    <row r="303" spans="2:46" ht="13.8" x14ac:dyDescent="0.25">
      <c r="B303" s="15"/>
      <c r="C303" s="15"/>
      <c r="D303" s="15"/>
      <c r="E303" s="16"/>
      <c r="F303" s="15"/>
      <c r="G303" s="29"/>
      <c r="H303" s="322"/>
      <c r="I303" s="323"/>
      <c r="J303" s="323"/>
      <c r="K303" s="15"/>
      <c r="L303" s="15"/>
      <c r="M303" s="204">
        <f t="shared" si="13"/>
        <v>0</v>
      </c>
      <c r="N303" s="44">
        <f>IF(DisplayUnits="standard",IF(G303=0,0,VLOOKUP(G303,'Flow Rate Table'!$B$13:$O$132,X303)),IF(G303=0,0,VLOOKUP(G303,#REF!,X303)))</f>
        <v>0</v>
      </c>
      <c r="O303" s="129" t="str">
        <f>IF(E303=$A$3,M303/Cost!$D$6,"N/A")</f>
        <v>N/A</v>
      </c>
      <c r="P303" s="45" t="str">
        <f>IF(E303=Translations!$A$100,VLOOKUP(Cost!$D$5,'Coefficient Table'!$A$8:$K$92,11,FALSE)*O303,"N/A")</f>
        <v>N/A</v>
      </c>
      <c r="Q303" s="45" t="str">
        <f>IF(E303=Translations!$A$100,VLOOKUP(Cost!$D$5,'Coefficient Table'!$A$8:$K$92,10,FALSE)*O303,"N/A")</f>
        <v>N/A</v>
      </c>
      <c r="R303" s="45" t="str">
        <f>IF(E303=Translations!$A$100,VLOOKUP(Cost!$D$5,'Coefficient Table'!$A$8:$K$92,9,FALSE)*P303,"N/A")</f>
        <v>N/A</v>
      </c>
      <c r="S303" s="127"/>
      <c r="T303" s="229"/>
      <c r="U303" s="222"/>
      <c r="V303" s="222"/>
      <c r="W303" s="222"/>
      <c r="X303" s="227">
        <f t="shared" si="12"/>
        <v>0</v>
      </c>
      <c r="Y303" s="222"/>
      <c r="Z303" s="222">
        <f>$N303*60*Cost!$H$10*Cost!$H$11*Cost!$D$7/1000</f>
        <v>0</v>
      </c>
      <c r="AA303" s="222">
        <f>$N303*60*Cost!$H$10*Cost!$H$11*Cost!$D$8/1000</f>
        <v>0</v>
      </c>
      <c r="AB303" s="222">
        <f>$N303*60*Cost!$H$10*Cost!$H$11*Cost!$D$9/1000</f>
        <v>0</v>
      </c>
      <c r="AC303" s="222">
        <f>$N303*60*Cost!$H$10*Cost!$H$11*Cost!$D$10/1000</f>
        <v>0</v>
      </c>
      <c r="AD303" s="222">
        <f>$N303*60*Cost!$H$10*Cost!$H$11*Cost!$D$11/1000</f>
        <v>0</v>
      </c>
      <c r="AE303" s="222">
        <f t="shared" si="14"/>
        <v>0</v>
      </c>
      <c r="AF303" s="222"/>
      <c r="AG303" s="222"/>
      <c r="AH303" s="222"/>
      <c r="AI303" s="222"/>
      <c r="AJ303" s="222"/>
      <c r="AK303" s="222"/>
      <c r="AL303" s="222"/>
      <c r="AM303" s="222"/>
      <c r="AN303" s="222"/>
      <c r="AO303" s="222"/>
      <c r="AP303" s="222"/>
      <c r="AQ303" s="222"/>
      <c r="AR303" s="222"/>
      <c r="AS303" s="222"/>
      <c r="AT303" s="222"/>
    </row>
    <row r="304" spans="2:46" ht="13.8" x14ac:dyDescent="0.25">
      <c r="B304" s="15"/>
      <c r="C304" s="15"/>
      <c r="D304" s="15"/>
      <c r="E304" s="16"/>
      <c r="F304" s="15"/>
      <c r="G304" s="29"/>
      <c r="H304" s="322"/>
      <c r="I304" s="323"/>
      <c r="J304" s="323"/>
      <c r="K304" s="15"/>
      <c r="L304" s="15"/>
      <c r="M304" s="204">
        <f t="shared" si="13"/>
        <v>0</v>
      </c>
      <c r="N304" s="44">
        <f>IF(DisplayUnits="standard",IF(G304=0,0,VLOOKUP(G304,'Flow Rate Table'!$B$13:$O$132,X304)),IF(G304=0,0,VLOOKUP(G304,#REF!,X304)))</f>
        <v>0</v>
      </c>
      <c r="O304" s="129" t="str">
        <f>IF(E304=$A$3,M304/Cost!$D$6,"N/A")</f>
        <v>N/A</v>
      </c>
      <c r="P304" s="45" t="str">
        <f>IF(E304=Translations!$A$100,VLOOKUP(Cost!$D$5,'Coefficient Table'!$A$8:$K$92,11,FALSE)*O304,"N/A")</f>
        <v>N/A</v>
      </c>
      <c r="Q304" s="45" t="str">
        <f>IF(E304=Translations!$A$100,VLOOKUP(Cost!$D$5,'Coefficient Table'!$A$8:$K$92,10,FALSE)*O304,"N/A")</f>
        <v>N/A</v>
      </c>
      <c r="R304" s="45" t="str">
        <f>IF(E304=Translations!$A$100,VLOOKUP(Cost!$D$5,'Coefficient Table'!$A$8:$K$92,9,FALSE)*P304,"N/A")</f>
        <v>N/A</v>
      </c>
      <c r="S304" s="127"/>
      <c r="T304" s="229"/>
      <c r="U304" s="222"/>
      <c r="V304" s="222"/>
      <c r="W304" s="222"/>
      <c r="X304" s="227">
        <f t="shared" si="12"/>
        <v>0</v>
      </c>
      <c r="Y304" s="222"/>
      <c r="Z304" s="222">
        <f>$N304*60*Cost!$H$10*Cost!$H$11*Cost!$D$7/1000</f>
        <v>0</v>
      </c>
      <c r="AA304" s="222">
        <f>$N304*60*Cost!$H$10*Cost!$H$11*Cost!$D$8/1000</f>
        <v>0</v>
      </c>
      <c r="AB304" s="222">
        <f>$N304*60*Cost!$H$10*Cost!$H$11*Cost!$D$9/1000</f>
        <v>0</v>
      </c>
      <c r="AC304" s="222">
        <f>$N304*60*Cost!$H$10*Cost!$H$11*Cost!$D$10/1000</f>
        <v>0</v>
      </c>
      <c r="AD304" s="222">
        <f>$N304*60*Cost!$H$10*Cost!$H$11*Cost!$D$11/1000</f>
        <v>0</v>
      </c>
      <c r="AE304" s="222">
        <f t="shared" si="14"/>
        <v>0</v>
      </c>
      <c r="AF304" s="222"/>
      <c r="AG304" s="222"/>
      <c r="AH304" s="222"/>
      <c r="AI304" s="222"/>
      <c r="AJ304" s="222"/>
      <c r="AK304" s="222"/>
      <c r="AL304" s="222"/>
      <c r="AM304" s="222"/>
      <c r="AN304" s="222"/>
      <c r="AO304" s="222"/>
      <c r="AP304" s="222"/>
      <c r="AQ304" s="222"/>
      <c r="AR304" s="222"/>
      <c r="AS304" s="222"/>
      <c r="AT304" s="222"/>
    </row>
    <row r="305" spans="2:46" ht="13.8" x14ac:dyDescent="0.25">
      <c r="B305" s="15"/>
      <c r="C305" s="15"/>
      <c r="D305" s="15"/>
      <c r="E305" s="16"/>
      <c r="F305" s="15"/>
      <c r="G305" s="29"/>
      <c r="H305" s="322"/>
      <c r="I305" s="323"/>
      <c r="J305" s="323"/>
      <c r="K305" s="15"/>
      <c r="L305" s="15"/>
      <c r="M305" s="204">
        <f t="shared" si="13"/>
        <v>0</v>
      </c>
      <c r="N305" s="44">
        <f>IF(DisplayUnits="standard",IF(G305=0,0,VLOOKUP(G305,'Flow Rate Table'!$B$13:$O$132,X305)),IF(G305=0,0,VLOOKUP(G305,#REF!,X305)))</f>
        <v>0</v>
      </c>
      <c r="O305" s="129" t="str">
        <f>IF(E305=$A$3,M305/Cost!$D$6,"N/A")</f>
        <v>N/A</v>
      </c>
      <c r="P305" s="45" t="str">
        <f>IF(E305=Translations!$A$100,VLOOKUP(Cost!$D$5,'Coefficient Table'!$A$8:$K$92,11,FALSE)*O305,"N/A")</f>
        <v>N/A</v>
      </c>
      <c r="Q305" s="45" t="str">
        <f>IF(E305=Translations!$A$100,VLOOKUP(Cost!$D$5,'Coefficient Table'!$A$8:$K$92,10,FALSE)*O305,"N/A")</f>
        <v>N/A</v>
      </c>
      <c r="R305" s="45" t="str">
        <f>IF(E305=Translations!$A$100,VLOOKUP(Cost!$D$5,'Coefficient Table'!$A$8:$K$92,9,FALSE)*P305,"N/A")</f>
        <v>N/A</v>
      </c>
      <c r="S305" s="127"/>
      <c r="T305" s="229"/>
      <c r="U305" s="222"/>
      <c r="V305" s="222"/>
      <c r="W305" s="222"/>
      <c r="X305" s="227">
        <f t="shared" si="12"/>
        <v>0</v>
      </c>
      <c r="Y305" s="222"/>
      <c r="Z305" s="222">
        <f>$N305*60*Cost!$H$10*Cost!$H$11*Cost!$D$7/1000</f>
        <v>0</v>
      </c>
      <c r="AA305" s="222">
        <f>$N305*60*Cost!$H$10*Cost!$H$11*Cost!$D$8/1000</f>
        <v>0</v>
      </c>
      <c r="AB305" s="222">
        <f>$N305*60*Cost!$H$10*Cost!$H$11*Cost!$D$9/1000</f>
        <v>0</v>
      </c>
      <c r="AC305" s="222">
        <f>$N305*60*Cost!$H$10*Cost!$H$11*Cost!$D$10/1000</f>
        <v>0</v>
      </c>
      <c r="AD305" s="222">
        <f>$N305*60*Cost!$H$10*Cost!$H$11*Cost!$D$11/1000</f>
        <v>0</v>
      </c>
      <c r="AE305" s="222">
        <f t="shared" si="14"/>
        <v>0</v>
      </c>
      <c r="AF305" s="222"/>
      <c r="AG305" s="222"/>
      <c r="AH305" s="222"/>
      <c r="AI305" s="222"/>
      <c r="AJ305" s="222"/>
      <c r="AK305" s="222"/>
      <c r="AL305" s="222"/>
      <c r="AM305" s="222"/>
      <c r="AN305" s="222"/>
      <c r="AO305" s="222"/>
      <c r="AP305" s="222"/>
      <c r="AQ305" s="222"/>
      <c r="AR305" s="222"/>
      <c r="AS305" s="222"/>
      <c r="AT305" s="222"/>
    </row>
    <row r="306" spans="2:46" ht="13.8" x14ac:dyDescent="0.25">
      <c r="B306" s="15"/>
      <c r="C306" s="15"/>
      <c r="D306" s="15"/>
      <c r="E306" s="16"/>
      <c r="F306" s="15"/>
      <c r="G306" s="29"/>
      <c r="H306" s="322"/>
      <c r="I306" s="323"/>
      <c r="J306" s="323"/>
      <c r="K306" s="15"/>
      <c r="L306" s="15"/>
      <c r="M306" s="204">
        <f t="shared" si="13"/>
        <v>0</v>
      </c>
      <c r="N306" s="44">
        <f>IF(DisplayUnits="standard",IF(G306=0,0,VLOOKUP(G306,'Flow Rate Table'!$B$13:$O$132,X306)),IF(G306=0,0,VLOOKUP(G306,#REF!,X306)))</f>
        <v>0</v>
      </c>
      <c r="O306" s="129" t="str">
        <f>IF(E306=$A$3,M306/Cost!$D$6,"N/A")</f>
        <v>N/A</v>
      </c>
      <c r="P306" s="45" t="str">
        <f>IF(E306=Translations!$A$100,VLOOKUP(Cost!$D$5,'Coefficient Table'!$A$8:$K$92,11,FALSE)*O306,"N/A")</f>
        <v>N/A</v>
      </c>
      <c r="Q306" s="45" t="str">
        <f>IF(E306=Translations!$A$100,VLOOKUP(Cost!$D$5,'Coefficient Table'!$A$8:$K$92,10,FALSE)*O306,"N/A")</f>
        <v>N/A</v>
      </c>
      <c r="R306" s="45" t="str">
        <f>IF(E306=Translations!$A$100,VLOOKUP(Cost!$D$5,'Coefficient Table'!$A$8:$K$92,9,FALSE)*P306,"N/A")</f>
        <v>N/A</v>
      </c>
      <c r="S306" s="127"/>
      <c r="T306" s="229"/>
      <c r="U306" s="222"/>
      <c r="V306" s="222"/>
      <c r="W306" s="222"/>
      <c r="X306" s="227">
        <f t="shared" si="12"/>
        <v>0</v>
      </c>
      <c r="Y306" s="222"/>
      <c r="Z306" s="222">
        <f>$N306*60*Cost!$H$10*Cost!$H$11*Cost!$D$7/1000</f>
        <v>0</v>
      </c>
      <c r="AA306" s="222">
        <f>$N306*60*Cost!$H$10*Cost!$H$11*Cost!$D$8/1000</f>
        <v>0</v>
      </c>
      <c r="AB306" s="222">
        <f>$N306*60*Cost!$H$10*Cost!$H$11*Cost!$D$9/1000</f>
        <v>0</v>
      </c>
      <c r="AC306" s="222">
        <f>$N306*60*Cost!$H$10*Cost!$H$11*Cost!$D$10/1000</f>
        <v>0</v>
      </c>
      <c r="AD306" s="222">
        <f>$N306*60*Cost!$H$10*Cost!$H$11*Cost!$D$11/1000</f>
        <v>0</v>
      </c>
      <c r="AE306" s="222">
        <f t="shared" si="14"/>
        <v>0</v>
      </c>
      <c r="AF306" s="222"/>
      <c r="AG306" s="222"/>
      <c r="AH306" s="222"/>
      <c r="AI306" s="222"/>
      <c r="AJ306" s="222"/>
      <c r="AK306" s="222"/>
      <c r="AL306" s="222"/>
      <c r="AM306" s="222"/>
      <c r="AN306" s="222"/>
      <c r="AO306" s="222"/>
      <c r="AP306" s="222"/>
      <c r="AQ306" s="222"/>
      <c r="AR306" s="222"/>
      <c r="AS306" s="222"/>
      <c r="AT306" s="222"/>
    </row>
    <row r="307" spans="2:46" ht="13.8" x14ac:dyDescent="0.25">
      <c r="B307" s="15"/>
      <c r="C307" s="15"/>
      <c r="D307" s="15"/>
      <c r="E307" s="16"/>
      <c r="F307" s="15"/>
      <c r="G307" s="29"/>
      <c r="H307" s="322"/>
      <c r="I307" s="323"/>
      <c r="J307" s="323"/>
      <c r="K307" s="15"/>
      <c r="L307" s="15"/>
      <c r="M307" s="204">
        <f t="shared" si="13"/>
        <v>0</v>
      </c>
      <c r="N307" s="44">
        <f>IF(DisplayUnits="standard",IF(G307=0,0,VLOOKUP(G307,'Flow Rate Table'!$B$13:$O$132,X307)),IF(G307=0,0,VLOOKUP(G307,#REF!,X307)))</f>
        <v>0</v>
      </c>
      <c r="O307" s="129" t="str">
        <f>IF(E307=$A$3,M307/Cost!$D$6,"N/A")</f>
        <v>N/A</v>
      </c>
      <c r="P307" s="45" t="str">
        <f>IF(E307=Translations!$A$100,VLOOKUP(Cost!$D$5,'Coefficient Table'!$A$8:$K$92,11,FALSE)*O307,"N/A")</f>
        <v>N/A</v>
      </c>
      <c r="Q307" s="45" t="str">
        <f>IF(E307=Translations!$A$100,VLOOKUP(Cost!$D$5,'Coefficient Table'!$A$8:$K$92,10,FALSE)*O307,"N/A")</f>
        <v>N/A</v>
      </c>
      <c r="R307" s="45" t="str">
        <f>IF(E307=Translations!$A$100,VLOOKUP(Cost!$D$5,'Coefficient Table'!$A$8:$K$92,9,FALSE)*P307,"N/A")</f>
        <v>N/A</v>
      </c>
      <c r="S307" s="127"/>
      <c r="T307" s="229"/>
      <c r="U307" s="222"/>
      <c r="V307" s="222"/>
      <c r="W307" s="222"/>
      <c r="X307" s="227">
        <f t="shared" si="12"/>
        <v>0</v>
      </c>
      <c r="Y307" s="222"/>
      <c r="Z307" s="222">
        <f>$N307*60*Cost!$H$10*Cost!$H$11*Cost!$D$7/1000</f>
        <v>0</v>
      </c>
      <c r="AA307" s="222">
        <f>$N307*60*Cost!$H$10*Cost!$H$11*Cost!$D$8/1000</f>
        <v>0</v>
      </c>
      <c r="AB307" s="222">
        <f>$N307*60*Cost!$H$10*Cost!$H$11*Cost!$D$9/1000</f>
        <v>0</v>
      </c>
      <c r="AC307" s="222">
        <f>$N307*60*Cost!$H$10*Cost!$H$11*Cost!$D$10/1000</f>
        <v>0</v>
      </c>
      <c r="AD307" s="222">
        <f>$N307*60*Cost!$H$10*Cost!$H$11*Cost!$D$11/1000</f>
        <v>0</v>
      </c>
      <c r="AE307" s="222">
        <f t="shared" si="14"/>
        <v>0</v>
      </c>
      <c r="AF307" s="222"/>
      <c r="AG307" s="222"/>
      <c r="AH307" s="222"/>
      <c r="AI307" s="222"/>
      <c r="AJ307" s="222"/>
      <c r="AK307" s="222"/>
      <c r="AL307" s="222"/>
      <c r="AM307" s="222"/>
      <c r="AN307" s="222"/>
      <c r="AO307" s="222"/>
      <c r="AP307" s="222"/>
      <c r="AQ307" s="222"/>
      <c r="AR307" s="222"/>
      <c r="AS307" s="222"/>
      <c r="AT307" s="222"/>
    </row>
    <row r="308" spans="2:46" ht="13.8" x14ac:dyDescent="0.25">
      <c r="B308" s="15"/>
      <c r="C308" s="15"/>
      <c r="D308" s="15"/>
      <c r="E308" s="16"/>
      <c r="F308" s="15"/>
      <c r="G308" s="29"/>
      <c r="H308" s="322"/>
      <c r="I308" s="323"/>
      <c r="J308" s="323"/>
      <c r="K308" s="15"/>
      <c r="L308" s="15"/>
      <c r="M308" s="204">
        <f t="shared" si="13"/>
        <v>0</v>
      </c>
      <c r="N308" s="44">
        <f>IF(DisplayUnits="standard",IF(G308=0,0,VLOOKUP(G308,'Flow Rate Table'!$B$13:$O$132,X308)),IF(G308=0,0,VLOOKUP(G308,#REF!,X308)))</f>
        <v>0</v>
      </c>
      <c r="O308" s="129" t="str">
        <f>IF(E308=$A$3,M308/Cost!$D$6,"N/A")</f>
        <v>N/A</v>
      </c>
      <c r="P308" s="45" t="str">
        <f>IF(E308=Translations!$A$100,VLOOKUP(Cost!$D$5,'Coefficient Table'!$A$8:$K$92,11,FALSE)*O308,"N/A")</f>
        <v>N/A</v>
      </c>
      <c r="Q308" s="45" t="str">
        <f>IF(E308=Translations!$A$100,VLOOKUP(Cost!$D$5,'Coefficient Table'!$A$8:$K$92,10,FALSE)*O308,"N/A")</f>
        <v>N/A</v>
      </c>
      <c r="R308" s="45" t="str">
        <f>IF(E308=Translations!$A$100,VLOOKUP(Cost!$D$5,'Coefficient Table'!$A$8:$K$92,9,FALSE)*P308,"N/A")</f>
        <v>N/A</v>
      </c>
      <c r="S308" s="127"/>
      <c r="T308" s="229"/>
      <c r="U308" s="222"/>
      <c r="V308" s="222"/>
      <c r="W308" s="222"/>
      <c r="X308" s="227">
        <f t="shared" si="12"/>
        <v>0</v>
      </c>
      <c r="Y308" s="222"/>
      <c r="Z308" s="222">
        <f>$N308*60*Cost!$H$10*Cost!$H$11*Cost!$D$7/1000</f>
        <v>0</v>
      </c>
      <c r="AA308" s="222">
        <f>$N308*60*Cost!$H$10*Cost!$H$11*Cost!$D$8/1000</f>
        <v>0</v>
      </c>
      <c r="AB308" s="222">
        <f>$N308*60*Cost!$H$10*Cost!$H$11*Cost!$D$9/1000</f>
        <v>0</v>
      </c>
      <c r="AC308" s="222">
        <f>$N308*60*Cost!$H$10*Cost!$H$11*Cost!$D$10/1000</f>
        <v>0</v>
      </c>
      <c r="AD308" s="222">
        <f>$N308*60*Cost!$H$10*Cost!$H$11*Cost!$D$11/1000</f>
        <v>0</v>
      </c>
      <c r="AE308" s="222">
        <f t="shared" si="14"/>
        <v>0</v>
      </c>
      <c r="AF308" s="222"/>
      <c r="AG308" s="222"/>
      <c r="AH308" s="222"/>
      <c r="AI308" s="222"/>
      <c r="AJ308" s="222"/>
      <c r="AK308" s="222"/>
      <c r="AL308" s="222"/>
      <c r="AM308" s="222"/>
      <c r="AN308" s="222"/>
      <c r="AO308" s="222"/>
      <c r="AP308" s="222"/>
      <c r="AQ308" s="222"/>
      <c r="AR308" s="222"/>
      <c r="AS308" s="222"/>
      <c r="AT308" s="222"/>
    </row>
    <row r="309" spans="2:46" ht="13.8" x14ac:dyDescent="0.25">
      <c r="B309" s="15"/>
      <c r="C309" s="15"/>
      <c r="D309" s="15"/>
      <c r="E309" s="16"/>
      <c r="F309" s="15"/>
      <c r="G309" s="29"/>
      <c r="H309" s="322"/>
      <c r="I309" s="323"/>
      <c r="J309" s="323"/>
      <c r="K309" s="15"/>
      <c r="L309" s="15"/>
      <c r="M309" s="204">
        <f t="shared" si="13"/>
        <v>0</v>
      </c>
      <c r="N309" s="44">
        <f>IF(DisplayUnits="standard",IF(G309=0,0,VLOOKUP(G309,'Flow Rate Table'!$B$13:$O$132,X309)),IF(G309=0,0,VLOOKUP(G309,#REF!,X309)))</f>
        <v>0</v>
      </c>
      <c r="O309" s="129" t="str">
        <f>IF(E309=$A$3,M309/Cost!$D$6,"N/A")</f>
        <v>N/A</v>
      </c>
      <c r="P309" s="45" t="str">
        <f>IF(E309=Translations!$A$100,VLOOKUP(Cost!$D$5,'Coefficient Table'!$A$8:$K$92,11,FALSE)*O309,"N/A")</f>
        <v>N/A</v>
      </c>
      <c r="Q309" s="45" t="str">
        <f>IF(E309=Translations!$A$100,VLOOKUP(Cost!$D$5,'Coefficient Table'!$A$8:$K$92,10,FALSE)*O309,"N/A")</f>
        <v>N/A</v>
      </c>
      <c r="R309" s="45" t="str">
        <f>IF(E309=Translations!$A$100,VLOOKUP(Cost!$D$5,'Coefficient Table'!$A$8:$K$92,9,FALSE)*P309,"N/A")</f>
        <v>N/A</v>
      </c>
      <c r="S309" s="127"/>
      <c r="T309" s="229"/>
      <c r="U309" s="222"/>
      <c r="V309" s="222"/>
      <c r="W309" s="222"/>
      <c r="X309" s="227">
        <f t="shared" si="12"/>
        <v>0</v>
      </c>
      <c r="Y309" s="222"/>
      <c r="Z309" s="222">
        <f>$N309*60*Cost!$H$10*Cost!$H$11*Cost!$D$7/1000</f>
        <v>0</v>
      </c>
      <c r="AA309" s="222">
        <f>$N309*60*Cost!$H$10*Cost!$H$11*Cost!$D$8/1000</f>
        <v>0</v>
      </c>
      <c r="AB309" s="222">
        <f>$N309*60*Cost!$H$10*Cost!$H$11*Cost!$D$9/1000</f>
        <v>0</v>
      </c>
      <c r="AC309" s="222">
        <f>$N309*60*Cost!$H$10*Cost!$H$11*Cost!$D$10/1000</f>
        <v>0</v>
      </c>
      <c r="AD309" s="222">
        <f>$N309*60*Cost!$H$10*Cost!$H$11*Cost!$D$11/1000</f>
        <v>0</v>
      </c>
      <c r="AE309" s="222">
        <f t="shared" si="14"/>
        <v>0</v>
      </c>
      <c r="AF309" s="222"/>
      <c r="AG309" s="222"/>
      <c r="AH309" s="222"/>
      <c r="AI309" s="222"/>
      <c r="AJ309" s="222"/>
      <c r="AK309" s="222"/>
      <c r="AL309" s="222"/>
      <c r="AM309" s="222"/>
      <c r="AN309" s="222"/>
      <c r="AO309" s="222"/>
      <c r="AP309" s="222"/>
      <c r="AQ309" s="222"/>
      <c r="AR309" s="222"/>
      <c r="AS309" s="222"/>
      <c r="AT309" s="222"/>
    </row>
    <row r="310" spans="2:46" ht="13.8" x14ac:dyDescent="0.25">
      <c r="B310" s="15"/>
      <c r="C310" s="15"/>
      <c r="D310" s="15"/>
      <c r="E310" s="16"/>
      <c r="F310" s="15"/>
      <c r="G310" s="29"/>
      <c r="H310" s="322"/>
      <c r="I310" s="323"/>
      <c r="J310" s="323"/>
      <c r="K310" s="15"/>
      <c r="L310" s="15"/>
      <c r="M310" s="204">
        <f t="shared" si="13"/>
        <v>0</v>
      </c>
      <c r="N310" s="44">
        <f>IF(DisplayUnits="standard",IF(G310=0,0,VLOOKUP(G310,'Flow Rate Table'!$B$13:$O$132,X310)),IF(G310=0,0,VLOOKUP(G310,#REF!,X310)))</f>
        <v>0</v>
      </c>
      <c r="O310" s="129" t="str">
        <f>IF(E310=$A$3,M310/Cost!$D$6,"N/A")</f>
        <v>N/A</v>
      </c>
      <c r="P310" s="45" t="str">
        <f>IF(E310=Translations!$A$100,VLOOKUP(Cost!$D$5,'Coefficient Table'!$A$8:$K$92,11,FALSE)*O310,"N/A")</f>
        <v>N/A</v>
      </c>
      <c r="Q310" s="45" t="str">
        <f>IF(E310=Translations!$A$100,VLOOKUP(Cost!$D$5,'Coefficient Table'!$A$8:$K$92,10,FALSE)*O310,"N/A")</f>
        <v>N/A</v>
      </c>
      <c r="R310" s="45" t="str">
        <f>IF(E310=Translations!$A$100,VLOOKUP(Cost!$D$5,'Coefficient Table'!$A$8:$K$92,9,FALSE)*P310,"N/A")</f>
        <v>N/A</v>
      </c>
      <c r="S310" s="127"/>
      <c r="T310" s="229"/>
      <c r="U310" s="222"/>
      <c r="V310" s="222"/>
      <c r="W310" s="222"/>
      <c r="X310" s="227">
        <f t="shared" si="12"/>
        <v>0</v>
      </c>
      <c r="Y310" s="222"/>
      <c r="Z310" s="222">
        <f>$N310*60*Cost!$H$10*Cost!$H$11*Cost!$D$7/1000</f>
        <v>0</v>
      </c>
      <c r="AA310" s="222">
        <f>$N310*60*Cost!$H$10*Cost!$H$11*Cost!$D$8/1000</f>
        <v>0</v>
      </c>
      <c r="AB310" s="222">
        <f>$N310*60*Cost!$H$10*Cost!$H$11*Cost!$D$9/1000</f>
        <v>0</v>
      </c>
      <c r="AC310" s="222">
        <f>$N310*60*Cost!$H$10*Cost!$H$11*Cost!$D$10/1000</f>
        <v>0</v>
      </c>
      <c r="AD310" s="222">
        <f>$N310*60*Cost!$H$10*Cost!$H$11*Cost!$D$11/1000</f>
        <v>0</v>
      </c>
      <c r="AE310" s="222">
        <f t="shared" si="14"/>
        <v>0</v>
      </c>
      <c r="AF310" s="222"/>
      <c r="AG310" s="222"/>
      <c r="AH310" s="222"/>
      <c r="AI310" s="222"/>
      <c r="AJ310" s="222"/>
      <c r="AK310" s="222"/>
      <c r="AL310" s="222"/>
      <c r="AM310" s="222"/>
      <c r="AN310" s="222"/>
      <c r="AO310" s="222"/>
      <c r="AP310" s="222"/>
      <c r="AQ310" s="222"/>
      <c r="AR310" s="222"/>
      <c r="AS310" s="222"/>
      <c r="AT310" s="222"/>
    </row>
    <row r="311" spans="2:46" ht="13.8" x14ac:dyDescent="0.25">
      <c r="B311" s="15"/>
      <c r="C311" s="15"/>
      <c r="D311" s="15"/>
      <c r="E311" s="16"/>
      <c r="F311" s="15"/>
      <c r="G311" s="29"/>
      <c r="H311" s="322"/>
      <c r="I311" s="323"/>
      <c r="J311" s="323"/>
      <c r="K311" s="15"/>
      <c r="L311" s="15"/>
      <c r="M311" s="204">
        <f t="shared" si="13"/>
        <v>0</v>
      </c>
      <c r="N311" s="44">
        <f>IF(DisplayUnits="standard",IF(G311=0,0,VLOOKUP(G311,'Flow Rate Table'!$B$13:$O$132,X311)),IF(G311=0,0,VLOOKUP(G311,#REF!,X311)))</f>
        <v>0</v>
      </c>
      <c r="O311" s="129" t="str">
        <f>IF(E311=$A$3,M311/Cost!$D$6,"N/A")</f>
        <v>N/A</v>
      </c>
      <c r="P311" s="45" t="str">
        <f>IF(E311=Translations!$A$100,VLOOKUP(Cost!$D$5,'Coefficient Table'!$A$8:$K$92,11,FALSE)*O311,"N/A")</f>
        <v>N/A</v>
      </c>
      <c r="Q311" s="45" t="str">
        <f>IF(E311=Translations!$A$100,VLOOKUP(Cost!$D$5,'Coefficient Table'!$A$8:$K$92,10,FALSE)*O311,"N/A")</f>
        <v>N/A</v>
      </c>
      <c r="R311" s="45" t="str">
        <f>IF(E311=Translations!$A$100,VLOOKUP(Cost!$D$5,'Coefficient Table'!$A$8:$K$92,9,FALSE)*P311,"N/A")</f>
        <v>N/A</v>
      </c>
      <c r="S311" s="127"/>
      <c r="T311" s="229"/>
      <c r="U311" s="222"/>
      <c r="V311" s="222"/>
      <c r="W311" s="222"/>
      <c r="X311" s="227">
        <f t="shared" si="12"/>
        <v>0</v>
      </c>
      <c r="Y311" s="222"/>
      <c r="Z311" s="222">
        <f>$N311*60*Cost!$H$10*Cost!$H$11*Cost!$D$7/1000</f>
        <v>0</v>
      </c>
      <c r="AA311" s="222">
        <f>$N311*60*Cost!$H$10*Cost!$H$11*Cost!$D$8/1000</f>
        <v>0</v>
      </c>
      <c r="AB311" s="222">
        <f>$N311*60*Cost!$H$10*Cost!$H$11*Cost!$D$9/1000</f>
        <v>0</v>
      </c>
      <c r="AC311" s="222">
        <f>$N311*60*Cost!$H$10*Cost!$H$11*Cost!$D$10/1000</f>
        <v>0</v>
      </c>
      <c r="AD311" s="222">
        <f>$N311*60*Cost!$H$10*Cost!$H$11*Cost!$D$11/1000</f>
        <v>0</v>
      </c>
      <c r="AE311" s="222">
        <f t="shared" si="14"/>
        <v>0</v>
      </c>
      <c r="AF311" s="222"/>
      <c r="AG311" s="222"/>
      <c r="AH311" s="222"/>
      <c r="AI311" s="222"/>
      <c r="AJ311" s="222"/>
      <c r="AK311" s="222"/>
      <c r="AL311" s="222"/>
      <c r="AM311" s="222"/>
      <c r="AN311" s="222"/>
      <c r="AO311" s="222"/>
      <c r="AP311" s="222"/>
      <c r="AQ311" s="222"/>
      <c r="AR311" s="222"/>
      <c r="AS311" s="222"/>
      <c r="AT311" s="222"/>
    </row>
    <row r="312" spans="2:46" ht="13.8" x14ac:dyDescent="0.25">
      <c r="B312" s="15"/>
      <c r="C312" s="15"/>
      <c r="D312" s="15"/>
      <c r="E312" s="16"/>
      <c r="F312" s="15"/>
      <c r="G312" s="29"/>
      <c r="H312" s="322"/>
      <c r="I312" s="323"/>
      <c r="J312" s="323"/>
      <c r="K312" s="15"/>
      <c r="L312" s="15"/>
      <c r="M312" s="204">
        <f t="shared" si="13"/>
        <v>0</v>
      </c>
      <c r="N312" s="44">
        <f>IF(DisplayUnits="standard",IF(G312=0,0,VLOOKUP(G312,'Flow Rate Table'!$B$13:$O$132,X312)),IF(G312=0,0,VLOOKUP(G312,#REF!,X312)))</f>
        <v>0</v>
      </c>
      <c r="O312" s="129" t="str">
        <f>IF(E312=$A$3,M312/Cost!$D$6,"N/A")</f>
        <v>N/A</v>
      </c>
      <c r="P312" s="45" t="str">
        <f>IF(E312=Translations!$A$100,VLOOKUP(Cost!$D$5,'Coefficient Table'!$A$8:$K$92,11,FALSE)*O312,"N/A")</f>
        <v>N/A</v>
      </c>
      <c r="Q312" s="45" t="str">
        <f>IF(E312=Translations!$A$100,VLOOKUP(Cost!$D$5,'Coefficient Table'!$A$8:$K$92,10,FALSE)*O312,"N/A")</f>
        <v>N/A</v>
      </c>
      <c r="R312" s="45" t="str">
        <f>IF(E312=Translations!$A$100,VLOOKUP(Cost!$D$5,'Coefficient Table'!$A$8:$K$92,9,FALSE)*P312,"N/A")</f>
        <v>N/A</v>
      </c>
      <c r="S312" s="127"/>
      <c r="T312" s="229"/>
      <c r="U312" s="222"/>
      <c r="V312" s="222"/>
      <c r="W312" s="222"/>
      <c r="X312" s="227">
        <f t="shared" si="12"/>
        <v>0</v>
      </c>
      <c r="Y312" s="222"/>
      <c r="Z312" s="222">
        <f>$N312*60*Cost!$H$10*Cost!$H$11*Cost!$D$7/1000</f>
        <v>0</v>
      </c>
      <c r="AA312" s="222">
        <f>$N312*60*Cost!$H$10*Cost!$H$11*Cost!$D$8/1000</f>
        <v>0</v>
      </c>
      <c r="AB312" s="222">
        <f>$N312*60*Cost!$H$10*Cost!$H$11*Cost!$D$9/1000</f>
        <v>0</v>
      </c>
      <c r="AC312" s="222">
        <f>$N312*60*Cost!$H$10*Cost!$H$11*Cost!$D$10/1000</f>
        <v>0</v>
      </c>
      <c r="AD312" s="222">
        <f>$N312*60*Cost!$H$10*Cost!$H$11*Cost!$D$11/1000</f>
        <v>0</v>
      </c>
      <c r="AE312" s="222">
        <f t="shared" si="14"/>
        <v>0</v>
      </c>
      <c r="AF312" s="222"/>
      <c r="AG312" s="222"/>
      <c r="AH312" s="222"/>
      <c r="AI312" s="222"/>
      <c r="AJ312" s="222"/>
      <c r="AK312" s="222"/>
      <c r="AL312" s="222"/>
      <c r="AM312" s="222"/>
      <c r="AN312" s="222"/>
      <c r="AO312" s="222"/>
      <c r="AP312" s="222"/>
      <c r="AQ312" s="222"/>
      <c r="AR312" s="222"/>
      <c r="AS312" s="222"/>
      <c r="AT312" s="222"/>
    </row>
    <row r="313" spans="2:46" ht="13.8" x14ac:dyDescent="0.25">
      <c r="B313" s="15"/>
      <c r="C313" s="15"/>
      <c r="D313" s="15"/>
      <c r="E313" s="16"/>
      <c r="F313" s="15"/>
      <c r="G313" s="29"/>
      <c r="H313" s="322"/>
      <c r="I313" s="323"/>
      <c r="J313" s="323"/>
      <c r="K313" s="15"/>
      <c r="L313" s="15"/>
      <c r="M313" s="204">
        <f t="shared" si="13"/>
        <v>0</v>
      </c>
      <c r="N313" s="44">
        <f>IF(DisplayUnits="standard",IF(G313=0,0,VLOOKUP(G313,'Flow Rate Table'!$B$13:$O$132,X313)),IF(G313=0,0,VLOOKUP(G313,#REF!,X313)))</f>
        <v>0</v>
      </c>
      <c r="O313" s="129" t="str">
        <f>IF(E313=$A$3,M313/Cost!$D$6,"N/A")</f>
        <v>N/A</v>
      </c>
      <c r="P313" s="45" t="str">
        <f>IF(E313=Translations!$A$100,VLOOKUP(Cost!$D$5,'Coefficient Table'!$A$8:$K$92,11,FALSE)*O313,"N/A")</f>
        <v>N/A</v>
      </c>
      <c r="Q313" s="45" t="str">
        <f>IF(E313=Translations!$A$100,VLOOKUP(Cost!$D$5,'Coefficient Table'!$A$8:$K$92,10,FALSE)*O313,"N/A")</f>
        <v>N/A</v>
      </c>
      <c r="R313" s="45" t="str">
        <f>IF(E313=Translations!$A$100,VLOOKUP(Cost!$D$5,'Coefficient Table'!$A$8:$K$92,9,FALSE)*P313,"N/A")</f>
        <v>N/A</v>
      </c>
      <c r="S313" s="127"/>
      <c r="T313" s="229"/>
      <c r="U313" s="222"/>
      <c r="V313" s="222"/>
      <c r="W313" s="222"/>
      <c r="X313" s="227">
        <f t="shared" si="12"/>
        <v>0</v>
      </c>
      <c r="Y313" s="222"/>
      <c r="Z313" s="222">
        <f>$N313*60*Cost!$H$10*Cost!$H$11*Cost!$D$7/1000</f>
        <v>0</v>
      </c>
      <c r="AA313" s="222">
        <f>$N313*60*Cost!$H$10*Cost!$H$11*Cost!$D$8/1000</f>
        <v>0</v>
      </c>
      <c r="AB313" s="222">
        <f>$N313*60*Cost!$H$10*Cost!$H$11*Cost!$D$9/1000</f>
        <v>0</v>
      </c>
      <c r="AC313" s="222">
        <f>$N313*60*Cost!$H$10*Cost!$H$11*Cost!$D$10/1000</f>
        <v>0</v>
      </c>
      <c r="AD313" s="222">
        <f>$N313*60*Cost!$H$10*Cost!$H$11*Cost!$D$11/1000</f>
        <v>0</v>
      </c>
      <c r="AE313" s="222">
        <f t="shared" si="14"/>
        <v>0</v>
      </c>
      <c r="AF313" s="222"/>
      <c r="AG313" s="222"/>
      <c r="AH313" s="222"/>
      <c r="AI313" s="222"/>
      <c r="AJ313" s="222"/>
      <c r="AK313" s="222"/>
      <c r="AL313" s="222"/>
      <c r="AM313" s="222"/>
      <c r="AN313" s="222"/>
      <c r="AO313" s="222"/>
      <c r="AP313" s="222"/>
      <c r="AQ313" s="222"/>
      <c r="AR313" s="222"/>
      <c r="AS313" s="222"/>
      <c r="AT313" s="222"/>
    </row>
    <row r="314" spans="2:46" ht="13.8" x14ac:dyDescent="0.25">
      <c r="B314" s="15"/>
      <c r="C314" s="15"/>
      <c r="D314" s="15"/>
      <c r="E314" s="16"/>
      <c r="F314" s="15"/>
      <c r="G314" s="29"/>
      <c r="H314" s="322"/>
      <c r="I314" s="323"/>
      <c r="J314" s="323"/>
      <c r="K314" s="15"/>
      <c r="L314" s="15"/>
      <c r="M314" s="204">
        <f t="shared" si="13"/>
        <v>0</v>
      </c>
      <c r="N314" s="44">
        <f>IF(DisplayUnits="standard",IF(G314=0,0,VLOOKUP(G314,'Flow Rate Table'!$B$13:$O$132,X314)),IF(G314=0,0,VLOOKUP(G314,#REF!,X314)))</f>
        <v>0</v>
      </c>
      <c r="O314" s="129" t="str">
        <f>IF(E314=$A$3,M314/Cost!$D$6,"N/A")</f>
        <v>N/A</v>
      </c>
      <c r="P314" s="45" t="str">
        <f>IF(E314=Translations!$A$100,VLOOKUP(Cost!$D$5,'Coefficient Table'!$A$8:$K$92,11,FALSE)*O314,"N/A")</f>
        <v>N/A</v>
      </c>
      <c r="Q314" s="45" t="str">
        <f>IF(E314=Translations!$A$100,VLOOKUP(Cost!$D$5,'Coefficient Table'!$A$8:$K$92,10,FALSE)*O314,"N/A")</f>
        <v>N/A</v>
      </c>
      <c r="R314" s="45" t="str">
        <f>IF(E314=Translations!$A$100,VLOOKUP(Cost!$D$5,'Coefficient Table'!$A$8:$K$92,9,FALSE)*P314,"N/A")</f>
        <v>N/A</v>
      </c>
      <c r="S314" s="127"/>
      <c r="T314" s="229"/>
      <c r="U314" s="222"/>
      <c r="V314" s="222"/>
      <c r="W314" s="222"/>
      <c r="X314" s="227">
        <f t="shared" si="12"/>
        <v>0</v>
      </c>
      <c r="Y314" s="222"/>
      <c r="Z314" s="222">
        <f>$N314*60*Cost!$H$10*Cost!$H$11*Cost!$D$7/1000</f>
        <v>0</v>
      </c>
      <c r="AA314" s="222">
        <f>$N314*60*Cost!$H$10*Cost!$H$11*Cost!$D$8/1000</f>
        <v>0</v>
      </c>
      <c r="AB314" s="222">
        <f>$N314*60*Cost!$H$10*Cost!$H$11*Cost!$D$9/1000</f>
        <v>0</v>
      </c>
      <c r="AC314" s="222">
        <f>$N314*60*Cost!$H$10*Cost!$H$11*Cost!$D$10/1000</f>
        <v>0</v>
      </c>
      <c r="AD314" s="222">
        <f>$N314*60*Cost!$H$10*Cost!$H$11*Cost!$D$11/1000</f>
        <v>0</v>
      </c>
      <c r="AE314" s="222">
        <f t="shared" si="14"/>
        <v>0</v>
      </c>
      <c r="AF314" s="222"/>
      <c r="AG314" s="222"/>
      <c r="AH314" s="222"/>
      <c r="AI314" s="222"/>
      <c r="AJ314" s="222"/>
      <c r="AK314" s="222"/>
      <c r="AL314" s="222"/>
      <c r="AM314" s="222"/>
      <c r="AN314" s="222"/>
      <c r="AO314" s="222"/>
      <c r="AP314" s="222"/>
      <c r="AQ314" s="222"/>
      <c r="AR314" s="222"/>
      <c r="AS314" s="222"/>
      <c r="AT314" s="222"/>
    </row>
    <row r="315" spans="2:46" ht="13.8" x14ac:dyDescent="0.25">
      <c r="B315" s="15"/>
      <c r="C315" s="15"/>
      <c r="D315" s="15"/>
      <c r="E315" s="16"/>
      <c r="F315" s="15"/>
      <c r="G315" s="29"/>
      <c r="H315" s="322"/>
      <c r="I315" s="323"/>
      <c r="J315" s="323"/>
      <c r="K315" s="15"/>
      <c r="L315" s="15"/>
      <c r="M315" s="204">
        <f t="shared" si="13"/>
        <v>0</v>
      </c>
      <c r="N315" s="44">
        <f>IF(DisplayUnits="standard",IF(G315=0,0,VLOOKUP(G315,'Flow Rate Table'!$B$13:$O$132,X315)),IF(G315=0,0,VLOOKUP(G315,#REF!,X315)))</f>
        <v>0</v>
      </c>
      <c r="O315" s="129" t="str">
        <f>IF(E315=$A$3,M315/Cost!$D$6,"N/A")</f>
        <v>N/A</v>
      </c>
      <c r="P315" s="45" t="str">
        <f>IF(E315=Translations!$A$100,VLOOKUP(Cost!$D$5,'Coefficient Table'!$A$8:$K$92,11,FALSE)*O315,"N/A")</f>
        <v>N/A</v>
      </c>
      <c r="Q315" s="45" t="str">
        <f>IF(E315=Translations!$A$100,VLOOKUP(Cost!$D$5,'Coefficient Table'!$A$8:$K$92,10,FALSE)*O315,"N/A")</f>
        <v>N/A</v>
      </c>
      <c r="R315" s="45" t="str">
        <f>IF(E315=Translations!$A$100,VLOOKUP(Cost!$D$5,'Coefficient Table'!$A$8:$K$92,9,FALSE)*P315,"N/A")</f>
        <v>N/A</v>
      </c>
      <c r="S315" s="127"/>
      <c r="T315" s="229"/>
      <c r="U315" s="222"/>
      <c r="V315" s="222"/>
      <c r="W315" s="222"/>
      <c r="X315" s="227">
        <f t="shared" si="12"/>
        <v>0</v>
      </c>
      <c r="Y315" s="222"/>
      <c r="Z315" s="222">
        <f>$N315*60*Cost!$H$10*Cost!$H$11*Cost!$D$7/1000</f>
        <v>0</v>
      </c>
      <c r="AA315" s="222">
        <f>$N315*60*Cost!$H$10*Cost!$H$11*Cost!$D$8/1000</f>
        <v>0</v>
      </c>
      <c r="AB315" s="222">
        <f>$N315*60*Cost!$H$10*Cost!$H$11*Cost!$D$9/1000</f>
        <v>0</v>
      </c>
      <c r="AC315" s="222">
        <f>$N315*60*Cost!$H$10*Cost!$H$11*Cost!$D$10/1000</f>
        <v>0</v>
      </c>
      <c r="AD315" s="222">
        <f>$N315*60*Cost!$H$10*Cost!$H$11*Cost!$D$11/1000</f>
        <v>0</v>
      </c>
      <c r="AE315" s="222">
        <f t="shared" si="14"/>
        <v>0</v>
      </c>
      <c r="AF315" s="222"/>
      <c r="AG315" s="222"/>
      <c r="AH315" s="222"/>
      <c r="AI315" s="222"/>
      <c r="AJ315" s="222"/>
      <c r="AK315" s="222"/>
      <c r="AL315" s="222"/>
      <c r="AM315" s="222"/>
      <c r="AN315" s="222"/>
      <c r="AO315" s="222"/>
      <c r="AP315" s="222"/>
      <c r="AQ315" s="222"/>
      <c r="AR315" s="222"/>
      <c r="AS315" s="222"/>
      <c r="AT315" s="222"/>
    </row>
    <row r="316" spans="2:46" ht="13.8" x14ac:dyDescent="0.25">
      <c r="B316" s="15"/>
      <c r="C316" s="15"/>
      <c r="D316" s="15"/>
      <c r="E316" s="16"/>
      <c r="F316" s="15"/>
      <c r="G316" s="29"/>
      <c r="H316" s="322"/>
      <c r="I316" s="323"/>
      <c r="J316" s="323"/>
      <c r="K316" s="15"/>
      <c r="L316" s="15"/>
      <c r="M316" s="204">
        <f t="shared" si="13"/>
        <v>0</v>
      </c>
      <c r="N316" s="44">
        <f>IF(DisplayUnits="standard",IF(G316=0,0,VLOOKUP(G316,'Flow Rate Table'!$B$13:$O$132,X316)),IF(G316=0,0,VLOOKUP(G316,#REF!,X316)))</f>
        <v>0</v>
      </c>
      <c r="O316" s="129" t="str">
        <f>IF(E316=$A$3,M316/Cost!$D$6,"N/A")</f>
        <v>N/A</v>
      </c>
      <c r="P316" s="45" t="str">
        <f>IF(E316=Translations!$A$100,VLOOKUP(Cost!$D$5,'Coefficient Table'!$A$8:$K$92,11,FALSE)*O316,"N/A")</f>
        <v>N/A</v>
      </c>
      <c r="Q316" s="45" t="str">
        <f>IF(E316=Translations!$A$100,VLOOKUP(Cost!$D$5,'Coefficient Table'!$A$8:$K$92,10,FALSE)*O316,"N/A")</f>
        <v>N/A</v>
      </c>
      <c r="R316" s="45" t="str">
        <f>IF(E316=Translations!$A$100,VLOOKUP(Cost!$D$5,'Coefficient Table'!$A$8:$K$92,9,FALSE)*P316,"N/A")</f>
        <v>N/A</v>
      </c>
      <c r="S316" s="127"/>
      <c r="T316" s="229"/>
      <c r="U316" s="222"/>
      <c r="V316" s="222"/>
      <c r="W316" s="222"/>
      <c r="X316" s="227">
        <f t="shared" si="12"/>
        <v>0</v>
      </c>
      <c r="Y316" s="222"/>
      <c r="Z316" s="222">
        <f>$N316*60*Cost!$H$10*Cost!$H$11*Cost!$D$7/1000</f>
        <v>0</v>
      </c>
      <c r="AA316" s="222">
        <f>$N316*60*Cost!$H$10*Cost!$H$11*Cost!$D$8/1000</f>
        <v>0</v>
      </c>
      <c r="AB316" s="222">
        <f>$N316*60*Cost!$H$10*Cost!$H$11*Cost!$D$9/1000</f>
        <v>0</v>
      </c>
      <c r="AC316" s="222">
        <f>$N316*60*Cost!$H$10*Cost!$H$11*Cost!$D$10/1000</f>
        <v>0</v>
      </c>
      <c r="AD316" s="222">
        <f>$N316*60*Cost!$H$10*Cost!$H$11*Cost!$D$11/1000</f>
        <v>0</v>
      </c>
      <c r="AE316" s="222">
        <f t="shared" si="14"/>
        <v>0</v>
      </c>
      <c r="AF316" s="222"/>
      <c r="AG316" s="222"/>
      <c r="AH316" s="222"/>
      <c r="AI316" s="222"/>
      <c r="AJ316" s="222"/>
      <c r="AK316" s="222"/>
      <c r="AL316" s="222"/>
      <c r="AM316" s="222"/>
      <c r="AN316" s="222"/>
      <c r="AO316" s="222"/>
      <c r="AP316" s="222"/>
      <c r="AQ316" s="222"/>
      <c r="AR316" s="222"/>
      <c r="AS316" s="222"/>
      <c r="AT316" s="222"/>
    </row>
    <row r="317" spans="2:46" ht="13.8" x14ac:dyDescent="0.25">
      <c r="B317" s="15"/>
      <c r="C317" s="15"/>
      <c r="D317" s="15"/>
      <c r="E317" s="16"/>
      <c r="F317" s="15"/>
      <c r="G317" s="29"/>
      <c r="H317" s="322"/>
      <c r="I317" s="323"/>
      <c r="J317" s="323"/>
      <c r="K317" s="15"/>
      <c r="L317" s="15"/>
      <c r="M317" s="204">
        <f t="shared" si="13"/>
        <v>0</v>
      </c>
      <c r="N317" s="44">
        <f>IF(DisplayUnits="standard",IF(G317=0,0,VLOOKUP(G317,'Flow Rate Table'!$B$13:$O$132,X317)),IF(G317=0,0,VLOOKUP(G317,#REF!,X317)))</f>
        <v>0</v>
      </c>
      <c r="O317" s="129" t="str">
        <f>IF(E317=$A$3,M317/Cost!$D$6,"N/A")</f>
        <v>N/A</v>
      </c>
      <c r="P317" s="45" t="str">
        <f>IF(E317=Translations!$A$100,VLOOKUP(Cost!$D$5,'Coefficient Table'!$A$8:$K$92,11,FALSE)*O317,"N/A")</f>
        <v>N/A</v>
      </c>
      <c r="Q317" s="45" t="str">
        <f>IF(E317=Translations!$A$100,VLOOKUP(Cost!$D$5,'Coefficient Table'!$A$8:$K$92,10,FALSE)*O317,"N/A")</f>
        <v>N/A</v>
      </c>
      <c r="R317" s="45" t="str">
        <f>IF(E317=Translations!$A$100,VLOOKUP(Cost!$D$5,'Coefficient Table'!$A$8:$K$92,9,FALSE)*P317,"N/A")</f>
        <v>N/A</v>
      </c>
      <c r="S317" s="127"/>
      <c r="T317" s="229"/>
      <c r="U317" s="222"/>
      <c r="V317" s="222"/>
      <c r="W317" s="222"/>
      <c r="X317" s="227">
        <f t="shared" si="12"/>
        <v>0</v>
      </c>
      <c r="Y317" s="222"/>
      <c r="Z317" s="222">
        <f>$N317*60*Cost!$H$10*Cost!$H$11*Cost!$D$7/1000</f>
        <v>0</v>
      </c>
      <c r="AA317" s="222">
        <f>$N317*60*Cost!$H$10*Cost!$H$11*Cost!$D$8/1000</f>
        <v>0</v>
      </c>
      <c r="AB317" s="222">
        <f>$N317*60*Cost!$H$10*Cost!$H$11*Cost!$D$9/1000</f>
        <v>0</v>
      </c>
      <c r="AC317" s="222">
        <f>$N317*60*Cost!$H$10*Cost!$H$11*Cost!$D$10/1000</f>
        <v>0</v>
      </c>
      <c r="AD317" s="222">
        <f>$N317*60*Cost!$H$10*Cost!$H$11*Cost!$D$11/1000</f>
        <v>0</v>
      </c>
      <c r="AE317" s="222">
        <f t="shared" si="14"/>
        <v>0</v>
      </c>
      <c r="AF317" s="222"/>
      <c r="AG317" s="222"/>
      <c r="AH317" s="222"/>
      <c r="AI317" s="222"/>
      <c r="AJ317" s="222"/>
      <c r="AK317" s="222"/>
      <c r="AL317" s="222"/>
      <c r="AM317" s="222"/>
      <c r="AN317" s="222"/>
      <c r="AO317" s="222"/>
      <c r="AP317" s="222"/>
      <c r="AQ317" s="222"/>
      <c r="AR317" s="222"/>
      <c r="AS317" s="222"/>
      <c r="AT317" s="222"/>
    </row>
    <row r="318" spans="2:46" ht="13.8" x14ac:dyDescent="0.25">
      <c r="B318" s="15"/>
      <c r="C318" s="15"/>
      <c r="D318" s="15"/>
      <c r="E318" s="16"/>
      <c r="F318" s="15"/>
      <c r="G318" s="29"/>
      <c r="H318" s="322"/>
      <c r="I318" s="323"/>
      <c r="J318" s="323"/>
      <c r="K318" s="15"/>
      <c r="L318" s="15"/>
      <c r="M318" s="204">
        <f t="shared" si="13"/>
        <v>0</v>
      </c>
      <c r="N318" s="44">
        <f>IF(DisplayUnits="standard",IF(G318=0,0,VLOOKUP(G318,'Flow Rate Table'!$B$13:$O$132,X318)),IF(G318=0,0,VLOOKUP(G318,#REF!,X318)))</f>
        <v>0</v>
      </c>
      <c r="O318" s="129" t="str">
        <f>IF(E318=$A$3,M318/Cost!$D$6,"N/A")</f>
        <v>N/A</v>
      </c>
      <c r="P318" s="45" t="str">
        <f>IF(E318=Translations!$A$100,VLOOKUP(Cost!$D$5,'Coefficient Table'!$A$8:$K$92,11,FALSE)*O318,"N/A")</f>
        <v>N/A</v>
      </c>
      <c r="Q318" s="45" t="str">
        <f>IF(E318=Translations!$A$100,VLOOKUP(Cost!$D$5,'Coefficient Table'!$A$8:$K$92,10,FALSE)*O318,"N/A")</f>
        <v>N/A</v>
      </c>
      <c r="R318" s="45" t="str">
        <f>IF(E318=Translations!$A$100,VLOOKUP(Cost!$D$5,'Coefficient Table'!$A$8:$K$92,9,FALSE)*P318,"N/A")</f>
        <v>N/A</v>
      </c>
      <c r="S318" s="127"/>
      <c r="T318" s="229"/>
      <c r="U318" s="222"/>
      <c r="V318" s="222"/>
      <c r="W318" s="222"/>
      <c r="X318" s="227">
        <f t="shared" si="12"/>
        <v>0</v>
      </c>
      <c r="Y318" s="222"/>
      <c r="Z318" s="222">
        <f>$N318*60*Cost!$H$10*Cost!$H$11*Cost!$D$7/1000</f>
        <v>0</v>
      </c>
      <c r="AA318" s="222">
        <f>$N318*60*Cost!$H$10*Cost!$H$11*Cost!$D$8/1000</f>
        <v>0</v>
      </c>
      <c r="AB318" s="222">
        <f>$N318*60*Cost!$H$10*Cost!$H$11*Cost!$D$9/1000</f>
        <v>0</v>
      </c>
      <c r="AC318" s="222">
        <f>$N318*60*Cost!$H$10*Cost!$H$11*Cost!$D$10/1000</f>
        <v>0</v>
      </c>
      <c r="AD318" s="222">
        <f>$N318*60*Cost!$H$10*Cost!$H$11*Cost!$D$11/1000</f>
        <v>0</v>
      </c>
      <c r="AE318" s="222">
        <f t="shared" si="14"/>
        <v>0</v>
      </c>
      <c r="AF318" s="222"/>
      <c r="AG318" s="222"/>
      <c r="AH318" s="222"/>
      <c r="AI318" s="222"/>
      <c r="AJ318" s="222"/>
      <c r="AK318" s="222"/>
      <c r="AL318" s="222"/>
      <c r="AM318" s="222"/>
      <c r="AN318" s="222"/>
      <c r="AO318" s="222"/>
      <c r="AP318" s="222"/>
      <c r="AQ318" s="222"/>
      <c r="AR318" s="222"/>
      <c r="AS318" s="222"/>
      <c r="AT318" s="222"/>
    </row>
    <row r="319" spans="2:46" ht="13.8" x14ac:dyDescent="0.25">
      <c r="B319" s="15"/>
      <c r="C319" s="15"/>
      <c r="D319" s="15"/>
      <c r="E319" s="16"/>
      <c r="F319" s="15"/>
      <c r="G319" s="29"/>
      <c r="H319" s="322"/>
      <c r="I319" s="323"/>
      <c r="J319" s="323"/>
      <c r="K319" s="15"/>
      <c r="L319" s="15"/>
      <c r="M319" s="204">
        <f t="shared" si="13"/>
        <v>0</v>
      </c>
      <c r="N319" s="44">
        <f>IF(DisplayUnits="standard",IF(G319=0,0,VLOOKUP(G319,'Flow Rate Table'!$B$13:$O$132,X319)),IF(G319=0,0,VLOOKUP(G319,#REF!,X319)))</f>
        <v>0</v>
      </c>
      <c r="O319" s="129" t="str">
        <f>IF(E319=$A$3,M319/Cost!$D$6,"N/A")</f>
        <v>N/A</v>
      </c>
      <c r="P319" s="45" t="str">
        <f>IF(E319=Translations!$A$100,VLOOKUP(Cost!$D$5,'Coefficient Table'!$A$8:$K$92,11,FALSE)*O319,"N/A")</f>
        <v>N/A</v>
      </c>
      <c r="Q319" s="45" t="str">
        <f>IF(E319=Translations!$A$100,VLOOKUP(Cost!$D$5,'Coefficient Table'!$A$8:$K$92,10,FALSE)*O319,"N/A")</f>
        <v>N/A</v>
      </c>
      <c r="R319" s="45" t="str">
        <f>IF(E319=Translations!$A$100,VLOOKUP(Cost!$D$5,'Coefficient Table'!$A$8:$K$92,9,FALSE)*P319,"N/A")</f>
        <v>N/A</v>
      </c>
      <c r="S319" s="127"/>
      <c r="T319" s="229"/>
      <c r="U319" s="222"/>
      <c r="V319" s="222"/>
      <c r="W319" s="222"/>
      <c r="X319" s="227">
        <f t="shared" si="12"/>
        <v>0</v>
      </c>
      <c r="Y319" s="222"/>
      <c r="Z319" s="222">
        <f>$N319*60*Cost!$H$10*Cost!$H$11*Cost!$D$7/1000</f>
        <v>0</v>
      </c>
      <c r="AA319" s="222">
        <f>$N319*60*Cost!$H$10*Cost!$H$11*Cost!$D$8/1000</f>
        <v>0</v>
      </c>
      <c r="AB319" s="222">
        <f>$N319*60*Cost!$H$10*Cost!$H$11*Cost!$D$9/1000</f>
        <v>0</v>
      </c>
      <c r="AC319" s="222">
        <f>$N319*60*Cost!$H$10*Cost!$H$11*Cost!$D$10/1000</f>
        <v>0</v>
      </c>
      <c r="AD319" s="222">
        <f>$N319*60*Cost!$H$10*Cost!$H$11*Cost!$D$11/1000</f>
        <v>0</v>
      </c>
      <c r="AE319" s="222">
        <f t="shared" si="14"/>
        <v>0</v>
      </c>
      <c r="AF319" s="222"/>
      <c r="AG319" s="222"/>
      <c r="AH319" s="222"/>
      <c r="AI319" s="222"/>
      <c r="AJ319" s="222"/>
      <c r="AK319" s="222"/>
      <c r="AL319" s="222"/>
      <c r="AM319" s="222"/>
      <c r="AN319" s="222"/>
      <c r="AO319" s="222"/>
      <c r="AP319" s="222"/>
      <c r="AQ319" s="222"/>
      <c r="AR319" s="222"/>
      <c r="AS319" s="222"/>
      <c r="AT319" s="222"/>
    </row>
    <row r="320" spans="2:46" ht="13.8" x14ac:dyDescent="0.25">
      <c r="B320" s="15"/>
      <c r="C320" s="15"/>
      <c r="D320" s="15"/>
      <c r="E320" s="16"/>
      <c r="F320" s="15"/>
      <c r="G320" s="29"/>
      <c r="H320" s="322"/>
      <c r="I320" s="323"/>
      <c r="J320" s="323"/>
      <c r="K320" s="15"/>
      <c r="L320" s="15"/>
      <c r="M320" s="204">
        <f t="shared" si="13"/>
        <v>0</v>
      </c>
      <c r="N320" s="44">
        <f>IF(DisplayUnits="standard",IF(G320=0,0,VLOOKUP(G320,'Flow Rate Table'!$B$13:$O$132,X320)),IF(G320=0,0,VLOOKUP(G320,#REF!,X320)))</f>
        <v>0</v>
      </c>
      <c r="O320" s="129" t="str">
        <f>IF(E320=$A$3,M320/Cost!$D$6,"N/A")</f>
        <v>N/A</v>
      </c>
      <c r="P320" s="45" t="str">
        <f>IF(E320=Translations!$A$100,VLOOKUP(Cost!$D$5,'Coefficient Table'!$A$8:$K$92,11,FALSE)*O320,"N/A")</f>
        <v>N/A</v>
      </c>
      <c r="Q320" s="45" t="str">
        <f>IF(E320=Translations!$A$100,VLOOKUP(Cost!$D$5,'Coefficient Table'!$A$8:$K$92,10,FALSE)*O320,"N/A")</f>
        <v>N/A</v>
      </c>
      <c r="R320" s="45" t="str">
        <f>IF(E320=Translations!$A$100,VLOOKUP(Cost!$D$5,'Coefficient Table'!$A$8:$K$92,9,FALSE)*P320,"N/A")</f>
        <v>N/A</v>
      </c>
      <c r="S320" s="127"/>
      <c r="T320" s="229"/>
      <c r="U320" s="222"/>
      <c r="V320" s="222"/>
      <c r="W320" s="222"/>
      <c r="X320" s="227">
        <f t="shared" si="12"/>
        <v>0</v>
      </c>
      <c r="Y320" s="222"/>
      <c r="Z320" s="222">
        <f>$N320*60*Cost!$H$10*Cost!$H$11*Cost!$D$7/1000</f>
        <v>0</v>
      </c>
      <c r="AA320" s="222">
        <f>$N320*60*Cost!$H$10*Cost!$H$11*Cost!$D$8/1000</f>
        <v>0</v>
      </c>
      <c r="AB320" s="222">
        <f>$N320*60*Cost!$H$10*Cost!$H$11*Cost!$D$9/1000</f>
        <v>0</v>
      </c>
      <c r="AC320" s="222">
        <f>$N320*60*Cost!$H$10*Cost!$H$11*Cost!$D$10/1000</f>
        <v>0</v>
      </c>
      <c r="AD320" s="222">
        <f>$N320*60*Cost!$H$10*Cost!$H$11*Cost!$D$11/1000</f>
        <v>0</v>
      </c>
      <c r="AE320" s="222">
        <f t="shared" si="14"/>
        <v>0</v>
      </c>
      <c r="AF320" s="222"/>
      <c r="AG320" s="222"/>
      <c r="AH320" s="222"/>
      <c r="AI320" s="222"/>
      <c r="AJ320" s="222"/>
      <c r="AK320" s="222"/>
      <c r="AL320" s="222"/>
      <c r="AM320" s="222"/>
      <c r="AN320" s="222"/>
      <c r="AO320" s="222"/>
      <c r="AP320" s="222"/>
      <c r="AQ320" s="222"/>
      <c r="AR320" s="222"/>
      <c r="AS320" s="222"/>
      <c r="AT320" s="222"/>
    </row>
    <row r="321" spans="2:46" ht="13.8" x14ac:dyDescent="0.25">
      <c r="B321" s="15"/>
      <c r="C321" s="15"/>
      <c r="D321" s="15"/>
      <c r="E321" s="16"/>
      <c r="F321" s="15"/>
      <c r="G321" s="29"/>
      <c r="H321" s="322"/>
      <c r="I321" s="323"/>
      <c r="J321" s="323"/>
      <c r="K321" s="15"/>
      <c r="L321" s="15"/>
      <c r="M321" s="204">
        <f t="shared" si="13"/>
        <v>0</v>
      </c>
      <c r="N321" s="44">
        <f>IF(DisplayUnits="standard",IF(G321=0,0,VLOOKUP(G321,'Flow Rate Table'!$B$13:$O$132,X321)),IF(G321=0,0,VLOOKUP(G321,#REF!,X321)))</f>
        <v>0</v>
      </c>
      <c r="O321" s="129" t="str">
        <f>IF(E321=$A$3,M321/Cost!$D$6,"N/A")</f>
        <v>N/A</v>
      </c>
      <c r="P321" s="45" t="str">
        <f>IF(E321=Translations!$A$100,VLOOKUP(Cost!$D$5,'Coefficient Table'!$A$8:$K$92,11,FALSE)*O321,"N/A")</f>
        <v>N/A</v>
      </c>
      <c r="Q321" s="45" t="str">
        <f>IF(E321=Translations!$A$100,VLOOKUP(Cost!$D$5,'Coefficient Table'!$A$8:$K$92,10,FALSE)*O321,"N/A")</f>
        <v>N/A</v>
      </c>
      <c r="R321" s="45" t="str">
        <f>IF(E321=Translations!$A$100,VLOOKUP(Cost!$D$5,'Coefficient Table'!$A$8:$K$92,9,FALSE)*P321,"N/A")</f>
        <v>N/A</v>
      </c>
      <c r="S321" s="127"/>
      <c r="T321" s="229"/>
      <c r="U321" s="222"/>
      <c r="V321" s="222"/>
      <c r="W321" s="222"/>
      <c r="X321" s="227">
        <f t="shared" si="12"/>
        <v>0</v>
      </c>
      <c r="Y321" s="222"/>
      <c r="Z321" s="222">
        <f>$N321*60*Cost!$H$10*Cost!$H$11*Cost!$D$7/1000</f>
        <v>0</v>
      </c>
      <c r="AA321" s="222">
        <f>$N321*60*Cost!$H$10*Cost!$H$11*Cost!$D$8/1000</f>
        <v>0</v>
      </c>
      <c r="AB321" s="222">
        <f>$N321*60*Cost!$H$10*Cost!$H$11*Cost!$D$9/1000</f>
        <v>0</v>
      </c>
      <c r="AC321" s="222">
        <f>$N321*60*Cost!$H$10*Cost!$H$11*Cost!$D$10/1000</f>
        <v>0</v>
      </c>
      <c r="AD321" s="222">
        <f>$N321*60*Cost!$H$10*Cost!$H$11*Cost!$D$11/1000</f>
        <v>0</v>
      </c>
      <c r="AE321" s="222">
        <f t="shared" si="14"/>
        <v>0</v>
      </c>
      <c r="AF321" s="222"/>
      <c r="AG321" s="222"/>
      <c r="AH321" s="222"/>
      <c r="AI321" s="222"/>
      <c r="AJ321" s="222"/>
      <c r="AK321" s="222"/>
      <c r="AL321" s="222"/>
      <c r="AM321" s="222"/>
      <c r="AN321" s="222"/>
      <c r="AO321" s="222"/>
      <c r="AP321" s="222"/>
      <c r="AQ321" s="222"/>
      <c r="AR321" s="222"/>
      <c r="AS321" s="222"/>
      <c r="AT321" s="222"/>
    </row>
    <row r="322" spans="2:46" ht="13.8" x14ac:dyDescent="0.25">
      <c r="B322" s="15"/>
      <c r="C322" s="15"/>
      <c r="D322" s="15"/>
      <c r="E322" s="16"/>
      <c r="F322" s="15"/>
      <c r="G322" s="29"/>
      <c r="H322" s="322"/>
      <c r="I322" s="323"/>
      <c r="J322" s="323"/>
      <c r="K322" s="15"/>
      <c r="L322" s="15"/>
      <c r="M322" s="204">
        <f t="shared" si="13"/>
        <v>0</v>
      </c>
      <c r="N322" s="44">
        <f>IF(DisplayUnits="standard",IF(G322=0,0,VLOOKUP(G322,'Flow Rate Table'!$B$13:$O$132,X322)),IF(G322=0,0,VLOOKUP(G322,#REF!,X322)))</f>
        <v>0</v>
      </c>
      <c r="O322" s="129" t="str">
        <f>IF(E322=$A$3,M322/Cost!$D$6,"N/A")</f>
        <v>N/A</v>
      </c>
      <c r="P322" s="45" t="str">
        <f>IF(E322=Translations!$A$100,VLOOKUP(Cost!$D$5,'Coefficient Table'!$A$8:$K$92,11,FALSE)*O322,"N/A")</f>
        <v>N/A</v>
      </c>
      <c r="Q322" s="45" t="str">
        <f>IF(E322=Translations!$A$100,VLOOKUP(Cost!$D$5,'Coefficient Table'!$A$8:$K$92,10,FALSE)*O322,"N/A")</f>
        <v>N/A</v>
      </c>
      <c r="R322" s="45" t="str">
        <f>IF(E322=Translations!$A$100,VLOOKUP(Cost!$D$5,'Coefficient Table'!$A$8:$K$92,9,FALSE)*P322,"N/A")</f>
        <v>N/A</v>
      </c>
      <c r="S322" s="127"/>
      <c r="T322" s="229"/>
      <c r="U322" s="222"/>
      <c r="V322" s="222"/>
      <c r="W322" s="222"/>
      <c r="X322" s="227">
        <f t="shared" si="12"/>
        <v>0</v>
      </c>
      <c r="Y322" s="222"/>
      <c r="Z322" s="222">
        <f>$N322*60*Cost!$H$10*Cost!$H$11*Cost!$D$7/1000</f>
        <v>0</v>
      </c>
      <c r="AA322" s="222">
        <f>$N322*60*Cost!$H$10*Cost!$H$11*Cost!$D$8/1000</f>
        <v>0</v>
      </c>
      <c r="AB322" s="222">
        <f>$N322*60*Cost!$H$10*Cost!$H$11*Cost!$D$9/1000</f>
        <v>0</v>
      </c>
      <c r="AC322" s="222">
        <f>$N322*60*Cost!$H$10*Cost!$H$11*Cost!$D$10/1000</f>
        <v>0</v>
      </c>
      <c r="AD322" s="222">
        <f>$N322*60*Cost!$H$10*Cost!$H$11*Cost!$D$11/1000</f>
        <v>0</v>
      </c>
      <c r="AE322" s="222">
        <f t="shared" si="14"/>
        <v>0</v>
      </c>
      <c r="AF322" s="222"/>
      <c r="AG322" s="222"/>
      <c r="AH322" s="222"/>
      <c r="AI322" s="222"/>
      <c r="AJ322" s="222"/>
      <c r="AK322" s="222"/>
      <c r="AL322" s="222"/>
      <c r="AM322" s="222"/>
      <c r="AN322" s="222"/>
      <c r="AO322" s="222"/>
      <c r="AP322" s="222"/>
      <c r="AQ322" s="222"/>
      <c r="AR322" s="222"/>
      <c r="AS322" s="222"/>
      <c r="AT322" s="222"/>
    </row>
    <row r="323" spans="2:46" ht="13.8" x14ac:dyDescent="0.25">
      <c r="B323" s="15"/>
      <c r="C323" s="15"/>
      <c r="D323" s="15"/>
      <c r="E323" s="16"/>
      <c r="F323" s="15"/>
      <c r="G323" s="29"/>
      <c r="H323" s="322"/>
      <c r="I323" s="323"/>
      <c r="J323" s="323"/>
      <c r="K323" s="15"/>
      <c r="L323" s="15"/>
      <c r="M323" s="204">
        <f t="shared" si="13"/>
        <v>0</v>
      </c>
      <c r="N323" s="44">
        <f>IF(DisplayUnits="standard",IF(G323=0,0,VLOOKUP(G323,'Flow Rate Table'!$B$13:$O$132,X323)),IF(G323=0,0,VLOOKUP(G323,#REF!,X323)))</f>
        <v>0</v>
      </c>
      <c r="O323" s="129" t="str">
        <f>IF(E323=$A$3,M323/Cost!$D$6,"N/A")</f>
        <v>N/A</v>
      </c>
      <c r="P323" s="45" t="str">
        <f>IF(E323=Translations!$A$100,VLOOKUP(Cost!$D$5,'Coefficient Table'!$A$8:$K$92,11,FALSE)*O323,"N/A")</f>
        <v>N/A</v>
      </c>
      <c r="Q323" s="45" t="str">
        <f>IF(E323=Translations!$A$100,VLOOKUP(Cost!$D$5,'Coefficient Table'!$A$8:$K$92,10,FALSE)*O323,"N/A")</f>
        <v>N/A</v>
      </c>
      <c r="R323" s="45" t="str">
        <f>IF(E323=Translations!$A$100,VLOOKUP(Cost!$D$5,'Coefficient Table'!$A$8:$K$92,9,FALSE)*P323,"N/A")</f>
        <v>N/A</v>
      </c>
      <c r="S323" s="127"/>
      <c r="T323" s="229"/>
      <c r="U323" s="222"/>
      <c r="V323" s="222"/>
      <c r="W323" s="222"/>
      <c r="X323" s="227">
        <f t="shared" si="12"/>
        <v>0</v>
      </c>
      <c r="Y323" s="222"/>
      <c r="Z323" s="222">
        <f>$N323*60*Cost!$H$10*Cost!$H$11*Cost!$D$7/1000</f>
        <v>0</v>
      </c>
      <c r="AA323" s="222">
        <f>$N323*60*Cost!$H$10*Cost!$H$11*Cost!$D$8/1000</f>
        <v>0</v>
      </c>
      <c r="AB323" s="222">
        <f>$N323*60*Cost!$H$10*Cost!$H$11*Cost!$D$9/1000</f>
        <v>0</v>
      </c>
      <c r="AC323" s="222">
        <f>$N323*60*Cost!$H$10*Cost!$H$11*Cost!$D$10/1000</f>
        <v>0</v>
      </c>
      <c r="AD323" s="222">
        <f>$N323*60*Cost!$H$10*Cost!$H$11*Cost!$D$11/1000</f>
        <v>0</v>
      </c>
      <c r="AE323" s="222">
        <f t="shared" si="14"/>
        <v>0</v>
      </c>
      <c r="AF323" s="222"/>
      <c r="AG323" s="222"/>
      <c r="AH323" s="222"/>
      <c r="AI323" s="222"/>
      <c r="AJ323" s="222"/>
      <c r="AK323" s="222"/>
      <c r="AL323" s="222"/>
      <c r="AM323" s="222"/>
      <c r="AN323" s="222"/>
      <c r="AO323" s="222"/>
      <c r="AP323" s="222"/>
      <c r="AQ323" s="222"/>
      <c r="AR323" s="222"/>
      <c r="AS323" s="222"/>
      <c r="AT323" s="222"/>
    </row>
    <row r="324" spans="2:46" ht="13.8" x14ac:dyDescent="0.25">
      <c r="B324" s="15"/>
      <c r="C324" s="15"/>
      <c r="D324" s="15"/>
      <c r="E324" s="16"/>
      <c r="F324" s="15"/>
      <c r="G324" s="29"/>
      <c r="H324" s="322"/>
      <c r="I324" s="323"/>
      <c r="J324" s="323"/>
      <c r="K324" s="15"/>
      <c r="L324" s="15"/>
      <c r="M324" s="204">
        <f t="shared" si="13"/>
        <v>0</v>
      </c>
      <c r="N324" s="44">
        <f>IF(DisplayUnits="standard",IF(G324=0,0,VLOOKUP(G324,'Flow Rate Table'!$B$13:$O$132,X324)),IF(G324=0,0,VLOOKUP(G324,#REF!,X324)))</f>
        <v>0</v>
      </c>
      <c r="O324" s="129" t="str">
        <f>IF(E324=$A$3,M324/Cost!$D$6,"N/A")</f>
        <v>N/A</v>
      </c>
      <c r="P324" s="45" t="str">
        <f>IF(E324=Translations!$A$100,VLOOKUP(Cost!$D$5,'Coefficient Table'!$A$8:$K$92,11,FALSE)*O324,"N/A")</f>
        <v>N/A</v>
      </c>
      <c r="Q324" s="45" t="str">
        <f>IF(E324=Translations!$A$100,VLOOKUP(Cost!$D$5,'Coefficient Table'!$A$8:$K$92,10,FALSE)*O324,"N/A")</f>
        <v>N/A</v>
      </c>
      <c r="R324" s="45" t="str">
        <f>IF(E324=Translations!$A$100,VLOOKUP(Cost!$D$5,'Coefficient Table'!$A$8:$K$92,9,FALSE)*P324,"N/A")</f>
        <v>N/A</v>
      </c>
      <c r="S324" s="127"/>
      <c r="T324" s="229"/>
      <c r="U324" s="222"/>
      <c r="V324" s="222"/>
      <c r="W324" s="222"/>
      <c r="X324" s="227">
        <f t="shared" si="12"/>
        <v>0</v>
      </c>
      <c r="Y324" s="222"/>
      <c r="Z324" s="222">
        <f>$N324*60*Cost!$H$10*Cost!$H$11*Cost!$D$7/1000</f>
        <v>0</v>
      </c>
      <c r="AA324" s="222">
        <f>$N324*60*Cost!$H$10*Cost!$H$11*Cost!$D$8/1000</f>
        <v>0</v>
      </c>
      <c r="AB324" s="222">
        <f>$N324*60*Cost!$H$10*Cost!$H$11*Cost!$D$9/1000</f>
        <v>0</v>
      </c>
      <c r="AC324" s="222">
        <f>$N324*60*Cost!$H$10*Cost!$H$11*Cost!$D$10/1000</f>
        <v>0</v>
      </c>
      <c r="AD324" s="222">
        <f>$N324*60*Cost!$H$10*Cost!$H$11*Cost!$D$11/1000</f>
        <v>0</v>
      </c>
      <c r="AE324" s="222">
        <f t="shared" si="14"/>
        <v>0</v>
      </c>
      <c r="AF324" s="222"/>
      <c r="AG324" s="222"/>
      <c r="AH324" s="222"/>
      <c r="AI324" s="222"/>
      <c r="AJ324" s="222"/>
      <c r="AK324" s="222"/>
      <c r="AL324" s="222"/>
      <c r="AM324" s="222"/>
      <c r="AN324" s="222"/>
      <c r="AO324" s="222"/>
      <c r="AP324" s="222"/>
      <c r="AQ324" s="222"/>
      <c r="AR324" s="222"/>
      <c r="AS324" s="222"/>
      <c r="AT324" s="222"/>
    </row>
    <row r="325" spans="2:46" ht="13.8" x14ac:dyDescent="0.25">
      <c r="B325" s="15"/>
      <c r="C325" s="15"/>
      <c r="D325" s="15"/>
      <c r="E325" s="16"/>
      <c r="F325" s="15"/>
      <c r="G325" s="29"/>
      <c r="H325" s="322"/>
      <c r="I325" s="323"/>
      <c r="J325" s="323"/>
      <c r="K325" s="15"/>
      <c r="L325" s="15"/>
      <c r="M325" s="204">
        <f t="shared" si="13"/>
        <v>0</v>
      </c>
      <c r="N325" s="44">
        <f>IF(DisplayUnits="standard",IF(G325=0,0,VLOOKUP(G325,'Flow Rate Table'!$B$13:$O$132,X325)),IF(G325=0,0,VLOOKUP(G325,#REF!,X325)))</f>
        <v>0</v>
      </c>
      <c r="O325" s="129" t="str">
        <f>IF(E325=$A$3,M325/Cost!$D$6,"N/A")</f>
        <v>N/A</v>
      </c>
      <c r="P325" s="45" t="str">
        <f>IF(E325=Translations!$A$100,VLOOKUP(Cost!$D$5,'Coefficient Table'!$A$8:$K$92,11,FALSE)*O325,"N/A")</f>
        <v>N/A</v>
      </c>
      <c r="Q325" s="45" t="str">
        <f>IF(E325=Translations!$A$100,VLOOKUP(Cost!$D$5,'Coefficient Table'!$A$8:$K$92,10,FALSE)*O325,"N/A")</f>
        <v>N/A</v>
      </c>
      <c r="R325" s="45" t="str">
        <f>IF(E325=Translations!$A$100,VLOOKUP(Cost!$D$5,'Coefficient Table'!$A$8:$K$92,9,FALSE)*P325,"N/A")</f>
        <v>N/A</v>
      </c>
      <c r="S325" s="127"/>
      <c r="T325" s="229"/>
      <c r="U325" s="222"/>
      <c r="V325" s="222"/>
      <c r="W325" s="222"/>
      <c r="X325" s="227">
        <f t="shared" si="12"/>
        <v>0</v>
      </c>
      <c r="Y325" s="222"/>
      <c r="Z325" s="222">
        <f>$N325*60*Cost!$H$10*Cost!$H$11*Cost!$D$7/1000</f>
        <v>0</v>
      </c>
      <c r="AA325" s="222">
        <f>$N325*60*Cost!$H$10*Cost!$H$11*Cost!$D$8/1000</f>
        <v>0</v>
      </c>
      <c r="AB325" s="222">
        <f>$N325*60*Cost!$H$10*Cost!$H$11*Cost!$D$9/1000</f>
        <v>0</v>
      </c>
      <c r="AC325" s="222">
        <f>$N325*60*Cost!$H$10*Cost!$H$11*Cost!$D$10/1000</f>
        <v>0</v>
      </c>
      <c r="AD325" s="222">
        <f>$N325*60*Cost!$H$10*Cost!$H$11*Cost!$D$11/1000</f>
        <v>0</v>
      </c>
      <c r="AE325" s="222">
        <f t="shared" si="14"/>
        <v>0</v>
      </c>
      <c r="AF325" s="222"/>
      <c r="AG325" s="222"/>
      <c r="AH325" s="222"/>
      <c r="AI325" s="222"/>
      <c r="AJ325" s="222"/>
      <c r="AK325" s="222"/>
      <c r="AL325" s="222"/>
      <c r="AM325" s="222"/>
      <c r="AN325" s="222"/>
      <c r="AO325" s="222"/>
      <c r="AP325" s="222"/>
      <c r="AQ325" s="222"/>
      <c r="AR325" s="222"/>
      <c r="AS325" s="222"/>
      <c r="AT325" s="222"/>
    </row>
    <row r="326" spans="2:46" ht="13.8" x14ac:dyDescent="0.25">
      <c r="B326" s="15"/>
      <c r="C326" s="15"/>
      <c r="D326" s="15"/>
      <c r="E326" s="16"/>
      <c r="F326" s="15"/>
      <c r="G326" s="29"/>
      <c r="H326" s="322"/>
      <c r="I326" s="323"/>
      <c r="J326" s="323"/>
      <c r="K326" s="15"/>
      <c r="L326" s="15"/>
      <c r="M326" s="204">
        <f t="shared" si="13"/>
        <v>0</v>
      </c>
      <c r="N326" s="44">
        <f>IF(DisplayUnits="standard",IF(G326=0,0,VLOOKUP(G326,'Flow Rate Table'!$B$13:$O$132,X326)),IF(G326=0,0,VLOOKUP(G326,#REF!,X326)))</f>
        <v>0</v>
      </c>
      <c r="O326" s="129" t="str">
        <f>IF(E326=$A$3,M326/Cost!$D$6,"N/A")</f>
        <v>N/A</v>
      </c>
      <c r="P326" s="45" t="str">
        <f>IF(E326=Translations!$A$100,VLOOKUP(Cost!$D$5,'Coefficient Table'!$A$8:$K$92,11,FALSE)*O326,"N/A")</f>
        <v>N/A</v>
      </c>
      <c r="Q326" s="45" t="str">
        <f>IF(E326=Translations!$A$100,VLOOKUP(Cost!$D$5,'Coefficient Table'!$A$8:$K$92,10,FALSE)*O326,"N/A")</f>
        <v>N/A</v>
      </c>
      <c r="R326" s="45" t="str">
        <f>IF(E326=Translations!$A$100,VLOOKUP(Cost!$D$5,'Coefficient Table'!$A$8:$K$92,9,FALSE)*P326,"N/A")</f>
        <v>N/A</v>
      </c>
      <c r="S326" s="127"/>
      <c r="T326" s="229"/>
      <c r="U326" s="222"/>
      <c r="V326" s="222"/>
      <c r="W326" s="222"/>
      <c r="X326" s="227">
        <f t="shared" si="12"/>
        <v>0</v>
      </c>
      <c r="Y326" s="222"/>
      <c r="Z326" s="222">
        <f>$N326*60*Cost!$H$10*Cost!$H$11*Cost!$D$7/1000</f>
        <v>0</v>
      </c>
      <c r="AA326" s="222">
        <f>$N326*60*Cost!$H$10*Cost!$H$11*Cost!$D$8/1000</f>
        <v>0</v>
      </c>
      <c r="AB326" s="222">
        <f>$N326*60*Cost!$H$10*Cost!$H$11*Cost!$D$9/1000</f>
        <v>0</v>
      </c>
      <c r="AC326" s="222">
        <f>$N326*60*Cost!$H$10*Cost!$H$11*Cost!$D$10/1000</f>
        <v>0</v>
      </c>
      <c r="AD326" s="222">
        <f>$N326*60*Cost!$H$10*Cost!$H$11*Cost!$D$11/1000</f>
        <v>0</v>
      </c>
      <c r="AE326" s="222">
        <f t="shared" si="14"/>
        <v>0</v>
      </c>
      <c r="AF326" s="222"/>
      <c r="AG326" s="222"/>
      <c r="AH326" s="222"/>
      <c r="AI326" s="222"/>
      <c r="AJ326" s="222"/>
      <c r="AK326" s="222"/>
      <c r="AL326" s="222"/>
      <c r="AM326" s="222"/>
      <c r="AN326" s="222"/>
      <c r="AO326" s="222"/>
      <c r="AP326" s="222"/>
      <c r="AQ326" s="222"/>
      <c r="AR326" s="222"/>
      <c r="AS326" s="222"/>
      <c r="AT326" s="222"/>
    </row>
    <row r="327" spans="2:46" ht="13.8" x14ac:dyDescent="0.25">
      <c r="B327" s="15"/>
      <c r="C327" s="15"/>
      <c r="D327" s="15"/>
      <c r="E327" s="16"/>
      <c r="F327" s="15"/>
      <c r="G327" s="29"/>
      <c r="H327" s="322"/>
      <c r="I327" s="323"/>
      <c r="J327" s="323"/>
      <c r="K327" s="15"/>
      <c r="L327" s="15"/>
      <c r="M327" s="204">
        <f t="shared" si="13"/>
        <v>0</v>
      </c>
      <c r="N327" s="44">
        <f>IF(DisplayUnits="standard",IF(G327=0,0,VLOOKUP(G327,'Flow Rate Table'!$B$13:$O$132,X327)),IF(G327=0,0,VLOOKUP(G327,#REF!,X327)))</f>
        <v>0</v>
      </c>
      <c r="O327" s="129" t="str">
        <f>IF(E327=$A$3,M327/Cost!$D$6,"N/A")</f>
        <v>N/A</v>
      </c>
      <c r="P327" s="45" t="str">
        <f>IF(E327=Translations!$A$100,VLOOKUP(Cost!$D$5,'Coefficient Table'!$A$8:$K$92,11,FALSE)*O327,"N/A")</f>
        <v>N/A</v>
      </c>
      <c r="Q327" s="45" t="str">
        <f>IF(E327=Translations!$A$100,VLOOKUP(Cost!$D$5,'Coefficient Table'!$A$8:$K$92,10,FALSE)*O327,"N/A")</f>
        <v>N/A</v>
      </c>
      <c r="R327" s="45" t="str">
        <f>IF(E327=Translations!$A$100,VLOOKUP(Cost!$D$5,'Coefficient Table'!$A$8:$K$92,9,FALSE)*P327,"N/A")</f>
        <v>N/A</v>
      </c>
      <c r="S327" s="127"/>
      <c r="T327" s="229"/>
      <c r="U327" s="222"/>
      <c r="V327" s="222"/>
      <c r="W327" s="222"/>
      <c r="X327" s="227">
        <f t="shared" si="12"/>
        <v>0</v>
      </c>
      <c r="Y327" s="222"/>
      <c r="Z327" s="222">
        <f>$N327*60*Cost!$H$10*Cost!$H$11*Cost!$D$7/1000</f>
        <v>0</v>
      </c>
      <c r="AA327" s="222">
        <f>$N327*60*Cost!$H$10*Cost!$H$11*Cost!$D$8/1000</f>
        <v>0</v>
      </c>
      <c r="AB327" s="222">
        <f>$N327*60*Cost!$H$10*Cost!$H$11*Cost!$D$9/1000</f>
        <v>0</v>
      </c>
      <c r="AC327" s="222">
        <f>$N327*60*Cost!$H$10*Cost!$H$11*Cost!$D$10/1000</f>
        <v>0</v>
      </c>
      <c r="AD327" s="222">
        <f>$N327*60*Cost!$H$10*Cost!$H$11*Cost!$D$11/1000</f>
        <v>0</v>
      </c>
      <c r="AE327" s="222">
        <f t="shared" si="14"/>
        <v>0</v>
      </c>
      <c r="AF327" s="222"/>
      <c r="AG327" s="222"/>
      <c r="AH327" s="222"/>
      <c r="AI327" s="222"/>
      <c r="AJ327" s="222"/>
      <c r="AK327" s="222"/>
      <c r="AL327" s="222"/>
      <c r="AM327" s="222"/>
      <c r="AN327" s="222"/>
      <c r="AO327" s="222"/>
      <c r="AP327" s="222"/>
      <c r="AQ327" s="222"/>
      <c r="AR327" s="222"/>
      <c r="AS327" s="222"/>
      <c r="AT327" s="222"/>
    </row>
    <row r="328" spans="2:46" ht="13.8" x14ac:dyDescent="0.25">
      <c r="B328" s="15"/>
      <c r="C328" s="15"/>
      <c r="D328" s="15"/>
      <c r="E328" s="16"/>
      <c r="F328" s="15"/>
      <c r="G328" s="29"/>
      <c r="H328" s="322"/>
      <c r="I328" s="323"/>
      <c r="J328" s="323"/>
      <c r="K328" s="15"/>
      <c r="L328" s="15"/>
      <c r="M328" s="204">
        <f t="shared" si="13"/>
        <v>0</v>
      </c>
      <c r="N328" s="44">
        <f>IF(DisplayUnits="standard",IF(G328=0,0,VLOOKUP(G328,'Flow Rate Table'!$B$13:$O$132,X328)),IF(G328=0,0,VLOOKUP(G328,#REF!,X328)))</f>
        <v>0</v>
      </c>
      <c r="O328" s="129" t="str">
        <f>IF(E328=$A$3,M328/Cost!$D$6,"N/A")</f>
        <v>N/A</v>
      </c>
      <c r="P328" s="45" t="str">
        <f>IF(E328=Translations!$A$100,VLOOKUP(Cost!$D$5,'Coefficient Table'!$A$8:$K$92,11,FALSE)*O328,"N/A")</f>
        <v>N/A</v>
      </c>
      <c r="Q328" s="45" t="str">
        <f>IF(E328=Translations!$A$100,VLOOKUP(Cost!$D$5,'Coefficient Table'!$A$8:$K$92,10,FALSE)*O328,"N/A")</f>
        <v>N/A</v>
      </c>
      <c r="R328" s="45" t="str">
        <f>IF(E328=Translations!$A$100,VLOOKUP(Cost!$D$5,'Coefficient Table'!$A$8:$K$92,9,FALSE)*P328,"N/A")</f>
        <v>N/A</v>
      </c>
      <c r="S328" s="127"/>
      <c r="T328" s="229"/>
      <c r="U328" s="222"/>
      <c r="V328" s="222"/>
      <c r="W328" s="222"/>
      <c r="X328" s="227">
        <f t="shared" ref="X328:X391" si="15">IF(DisplayUnits="standard",IF(F328=150,2)+IF(F328=125,4)+IF(F328=100,6)+IF(F328=75,8)+IF(F328=50,10)+IF(F328=25,12)+IF(F328=10,14),IF(F328=10,2)+IF(F328=9,4)+IF(F328=7,6)+IF(F328=5,8)+IF(F328=4,10)+IF(F328=2,12)+IF(F328=1,14))</f>
        <v>0</v>
      </c>
      <c r="Y328" s="222"/>
      <c r="Z328" s="222">
        <f>$N328*60*Cost!$H$10*Cost!$H$11*Cost!$D$7/1000</f>
        <v>0</v>
      </c>
      <c r="AA328" s="222">
        <f>$N328*60*Cost!$H$10*Cost!$H$11*Cost!$D$8/1000</f>
        <v>0</v>
      </c>
      <c r="AB328" s="222">
        <f>$N328*60*Cost!$H$10*Cost!$H$11*Cost!$D$9/1000</f>
        <v>0</v>
      </c>
      <c r="AC328" s="222">
        <f>$N328*60*Cost!$H$10*Cost!$H$11*Cost!$D$10/1000</f>
        <v>0</v>
      </c>
      <c r="AD328" s="222">
        <f>$N328*60*Cost!$H$10*Cost!$H$11*Cost!$D$11/1000</f>
        <v>0</v>
      </c>
      <c r="AE328" s="222">
        <f t="shared" si="14"/>
        <v>0</v>
      </c>
      <c r="AF328" s="222"/>
      <c r="AG328" s="222"/>
      <c r="AH328" s="222"/>
      <c r="AI328" s="222"/>
      <c r="AJ328" s="222"/>
      <c r="AK328" s="222"/>
      <c r="AL328" s="222"/>
      <c r="AM328" s="222"/>
      <c r="AN328" s="222"/>
      <c r="AO328" s="222"/>
      <c r="AP328" s="222"/>
      <c r="AQ328" s="222"/>
      <c r="AR328" s="222"/>
      <c r="AS328" s="222"/>
      <c r="AT328" s="222"/>
    </row>
    <row r="329" spans="2:46" ht="13.8" x14ac:dyDescent="0.25">
      <c r="B329" s="15"/>
      <c r="C329" s="15"/>
      <c r="D329" s="15"/>
      <c r="E329" s="16"/>
      <c r="F329" s="15"/>
      <c r="G329" s="29"/>
      <c r="H329" s="322"/>
      <c r="I329" s="323"/>
      <c r="J329" s="323"/>
      <c r="K329" s="15"/>
      <c r="L329" s="15"/>
      <c r="M329" s="204">
        <f t="shared" ref="M329:M392" si="16">IF(G329=0,0,AE329)</f>
        <v>0</v>
      </c>
      <c r="N329" s="44">
        <f>IF(DisplayUnits="standard",IF(G329=0,0,VLOOKUP(G329,'Flow Rate Table'!$B$13:$O$132,X329)),IF(G329=0,0,VLOOKUP(G329,#REF!,X329)))</f>
        <v>0</v>
      </c>
      <c r="O329" s="129" t="str">
        <f>IF(E329=$A$3,M329/Cost!$D$6,"N/A")</f>
        <v>N/A</v>
      </c>
      <c r="P329" s="45" t="str">
        <f>IF(E329=Translations!$A$100,VLOOKUP(Cost!$D$5,'Coefficient Table'!$A$8:$K$92,11,FALSE)*O329,"N/A")</f>
        <v>N/A</v>
      </c>
      <c r="Q329" s="45" t="str">
        <f>IF(E329=Translations!$A$100,VLOOKUP(Cost!$D$5,'Coefficient Table'!$A$8:$K$92,10,FALSE)*O329,"N/A")</f>
        <v>N/A</v>
      </c>
      <c r="R329" s="45" t="str">
        <f>IF(E329=Translations!$A$100,VLOOKUP(Cost!$D$5,'Coefficient Table'!$A$8:$K$92,9,FALSE)*P329,"N/A")</f>
        <v>N/A</v>
      </c>
      <c r="S329" s="127"/>
      <c r="T329" s="229"/>
      <c r="U329" s="222"/>
      <c r="V329" s="222"/>
      <c r="W329" s="222"/>
      <c r="X329" s="227">
        <f t="shared" si="15"/>
        <v>0</v>
      </c>
      <c r="Y329" s="222"/>
      <c r="Z329" s="222">
        <f>$N329*60*Cost!$H$10*Cost!$H$11*Cost!$D$7/1000</f>
        <v>0</v>
      </c>
      <c r="AA329" s="222">
        <f>$N329*60*Cost!$H$10*Cost!$H$11*Cost!$D$8/1000</f>
        <v>0</v>
      </c>
      <c r="AB329" s="222">
        <f>$N329*60*Cost!$H$10*Cost!$H$11*Cost!$D$9/1000</f>
        <v>0</v>
      </c>
      <c r="AC329" s="222">
        <f>$N329*60*Cost!$H$10*Cost!$H$11*Cost!$D$10/1000</f>
        <v>0</v>
      </c>
      <c r="AD329" s="222">
        <f>$N329*60*Cost!$H$10*Cost!$H$11*Cost!$D$11/1000</f>
        <v>0</v>
      </c>
      <c r="AE329" s="222">
        <f t="shared" ref="AE329:AE392" si="17">IF(E329=$A$3,Z329,IF(E329=$A$4,AA329,IF(E329=$A$5,AB329,IF(E329=$A$6,AC329,IF(E329=$A$7,AD329,0)))))</f>
        <v>0</v>
      </c>
      <c r="AF329" s="222"/>
      <c r="AG329" s="222"/>
      <c r="AH329" s="222"/>
      <c r="AI329" s="222"/>
      <c r="AJ329" s="222"/>
      <c r="AK329" s="222"/>
      <c r="AL329" s="222"/>
      <c r="AM329" s="222"/>
      <c r="AN329" s="222"/>
      <c r="AO329" s="222"/>
      <c r="AP329" s="222"/>
      <c r="AQ329" s="222"/>
      <c r="AR329" s="222"/>
      <c r="AS329" s="222"/>
      <c r="AT329" s="222"/>
    </row>
    <row r="330" spans="2:46" ht="13.8" x14ac:dyDescent="0.25">
      <c r="B330" s="15"/>
      <c r="C330" s="15"/>
      <c r="D330" s="15"/>
      <c r="E330" s="16"/>
      <c r="F330" s="15"/>
      <c r="G330" s="29"/>
      <c r="H330" s="322"/>
      <c r="I330" s="323"/>
      <c r="J330" s="323"/>
      <c r="K330" s="15"/>
      <c r="L330" s="15"/>
      <c r="M330" s="204">
        <f t="shared" si="16"/>
        <v>0</v>
      </c>
      <c r="N330" s="44">
        <f>IF(DisplayUnits="standard",IF(G330=0,0,VLOOKUP(G330,'Flow Rate Table'!$B$13:$O$132,X330)),IF(G330=0,0,VLOOKUP(G330,#REF!,X330)))</f>
        <v>0</v>
      </c>
      <c r="O330" s="129" t="str">
        <f>IF(E330=$A$3,M330/Cost!$D$6,"N/A")</f>
        <v>N/A</v>
      </c>
      <c r="P330" s="45" t="str">
        <f>IF(E330=Translations!$A$100,VLOOKUP(Cost!$D$5,'Coefficient Table'!$A$8:$K$92,11,FALSE)*O330,"N/A")</f>
        <v>N/A</v>
      </c>
      <c r="Q330" s="45" t="str">
        <f>IF(E330=Translations!$A$100,VLOOKUP(Cost!$D$5,'Coefficient Table'!$A$8:$K$92,10,FALSE)*O330,"N/A")</f>
        <v>N/A</v>
      </c>
      <c r="R330" s="45" t="str">
        <f>IF(E330=Translations!$A$100,VLOOKUP(Cost!$D$5,'Coefficient Table'!$A$8:$K$92,9,FALSE)*P330,"N/A")</f>
        <v>N/A</v>
      </c>
      <c r="S330" s="127"/>
      <c r="T330" s="229"/>
      <c r="U330" s="222"/>
      <c r="V330" s="222"/>
      <c r="W330" s="222"/>
      <c r="X330" s="227">
        <f t="shared" si="15"/>
        <v>0</v>
      </c>
      <c r="Y330" s="222"/>
      <c r="Z330" s="222">
        <f>$N330*60*Cost!$H$10*Cost!$H$11*Cost!$D$7/1000</f>
        <v>0</v>
      </c>
      <c r="AA330" s="222">
        <f>$N330*60*Cost!$H$10*Cost!$H$11*Cost!$D$8/1000</f>
        <v>0</v>
      </c>
      <c r="AB330" s="222">
        <f>$N330*60*Cost!$H$10*Cost!$H$11*Cost!$D$9/1000</f>
        <v>0</v>
      </c>
      <c r="AC330" s="222">
        <f>$N330*60*Cost!$H$10*Cost!$H$11*Cost!$D$10/1000</f>
        <v>0</v>
      </c>
      <c r="AD330" s="222">
        <f>$N330*60*Cost!$H$10*Cost!$H$11*Cost!$D$11/1000</f>
        <v>0</v>
      </c>
      <c r="AE330" s="222">
        <f t="shared" si="17"/>
        <v>0</v>
      </c>
      <c r="AF330" s="222"/>
      <c r="AG330" s="222"/>
      <c r="AH330" s="222"/>
      <c r="AI330" s="222"/>
      <c r="AJ330" s="222"/>
      <c r="AK330" s="222"/>
      <c r="AL330" s="222"/>
      <c r="AM330" s="222"/>
      <c r="AN330" s="222"/>
      <c r="AO330" s="222"/>
      <c r="AP330" s="222"/>
      <c r="AQ330" s="222"/>
      <c r="AR330" s="222"/>
      <c r="AS330" s="222"/>
      <c r="AT330" s="222"/>
    </row>
    <row r="331" spans="2:46" ht="13.8" x14ac:dyDescent="0.25">
      <c r="B331" s="15"/>
      <c r="C331" s="15"/>
      <c r="D331" s="15"/>
      <c r="E331" s="16"/>
      <c r="F331" s="15"/>
      <c r="G331" s="29"/>
      <c r="H331" s="322"/>
      <c r="I331" s="323"/>
      <c r="J331" s="323"/>
      <c r="K331" s="15"/>
      <c r="L331" s="15"/>
      <c r="M331" s="204">
        <f t="shared" si="16"/>
        <v>0</v>
      </c>
      <c r="N331" s="44">
        <f>IF(DisplayUnits="standard",IF(G331=0,0,VLOOKUP(G331,'Flow Rate Table'!$B$13:$O$132,X331)),IF(G331=0,0,VLOOKUP(G331,#REF!,X331)))</f>
        <v>0</v>
      </c>
      <c r="O331" s="129" t="str">
        <f>IF(E331=$A$3,M331/Cost!$D$6,"N/A")</f>
        <v>N/A</v>
      </c>
      <c r="P331" s="45" t="str">
        <f>IF(E331=Translations!$A$100,VLOOKUP(Cost!$D$5,'Coefficient Table'!$A$8:$K$92,11,FALSE)*O331,"N/A")</f>
        <v>N/A</v>
      </c>
      <c r="Q331" s="45" t="str">
        <f>IF(E331=Translations!$A$100,VLOOKUP(Cost!$D$5,'Coefficient Table'!$A$8:$K$92,10,FALSE)*O331,"N/A")</f>
        <v>N/A</v>
      </c>
      <c r="R331" s="45" t="str">
        <f>IF(E331=Translations!$A$100,VLOOKUP(Cost!$D$5,'Coefficient Table'!$A$8:$K$92,9,FALSE)*P331,"N/A")</f>
        <v>N/A</v>
      </c>
      <c r="S331" s="127"/>
      <c r="T331" s="229"/>
      <c r="U331" s="222"/>
      <c r="V331" s="222"/>
      <c r="W331" s="222"/>
      <c r="X331" s="227">
        <f t="shared" si="15"/>
        <v>0</v>
      </c>
      <c r="Y331" s="222"/>
      <c r="Z331" s="222">
        <f>$N331*60*Cost!$H$10*Cost!$H$11*Cost!$D$7/1000</f>
        <v>0</v>
      </c>
      <c r="AA331" s="222">
        <f>$N331*60*Cost!$H$10*Cost!$H$11*Cost!$D$8/1000</f>
        <v>0</v>
      </c>
      <c r="AB331" s="222">
        <f>$N331*60*Cost!$H$10*Cost!$H$11*Cost!$D$9/1000</f>
        <v>0</v>
      </c>
      <c r="AC331" s="222">
        <f>$N331*60*Cost!$H$10*Cost!$H$11*Cost!$D$10/1000</f>
        <v>0</v>
      </c>
      <c r="AD331" s="222">
        <f>$N331*60*Cost!$H$10*Cost!$H$11*Cost!$D$11/1000</f>
        <v>0</v>
      </c>
      <c r="AE331" s="222">
        <f t="shared" si="17"/>
        <v>0</v>
      </c>
      <c r="AF331" s="222"/>
      <c r="AG331" s="222"/>
      <c r="AH331" s="222"/>
      <c r="AI331" s="222"/>
      <c r="AJ331" s="222"/>
      <c r="AK331" s="222"/>
      <c r="AL331" s="222"/>
      <c r="AM331" s="222"/>
      <c r="AN331" s="222"/>
      <c r="AO331" s="222"/>
      <c r="AP331" s="222"/>
      <c r="AQ331" s="222"/>
      <c r="AR331" s="222"/>
      <c r="AS331" s="222"/>
      <c r="AT331" s="222"/>
    </row>
    <row r="332" spans="2:46" ht="13.8" x14ac:dyDescent="0.25">
      <c r="B332" s="15"/>
      <c r="C332" s="15"/>
      <c r="D332" s="15"/>
      <c r="E332" s="16"/>
      <c r="F332" s="15"/>
      <c r="G332" s="29"/>
      <c r="H332" s="322"/>
      <c r="I332" s="323"/>
      <c r="J332" s="323"/>
      <c r="K332" s="15"/>
      <c r="L332" s="15"/>
      <c r="M332" s="204">
        <f t="shared" si="16"/>
        <v>0</v>
      </c>
      <c r="N332" s="44">
        <f>IF(DisplayUnits="standard",IF(G332=0,0,VLOOKUP(G332,'Flow Rate Table'!$B$13:$O$132,X332)),IF(G332=0,0,VLOOKUP(G332,#REF!,X332)))</f>
        <v>0</v>
      </c>
      <c r="O332" s="129" t="str">
        <f>IF(E332=$A$3,M332/Cost!$D$6,"N/A")</f>
        <v>N/A</v>
      </c>
      <c r="P332" s="45" t="str">
        <f>IF(E332=Translations!$A$100,VLOOKUP(Cost!$D$5,'Coefficient Table'!$A$8:$K$92,11,FALSE)*O332,"N/A")</f>
        <v>N/A</v>
      </c>
      <c r="Q332" s="45" t="str">
        <f>IF(E332=Translations!$A$100,VLOOKUP(Cost!$D$5,'Coefficient Table'!$A$8:$K$92,10,FALSE)*O332,"N/A")</f>
        <v>N/A</v>
      </c>
      <c r="R332" s="45" t="str">
        <f>IF(E332=Translations!$A$100,VLOOKUP(Cost!$D$5,'Coefficient Table'!$A$8:$K$92,9,FALSE)*P332,"N/A")</f>
        <v>N/A</v>
      </c>
      <c r="S332" s="127"/>
      <c r="T332" s="229"/>
      <c r="U332" s="222"/>
      <c r="V332" s="222"/>
      <c r="W332" s="222"/>
      <c r="X332" s="227">
        <f t="shared" si="15"/>
        <v>0</v>
      </c>
      <c r="Y332" s="222"/>
      <c r="Z332" s="222">
        <f>$N332*60*Cost!$H$10*Cost!$H$11*Cost!$D$7/1000</f>
        <v>0</v>
      </c>
      <c r="AA332" s="222">
        <f>$N332*60*Cost!$H$10*Cost!$H$11*Cost!$D$8/1000</f>
        <v>0</v>
      </c>
      <c r="AB332" s="222">
        <f>$N332*60*Cost!$H$10*Cost!$H$11*Cost!$D$9/1000</f>
        <v>0</v>
      </c>
      <c r="AC332" s="222">
        <f>$N332*60*Cost!$H$10*Cost!$H$11*Cost!$D$10/1000</f>
        <v>0</v>
      </c>
      <c r="AD332" s="222">
        <f>$N332*60*Cost!$H$10*Cost!$H$11*Cost!$D$11/1000</f>
        <v>0</v>
      </c>
      <c r="AE332" s="222">
        <f t="shared" si="17"/>
        <v>0</v>
      </c>
      <c r="AF332" s="222"/>
      <c r="AG332" s="222"/>
      <c r="AH332" s="222"/>
      <c r="AI332" s="222"/>
      <c r="AJ332" s="222"/>
      <c r="AK332" s="222"/>
      <c r="AL332" s="222"/>
      <c r="AM332" s="222"/>
      <c r="AN332" s="222"/>
      <c r="AO332" s="222"/>
      <c r="AP332" s="222"/>
      <c r="AQ332" s="222"/>
      <c r="AR332" s="222"/>
      <c r="AS332" s="222"/>
      <c r="AT332" s="222"/>
    </row>
    <row r="333" spans="2:46" ht="13.8" x14ac:dyDescent="0.25">
      <c r="B333" s="15"/>
      <c r="C333" s="15"/>
      <c r="D333" s="15"/>
      <c r="E333" s="16"/>
      <c r="F333" s="15"/>
      <c r="G333" s="29"/>
      <c r="H333" s="322"/>
      <c r="I333" s="323"/>
      <c r="J333" s="323"/>
      <c r="K333" s="15"/>
      <c r="L333" s="15"/>
      <c r="M333" s="204">
        <f t="shared" si="16"/>
        <v>0</v>
      </c>
      <c r="N333" s="44">
        <f>IF(DisplayUnits="standard",IF(G333=0,0,VLOOKUP(G333,'Flow Rate Table'!$B$13:$O$132,X333)),IF(G333=0,0,VLOOKUP(G333,#REF!,X333)))</f>
        <v>0</v>
      </c>
      <c r="O333" s="129" t="str">
        <f>IF(E333=$A$3,M333/Cost!$D$6,"N/A")</f>
        <v>N/A</v>
      </c>
      <c r="P333" s="45" t="str">
        <f>IF(E333=Translations!$A$100,VLOOKUP(Cost!$D$5,'Coefficient Table'!$A$8:$K$92,11,FALSE)*O333,"N/A")</f>
        <v>N/A</v>
      </c>
      <c r="Q333" s="45" t="str">
        <f>IF(E333=Translations!$A$100,VLOOKUP(Cost!$D$5,'Coefficient Table'!$A$8:$K$92,10,FALSE)*O333,"N/A")</f>
        <v>N/A</v>
      </c>
      <c r="R333" s="45" t="str">
        <f>IF(E333=Translations!$A$100,VLOOKUP(Cost!$D$5,'Coefficient Table'!$A$8:$K$92,9,FALSE)*P333,"N/A")</f>
        <v>N/A</v>
      </c>
      <c r="S333" s="127"/>
      <c r="T333" s="229"/>
      <c r="U333" s="222"/>
      <c r="V333" s="222"/>
      <c r="W333" s="222"/>
      <c r="X333" s="227">
        <f t="shared" si="15"/>
        <v>0</v>
      </c>
      <c r="Y333" s="222"/>
      <c r="Z333" s="222">
        <f>$N333*60*Cost!$H$10*Cost!$H$11*Cost!$D$7/1000</f>
        <v>0</v>
      </c>
      <c r="AA333" s="222">
        <f>$N333*60*Cost!$H$10*Cost!$H$11*Cost!$D$8/1000</f>
        <v>0</v>
      </c>
      <c r="AB333" s="222">
        <f>$N333*60*Cost!$H$10*Cost!$H$11*Cost!$D$9/1000</f>
        <v>0</v>
      </c>
      <c r="AC333" s="222">
        <f>$N333*60*Cost!$H$10*Cost!$H$11*Cost!$D$10/1000</f>
        <v>0</v>
      </c>
      <c r="AD333" s="222">
        <f>$N333*60*Cost!$H$10*Cost!$H$11*Cost!$D$11/1000</f>
        <v>0</v>
      </c>
      <c r="AE333" s="222">
        <f t="shared" si="17"/>
        <v>0</v>
      </c>
      <c r="AF333" s="222"/>
      <c r="AG333" s="222"/>
      <c r="AH333" s="222"/>
      <c r="AI333" s="222"/>
      <c r="AJ333" s="222"/>
      <c r="AK333" s="222"/>
      <c r="AL333" s="222"/>
      <c r="AM333" s="222"/>
      <c r="AN333" s="222"/>
      <c r="AO333" s="222"/>
      <c r="AP333" s="222"/>
      <c r="AQ333" s="222"/>
      <c r="AR333" s="222"/>
      <c r="AS333" s="222"/>
      <c r="AT333" s="222"/>
    </row>
    <row r="334" spans="2:46" ht="13.8" x14ac:dyDescent="0.25">
      <c r="B334" s="15"/>
      <c r="C334" s="15"/>
      <c r="D334" s="15"/>
      <c r="E334" s="16"/>
      <c r="F334" s="15"/>
      <c r="G334" s="29"/>
      <c r="H334" s="322"/>
      <c r="I334" s="323"/>
      <c r="J334" s="323"/>
      <c r="K334" s="15"/>
      <c r="L334" s="15"/>
      <c r="M334" s="204">
        <f t="shared" si="16"/>
        <v>0</v>
      </c>
      <c r="N334" s="44">
        <f>IF(DisplayUnits="standard",IF(G334=0,0,VLOOKUP(G334,'Flow Rate Table'!$B$13:$O$132,X334)),IF(G334=0,0,VLOOKUP(G334,#REF!,X334)))</f>
        <v>0</v>
      </c>
      <c r="O334" s="129" t="str">
        <f>IF(E334=$A$3,M334/Cost!$D$6,"N/A")</f>
        <v>N/A</v>
      </c>
      <c r="P334" s="45" t="str">
        <f>IF(E334=Translations!$A$100,VLOOKUP(Cost!$D$5,'Coefficient Table'!$A$8:$K$92,11,FALSE)*O334,"N/A")</f>
        <v>N/A</v>
      </c>
      <c r="Q334" s="45" t="str">
        <f>IF(E334=Translations!$A$100,VLOOKUP(Cost!$D$5,'Coefficient Table'!$A$8:$K$92,10,FALSE)*O334,"N/A")</f>
        <v>N/A</v>
      </c>
      <c r="R334" s="45" t="str">
        <f>IF(E334=Translations!$A$100,VLOOKUP(Cost!$D$5,'Coefficient Table'!$A$8:$K$92,9,FALSE)*P334,"N/A")</f>
        <v>N/A</v>
      </c>
      <c r="S334" s="127"/>
      <c r="T334" s="229"/>
      <c r="U334" s="222"/>
      <c r="V334" s="222"/>
      <c r="W334" s="222"/>
      <c r="X334" s="227">
        <f t="shared" si="15"/>
        <v>0</v>
      </c>
      <c r="Y334" s="222"/>
      <c r="Z334" s="222">
        <f>$N334*60*Cost!$H$10*Cost!$H$11*Cost!$D$7/1000</f>
        <v>0</v>
      </c>
      <c r="AA334" s="222">
        <f>$N334*60*Cost!$H$10*Cost!$H$11*Cost!$D$8/1000</f>
        <v>0</v>
      </c>
      <c r="AB334" s="222">
        <f>$N334*60*Cost!$H$10*Cost!$H$11*Cost!$D$9/1000</f>
        <v>0</v>
      </c>
      <c r="AC334" s="222">
        <f>$N334*60*Cost!$H$10*Cost!$H$11*Cost!$D$10/1000</f>
        <v>0</v>
      </c>
      <c r="AD334" s="222">
        <f>$N334*60*Cost!$H$10*Cost!$H$11*Cost!$D$11/1000</f>
        <v>0</v>
      </c>
      <c r="AE334" s="222">
        <f t="shared" si="17"/>
        <v>0</v>
      </c>
      <c r="AF334" s="222"/>
      <c r="AG334" s="222"/>
      <c r="AH334" s="222"/>
      <c r="AI334" s="222"/>
      <c r="AJ334" s="222"/>
      <c r="AK334" s="222"/>
      <c r="AL334" s="222"/>
      <c r="AM334" s="222"/>
      <c r="AN334" s="222"/>
      <c r="AO334" s="222"/>
      <c r="AP334" s="222"/>
      <c r="AQ334" s="222"/>
      <c r="AR334" s="222"/>
      <c r="AS334" s="222"/>
      <c r="AT334" s="222"/>
    </row>
    <row r="335" spans="2:46" ht="13.8" x14ac:dyDescent="0.25">
      <c r="B335" s="15"/>
      <c r="C335" s="15"/>
      <c r="D335" s="15"/>
      <c r="E335" s="16"/>
      <c r="F335" s="15"/>
      <c r="G335" s="29"/>
      <c r="H335" s="322"/>
      <c r="I335" s="323"/>
      <c r="J335" s="323"/>
      <c r="K335" s="15"/>
      <c r="L335" s="15"/>
      <c r="M335" s="204">
        <f t="shared" si="16"/>
        <v>0</v>
      </c>
      <c r="N335" s="44">
        <f>IF(DisplayUnits="standard",IF(G335=0,0,VLOOKUP(G335,'Flow Rate Table'!$B$13:$O$132,X335)),IF(G335=0,0,VLOOKUP(G335,#REF!,X335)))</f>
        <v>0</v>
      </c>
      <c r="O335" s="129" t="str">
        <f>IF(E335=$A$3,M335/Cost!$D$6,"N/A")</f>
        <v>N/A</v>
      </c>
      <c r="P335" s="45" t="str">
        <f>IF(E335=Translations!$A$100,VLOOKUP(Cost!$D$5,'Coefficient Table'!$A$8:$K$92,11,FALSE)*O335,"N/A")</f>
        <v>N/A</v>
      </c>
      <c r="Q335" s="45" t="str">
        <f>IF(E335=Translations!$A$100,VLOOKUP(Cost!$D$5,'Coefficient Table'!$A$8:$K$92,10,FALSE)*O335,"N/A")</f>
        <v>N/A</v>
      </c>
      <c r="R335" s="45" t="str">
        <f>IF(E335=Translations!$A$100,VLOOKUP(Cost!$D$5,'Coefficient Table'!$A$8:$K$92,9,FALSE)*P335,"N/A")</f>
        <v>N/A</v>
      </c>
      <c r="S335" s="127"/>
      <c r="T335" s="229"/>
      <c r="U335" s="222"/>
      <c r="V335" s="222"/>
      <c r="W335" s="222"/>
      <c r="X335" s="227">
        <f t="shared" si="15"/>
        <v>0</v>
      </c>
      <c r="Y335" s="222"/>
      <c r="Z335" s="222">
        <f>$N335*60*Cost!$H$10*Cost!$H$11*Cost!$D$7/1000</f>
        <v>0</v>
      </c>
      <c r="AA335" s="222">
        <f>$N335*60*Cost!$H$10*Cost!$H$11*Cost!$D$8/1000</f>
        <v>0</v>
      </c>
      <c r="AB335" s="222">
        <f>$N335*60*Cost!$H$10*Cost!$H$11*Cost!$D$9/1000</f>
        <v>0</v>
      </c>
      <c r="AC335" s="222">
        <f>$N335*60*Cost!$H$10*Cost!$H$11*Cost!$D$10/1000</f>
        <v>0</v>
      </c>
      <c r="AD335" s="222">
        <f>$N335*60*Cost!$H$10*Cost!$H$11*Cost!$D$11/1000</f>
        <v>0</v>
      </c>
      <c r="AE335" s="222">
        <f t="shared" si="17"/>
        <v>0</v>
      </c>
      <c r="AF335" s="222"/>
      <c r="AG335" s="222"/>
      <c r="AH335" s="222"/>
      <c r="AI335" s="222"/>
      <c r="AJ335" s="222"/>
      <c r="AK335" s="222"/>
      <c r="AL335" s="222"/>
      <c r="AM335" s="222"/>
      <c r="AN335" s="222"/>
      <c r="AO335" s="222"/>
      <c r="AP335" s="222"/>
      <c r="AQ335" s="222"/>
      <c r="AR335" s="222"/>
      <c r="AS335" s="222"/>
      <c r="AT335" s="222"/>
    </row>
    <row r="336" spans="2:46" ht="13.8" x14ac:dyDescent="0.25">
      <c r="B336" s="15"/>
      <c r="C336" s="15"/>
      <c r="D336" s="15"/>
      <c r="E336" s="16"/>
      <c r="F336" s="15"/>
      <c r="G336" s="29"/>
      <c r="H336" s="322"/>
      <c r="I336" s="323"/>
      <c r="J336" s="323"/>
      <c r="K336" s="15"/>
      <c r="L336" s="15"/>
      <c r="M336" s="204">
        <f t="shared" si="16"/>
        <v>0</v>
      </c>
      <c r="N336" s="44">
        <f>IF(DisplayUnits="standard",IF(G336=0,0,VLOOKUP(G336,'Flow Rate Table'!$B$13:$O$132,X336)),IF(G336=0,0,VLOOKUP(G336,#REF!,X336)))</f>
        <v>0</v>
      </c>
      <c r="O336" s="129" t="str">
        <f>IF(E336=$A$3,M336/Cost!$D$6,"N/A")</f>
        <v>N/A</v>
      </c>
      <c r="P336" s="45" t="str">
        <f>IF(E336=Translations!$A$100,VLOOKUP(Cost!$D$5,'Coefficient Table'!$A$8:$K$92,11,FALSE)*O336,"N/A")</f>
        <v>N/A</v>
      </c>
      <c r="Q336" s="45" t="str">
        <f>IF(E336=Translations!$A$100,VLOOKUP(Cost!$D$5,'Coefficient Table'!$A$8:$K$92,10,FALSE)*O336,"N/A")</f>
        <v>N/A</v>
      </c>
      <c r="R336" s="45" t="str">
        <f>IF(E336=Translations!$A$100,VLOOKUP(Cost!$D$5,'Coefficient Table'!$A$8:$K$92,9,FALSE)*P336,"N/A")</f>
        <v>N/A</v>
      </c>
      <c r="S336" s="127"/>
      <c r="T336" s="229"/>
      <c r="U336" s="222"/>
      <c r="V336" s="222"/>
      <c r="W336" s="222"/>
      <c r="X336" s="227">
        <f t="shared" si="15"/>
        <v>0</v>
      </c>
      <c r="Y336" s="222"/>
      <c r="Z336" s="222">
        <f>$N336*60*Cost!$H$10*Cost!$H$11*Cost!$D$7/1000</f>
        <v>0</v>
      </c>
      <c r="AA336" s="222">
        <f>$N336*60*Cost!$H$10*Cost!$H$11*Cost!$D$8/1000</f>
        <v>0</v>
      </c>
      <c r="AB336" s="222">
        <f>$N336*60*Cost!$H$10*Cost!$H$11*Cost!$D$9/1000</f>
        <v>0</v>
      </c>
      <c r="AC336" s="222">
        <f>$N336*60*Cost!$H$10*Cost!$H$11*Cost!$D$10/1000</f>
        <v>0</v>
      </c>
      <c r="AD336" s="222">
        <f>$N336*60*Cost!$H$10*Cost!$H$11*Cost!$D$11/1000</f>
        <v>0</v>
      </c>
      <c r="AE336" s="222">
        <f t="shared" si="17"/>
        <v>0</v>
      </c>
      <c r="AF336" s="222"/>
      <c r="AG336" s="222"/>
      <c r="AH336" s="222"/>
      <c r="AI336" s="222"/>
      <c r="AJ336" s="222"/>
      <c r="AK336" s="222"/>
      <c r="AL336" s="222"/>
      <c r="AM336" s="222"/>
      <c r="AN336" s="222"/>
      <c r="AO336" s="222"/>
      <c r="AP336" s="222"/>
      <c r="AQ336" s="222"/>
      <c r="AR336" s="222"/>
      <c r="AS336" s="222"/>
      <c r="AT336" s="222"/>
    </row>
    <row r="337" spans="2:46" ht="13.8" x14ac:dyDescent="0.25">
      <c r="B337" s="15"/>
      <c r="C337" s="15"/>
      <c r="D337" s="15"/>
      <c r="E337" s="16"/>
      <c r="F337" s="15"/>
      <c r="G337" s="29"/>
      <c r="H337" s="322"/>
      <c r="I337" s="323"/>
      <c r="J337" s="323"/>
      <c r="K337" s="15"/>
      <c r="L337" s="15"/>
      <c r="M337" s="204">
        <f t="shared" si="16"/>
        <v>0</v>
      </c>
      <c r="N337" s="44">
        <f>IF(DisplayUnits="standard",IF(G337=0,0,VLOOKUP(G337,'Flow Rate Table'!$B$13:$O$132,X337)),IF(G337=0,0,VLOOKUP(G337,#REF!,X337)))</f>
        <v>0</v>
      </c>
      <c r="O337" s="129" t="str">
        <f>IF(E337=$A$3,M337/Cost!$D$6,"N/A")</f>
        <v>N/A</v>
      </c>
      <c r="P337" s="45" t="str">
        <f>IF(E337=Translations!$A$100,VLOOKUP(Cost!$D$5,'Coefficient Table'!$A$8:$K$92,11,FALSE)*O337,"N/A")</f>
        <v>N/A</v>
      </c>
      <c r="Q337" s="45" t="str">
        <f>IF(E337=Translations!$A$100,VLOOKUP(Cost!$D$5,'Coefficient Table'!$A$8:$K$92,10,FALSE)*O337,"N/A")</f>
        <v>N/A</v>
      </c>
      <c r="R337" s="45" t="str">
        <f>IF(E337=Translations!$A$100,VLOOKUP(Cost!$D$5,'Coefficient Table'!$A$8:$K$92,9,FALSE)*P337,"N/A")</f>
        <v>N/A</v>
      </c>
      <c r="S337" s="127"/>
      <c r="T337" s="229"/>
      <c r="U337" s="222"/>
      <c r="V337" s="222"/>
      <c r="W337" s="222"/>
      <c r="X337" s="227">
        <f t="shared" si="15"/>
        <v>0</v>
      </c>
      <c r="Y337" s="222"/>
      <c r="Z337" s="222">
        <f>$N337*60*Cost!$H$10*Cost!$H$11*Cost!$D$7/1000</f>
        <v>0</v>
      </c>
      <c r="AA337" s="222">
        <f>$N337*60*Cost!$H$10*Cost!$H$11*Cost!$D$8/1000</f>
        <v>0</v>
      </c>
      <c r="AB337" s="222">
        <f>$N337*60*Cost!$H$10*Cost!$H$11*Cost!$D$9/1000</f>
        <v>0</v>
      </c>
      <c r="AC337" s="222">
        <f>$N337*60*Cost!$H$10*Cost!$H$11*Cost!$D$10/1000</f>
        <v>0</v>
      </c>
      <c r="AD337" s="222">
        <f>$N337*60*Cost!$H$10*Cost!$H$11*Cost!$D$11/1000</f>
        <v>0</v>
      </c>
      <c r="AE337" s="222">
        <f t="shared" si="17"/>
        <v>0</v>
      </c>
      <c r="AF337" s="222"/>
      <c r="AG337" s="222"/>
      <c r="AH337" s="222"/>
      <c r="AI337" s="222"/>
      <c r="AJ337" s="222"/>
      <c r="AK337" s="222"/>
      <c r="AL337" s="222"/>
      <c r="AM337" s="222"/>
      <c r="AN337" s="222"/>
      <c r="AO337" s="222"/>
      <c r="AP337" s="222"/>
      <c r="AQ337" s="222"/>
      <c r="AR337" s="222"/>
      <c r="AS337" s="222"/>
      <c r="AT337" s="222"/>
    </row>
    <row r="338" spans="2:46" ht="13.8" x14ac:dyDescent="0.25">
      <c r="B338" s="15"/>
      <c r="C338" s="15"/>
      <c r="D338" s="15"/>
      <c r="E338" s="16"/>
      <c r="F338" s="15"/>
      <c r="G338" s="29"/>
      <c r="H338" s="322"/>
      <c r="I338" s="323"/>
      <c r="J338" s="323"/>
      <c r="K338" s="15"/>
      <c r="L338" s="15"/>
      <c r="M338" s="204">
        <f t="shared" si="16"/>
        <v>0</v>
      </c>
      <c r="N338" s="44">
        <f>IF(DisplayUnits="standard",IF(G338=0,0,VLOOKUP(G338,'Flow Rate Table'!$B$13:$O$132,X338)),IF(G338=0,0,VLOOKUP(G338,#REF!,X338)))</f>
        <v>0</v>
      </c>
      <c r="O338" s="129" t="str">
        <f>IF(E338=$A$3,M338/Cost!$D$6,"N/A")</f>
        <v>N/A</v>
      </c>
      <c r="P338" s="45" t="str">
        <f>IF(E338=Translations!$A$100,VLOOKUP(Cost!$D$5,'Coefficient Table'!$A$8:$K$92,11,FALSE)*O338,"N/A")</f>
        <v>N/A</v>
      </c>
      <c r="Q338" s="45" t="str">
        <f>IF(E338=Translations!$A$100,VLOOKUP(Cost!$D$5,'Coefficient Table'!$A$8:$K$92,10,FALSE)*O338,"N/A")</f>
        <v>N/A</v>
      </c>
      <c r="R338" s="45" t="str">
        <f>IF(E338=Translations!$A$100,VLOOKUP(Cost!$D$5,'Coefficient Table'!$A$8:$K$92,9,FALSE)*P338,"N/A")</f>
        <v>N/A</v>
      </c>
      <c r="S338" s="127"/>
      <c r="T338" s="229"/>
      <c r="U338" s="222"/>
      <c r="V338" s="222"/>
      <c r="W338" s="222"/>
      <c r="X338" s="227">
        <f t="shared" si="15"/>
        <v>0</v>
      </c>
      <c r="Y338" s="222"/>
      <c r="Z338" s="222">
        <f>$N338*60*Cost!$H$10*Cost!$H$11*Cost!$D$7/1000</f>
        <v>0</v>
      </c>
      <c r="AA338" s="222">
        <f>$N338*60*Cost!$H$10*Cost!$H$11*Cost!$D$8/1000</f>
        <v>0</v>
      </c>
      <c r="AB338" s="222">
        <f>$N338*60*Cost!$H$10*Cost!$H$11*Cost!$D$9/1000</f>
        <v>0</v>
      </c>
      <c r="AC338" s="222">
        <f>$N338*60*Cost!$H$10*Cost!$H$11*Cost!$D$10/1000</f>
        <v>0</v>
      </c>
      <c r="AD338" s="222">
        <f>$N338*60*Cost!$H$10*Cost!$H$11*Cost!$D$11/1000</f>
        <v>0</v>
      </c>
      <c r="AE338" s="222">
        <f t="shared" si="17"/>
        <v>0</v>
      </c>
      <c r="AF338" s="222"/>
      <c r="AG338" s="222"/>
      <c r="AH338" s="222"/>
      <c r="AI338" s="222"/>
      <c r="AJ338" s="222"/>
      <c r="AK338" s="222"/>
      <c r="AL338" s="222"/>
      <c r="AM338" s="222"/>
      <c r="AN338" s="222"/>
      <c r="AO338" s="222"/>
      <c r="AP338" s="222"/>
      <c r="AQ338" s="222"/>
      <c r="AR338" s="222"/>
      <c r="AS338" s="222"/>
      <c r="AT338" s="222"/>
    </row>
    <row r="339" spans="2:46" ht="13.8" x14ac:dyDescent="0.25">
      <c r="B339" s="15"/>
      <c r="C339" s="15"/>
      <c r="D339" s="15"/>
      <c r="E339" s="16"/>
      <c r="F339" s="15"/>
      <c r="G339" s="29"/>
      <c r="H339" s="322"/>
      <c r="I339" s="323"/>
      <c r="J339" s="323"/>
      <c r="K339" s="15"/>
      <c r="L339" s="15"/>
      <c r="M339" s="204">
        <f t="shared" si="16"/>
        <v>0</v>
      </c>
      <c r="N339" s="44">
        <f>IF(DisplayUnits="standard",IF(G339=0,0,VLOOKUP(G339,'Flow Rate Table'!$B$13:$O$132,X339)),IF(G339=0,0,VLOOKUP(G339,#REF!,X339)))</f>
        <v>0</v>
      </c>
      <c r="O339" s="129" t="str">
        <f>IF(E339=$A$3,M339/Cost!$D$6,"N/A")</f>
        <v>N/A</v>
      </c>
      <c r="P339" s="45" t="str">
        <f>IF(E339=Translations!$A$100,VLOOKUP(Cost!$D$5,'Coefficient Table'!$A$8:$K$92,11,FALSE)*O339,"N/A")</f>
        <v>N/A</v>
      </c>
      <c r="Q339" s="45" t="str">
        <f>IF(E339=Translations!$A$100,VLOOKUP(Cost!$D$5,'Coefficient Table'!$A$8:$K$92,10,FALSE)*O339,"N/A")</f>
        <v>N/A</v>
      </c>
      <c r="R339" s="45" t="str">
        <f>IF(E339=Translations!$A$100,VLOOKUP(Cost!$D$5,'Coefficient Table'!$A$8:$K$92,9,FALSE)*P339,"N/A")</f>
        <v>N/A</v>
      </c>
      <c r="S339" s="127"/>
      <c r="T339" s="229"/>
      <c r="U339" s="222"/>
      <c r="V339" s="222"/>
      <c r="W339" s="222"/>
      <c r="X339" s="227">
        <f t="shared" si="15"/>
        <v>0</v>
      </c>
      <c r="Y339" s="222"/>
      <c r="Z339" s="222">
        <f>$N339*60*Cost!$H$10*Cost!$H$11*Cost!$D$7/1000</f>
        <v>0</v>
      </c>
      <c r="AA339" s="222">
        <f>$N339*60*Cost!$H$10*Cost!$H$11*Cost!$D$8/1000</f>
        <v>0</v>
      </c>
      <c r="AB339" s="222">
        <f>$N339*60*Cost!$H$10*Cost!$H$11*Cost!$D$9/1000</f>
        <v>0</v>
      </c>
      <c r="AC339" s="222">
        <f>$N339*60*Cost!$H$10*Cost!$H$11*Cost!$D$10/1000</f>
        <v>0</v>
      </c>
      <c r="AD339" s="222">
        <f>$N339*60*Cost!$H$10*Cost!$H$11*Cost!$D$11/1000</f>
        <v>0</v>
      </c>
      <c r="AE339" s="222">
        <f t="shared" si="17"/>
        <v>0</v>
      </c>
      <c r="AF339" s="222"/>
      <c r="AG339" s="222"/>
      <c r="AH339" s="222"/>
      <c r="AI339" s="222"/>
      <c r="AJ339" s="222"/>
      <c r="AK339" s="222"/>
      <c r="AL339" s="222"/>
      <c r="AM339" s="222"/>
      <c r="AN339" s="222"/>
      <c r="AO339" s="222"/>
      <c r="AP339" s="222"/>
      <c r="AQ339" s="222"/>
      <c r="AR339" s="222"/>
      <c r="AS339" s="222"/>
      <c r="AT339" s="222"/>
    </row>
    <row r="340" spans="2:46" ht="13.8" x14ac:dyDescent="0.25">
      <c r="B340" s="15"/>
      <c r="C340" s="15"/>
      <c r="D340" s="15"/>
      <c r="E340" s="16"/>
      <c r="F340" s="15"/>
      <c r="G340" s="29"/>
      <c r="H340" s="322"/>
      <c r="I340" s="323"/>
      <c r="J340" s="323"/>
      <c r="K340" s="15"/>
      <c r="L340" s="15"/>
      <c r="M340" s="204">
        <f t="shared" si="16"/>
        <v>0</v>
      </c>
      <c r="N340" s="44">
        <f>IF(DisplayUnits="standard",IF(G340=0,0,VLOOKUP(G340,'Flow Rate Table'!$B$13:$O$132,X340)),IF(G340=0,0,VLOOKUP(G340,#REF!,X340)))</f>
        <v>0</v>
      </c>
      <c r="O340" s="129" t="str">
        <f>IF(E340=$A$3,M340/Cost!$D$6,"N/A")</f>
        <v>N/A</v>
      </c>
      <c r="P340" s="45" t="str">
        <f>IF(E340=Translations!$A$100,VLOOKUP(Cost!$D$5,'Coefficient Table'!$A$8:$K$92,11,FALSE)*O340,"N/A")</f>
        <v>N/A</v>
      </c>
      <c r="Q340" s="45" t="str">
        <f>IF(E340=Translations!$A$100,VLOOKUP(Cost!$D$5,'Coefficient Table'!$A$8:$K$92,10,FALSE)*O340,"N/A")</f>
        <v>N/A</v>
      </c>
      <c r="R340" s="45" t="str">
        <f>IF(E340=Translations!$A$100,VLOOKUP(Cost!$D$5,'Coefficient Table'!$A$8:$K$92,9,FALSE)*P340,"N/A")</f>
        <v>N/A</v>
      </c>
      <c r="S340" s="127"/>
      <c r="T340" s="229"/>
      <c r="U340" s="222"/>
      <c r="V340" s="222"/>
      <c r="W340" s="222"/>
      <c r="X340" s="227">
        <f t="shared" si="15"/>
        <v>0</v>
      </c>
      <c r="Y340" s="222"/>
      <c r="Z340" s="222">
        <f>$N340*60*Cost!$H$10*Cost!$H$11*Cost!$D$7/1000</f>
        <v>0</v>
      </c>
      <c r="AA340" s="222">
        <f>$N340*60*Cost!$H$10*Cost!$H$11*Cost!$D$8/1000</f>
        <v>0</v>
      </c>
      <c r="AB340" s="222">
        <f>$N340*60*Cost!$H$10*Cost!$H$11*Cost!$D$9/1000</f>
        <v>0</v>
      </c>
      <c r="AC340" s="222">
        <f>$N340*60*Cost!$H$10*Cost!$H$11*Cost!$D$10/1000</f>
        <v>0</v>
      </c>
      <c r="AD340" s="222">
        <f>$N340*60*Cost!$H$10*Cost!$H$11*Cost!$D$11/1000</f>
        <v>0</v>
      </c>
      <c r="AE340" s="222">
        <f t="shared" si="17"/>
        <v>0</v>
      </c>
      <c r="AF340" s="222"/>
      <c r="AG340" s="222"/>
      <c r="AH340" s="222"/>
      <c r="AI340" s="222"/>
      <c r="AJ340" s="222"/>
      <c r="AK340" s="222"/>
      <c r="AL340" s="222"/>
      <c r="AM340" s="222"/>
      <c r="AN340" s="222"/>
      <c r="AO340" s="222"/>
      <c r="AP340" s="222"/>
      <c r="AQ340" s="222"/>
      <c r="AR340" s="222"/>
      <c r="AS340" s="222"/>
      <c r="AT340" s="222"/>
    </row>
    <row r="341" spans="2:46" ht="13.8" x14ac:dyDescent="0.25">
      <c r="B341" s="15"/>
      <c r="C341" s="15"/>
      <c r="D341" s="15"/>
      <c r="E341" s="16"/>
      <c r="F341" s="15"/>
      <c r="G341" s="29"/>
      <c r="H341" s="322"/>
      <c r="I341" s="323"/>
      <c r="J341" s="323"/>
      <c r="K341" s="15"/>
      <c r="L341" s="15"/>
      <c r="M341" s="204">
        <f t="shared" si="16"/>
        <v>0</v>
      </c>
      <c r="N341" s="44">
        <f>IF(DisplayUnits="standard",IF(G341=0,0,VLOOKUP(G341,'Flow Rate Table'!$B$13:$O$132,X341)),IF(G341=0,0,VLOOKUP(G341,#REF!,X341)))</f>
        <v>0</v>
      </c>
      <c r="O341" s="129" t="str">
        <f>IF(E341=$A$3,M341/Cost!$D$6,"N/A")</f>
        <v>N/A</v>
      </c>
      <c r="P341" s="45" t="str">
        <f>IF(E341=Translations!$A$100,VLOOKUP(Cost!$D$5,'Coefficient Table'!$A$8:$K$92,11,FALSE)*O341,"N/A")</f>
        <v>N/A</v>
      </c>
      <c r="Q341" s="45" t="str">
        <f>IF(E341=Translations!$A$100,VLOOKUP(Cost!$D$5,'Coefficient Table'!$A$8:$K$92,10,FALSE)*O341,"N/A")</f>
        <v>N/A</v>
      </c>
      <c r="R341" s="45" t="str">
        <f>IF(E341=Translations!$A$100,VLOOKUP(Cost!$D$5,'Coefficient Table'!$A$8:$K$92,9,FALSE)*P341,"N/A")</f>
        <v>N/A</v>
      </c>
      <c r="S341" s="127"/>
      <c r="T341" s="229"/>
      <c r="U341" s="222"/>
      <c r="V341" s="222"/>
      <c r="W341" s="222"/>
      <c r="X341" s="227">
        <f t="shared" si="15"/>
        <v>0</v>
      </c>
      <c r="Y341" s="222"/>
      <c r="Z341" s="222">
        <f>$N341*60*Cost!$H$10*Cost!$H$11*Cost!$D$7/1000</f>
        <v>0</v>
      </c>
      <c r="AA341" s="222">
        <f>$N341*60*Cost!$H$10*Cost!$H$11*Cost!$D$8/1000</f>
        <v>0</v>
      </c>
      <c r="AB341" s="222">
        <f>$N341*60*Cost!$H$10*Cost!$H$11*Cost!$D$9/1000</f>
        <v>0</v>
      </c>
      <c r="AC341" s="222">
        <f>$N341*60*Cost!$H$10*Cost!$H$11*Cost!$D$10/1000</f>
        <v>0</v>
      </c>
      <c r="AD341" s="222">
        <f>$N341*60*Cost!$H$10*Cost!$H$11*Cost!$D$11/1000</f>
        <v>0</v>
      </c>
      <c r="AE341" s="222">
        <f t="shared" si="17"/>
        <v>0</v>
      </c>
      <c r="AF341" s="222"/>
      <c r="AG341" s="222"/>
      <c r="AH341" s="222"/>
      <c r="AI341" s="222"/>
      <c r="AJ341" s="222"/>
      <c r="AK341" s="222"/>
      <c r="AL341" s="222"/>
      <c r="AM341" s="222"/>
      <c r="AN341" s="222"/>
      <c r="AO341" s="222"/>
      <c r="AP341" s="222"/>
      <c r="AQ341" s="222"/>
      <c r="AR341" s="222"/>
      <c r="AS341" s="222"/>
      <c r="AT341" s="222"/>
    </row>
    <row r="342" spans="2:46" ht="13.8" x14ac:dyDescent="0.25">
      <c r="B342" s="15"/>
      <c r="C342" s="15"/>
      <c r="D342" s="15"/>
      <c r="E342" s="16"/>
      <c r="F342" s="15"/>
      <c r="G342" s="29"/>
      <c r="H342" s="322"/>
      <c r="I342" s="323"/>
      <c r="J342" s="323"/>
      <c r="K342" s="15"/>
      <c r="L342" s="15"/>
      <c r="M342" s="204">
        <f t="shared" si="16"/>
        <v>0</v>
      </c>
      <c r="N342" s="44">
        <f>IF(DisplayUnits="standard",IF(G342=0,0,VLOOKUP(G342,'Flow Rate Table'!$B$13:$O$132,X342)),IF(G342=0,0,VLOOKUP(G342,#REF!,X342)))</f>
        <v>0</v>
      </c>
      <c r="O342" s="129" t="str">
        <f>IF(E342=$A$3,M342/Cost!$D$6,"N/A")</f>
        <v>N/A</v>
      </c>
      <c r="P342" s="45" t="str">
        <f>IF(E342=Translations!$A$100,VLOOKUP(Cost!$D$5,'Coefficient Table'!$A$8:$K$92,11,FALSE)*O342,"N/A")</f>
        <v>N/A</v>
      </c>
      <c r="Q342" s="45" t="str">
        <f>IF(E342=Translations!$A$100,VLOOKUP(Cost!$D$5,'Coefficient Table'!$A$8:$K$92,10,FALSE)*O342,"N/A")</f>
        <v>N/A</v>
      </c>
      <c r="R342" s="45" t="str">
        <f>IF(E342=Translations!$A$100,VLOOKUP(Cost!$D$5,'Coefficient Table'!$A$8:$K$92,9,FALSE)*P342,"N/A")</f>
        <v>N/A</v>
      </c>
      <c r="S342" s="127"/>
      <c r="T342" s="229"/>
      <c r="U342" s="222"/>
      <c r="V342" s="222"/>
      <c r="W342" s="222"/>
      <c r="X342" s="227">
        <f t="shared" si="15"/>
        <v>0</v>
      </c>
      <c r="Y342" s="222"/>
      <c r="Z342" s="222">
        <f>$N342*60*Cost!$H$10*Cost!$H$11*Cost!$D$7/1000</f>
        <v>0</v>
      </c>
      <c r="AA342" s="222">
        <f>$N342*60*Cost!$H$10*Cost!$H$11*Cost!$D$8/1000</f>
        <v>0</v>
      </c>
      <c r="AB342" s="222">
        <f>$N342*60*Cost!$H$10*Cost!$H$11*Cost!$D$9/1000</f>
        <v>0</v>
      </c>
      <c r="AC342" s="222">
        <f>$N342*60*Cost!$H$10*Cost!$H$11*Cost!$D$10/1000</f>
        <v>0</v>
      </c>
      <c r="AD342" s="222">
        <f>$N342*60*Cost!$H$10*Cost!$H$11*Cost!$D$11/1000</f>
        <v>0</v>
      </c>
      <c r="AE342" s="222">
        <f t="shared" si="17"/>
        <v>0</v>
      </c>
      <c r="AF342" s="222"/>
      <c r="AG342" s="222"/>
      <c r="AH342" s="222"/>
      <c r="AI342" s="222"/>
      <c r="AJ342" s="222"/>
      <c r="AK342" s="222"/>
      <c r="AL342" s="222"/>
      <c r="AM342" s="222"/>
      <c r="AN342" s="222"/>
      <c r="AO342" s="222"/>
      <c r="AP342" s="222"/>
      <c r="AQ342" s="222"/>
      <c r="AR342" s="222"/>
      <c r="AS342" s="222"/>
      <c r="AT342" s="222"/>
    </row>
    <row r="343" spans="2:46" ht="13.8" x14ac:dyDescent="0.25">
      <c r="B343" s="15"/>
      <c r="C343" s="15"/>
      <c r="D343" s="15"/>
      <c r="E343" s="16"/>
      <c r="F343" s="15"/>
      <c r="G343" s="29"/>
      <c r="H343" s="322"/>
      <c r="I343" s="323"/>
      <c r="J343" s="323"/>
      <c r="K343" s="15"/>
      <c r="L343" s="15"/>
      <c r="M343" s="204">
        <f t="shared" si="16"/>
        <v>0</v>
      </c>
      <c r="N343" s="44">
        <f>IF(DisplayUnits="standard",IF(G343=0,0,VLOOKUP(G343,'Flow Rate Table'!$B$13:$O$132,X343)),IF(G343=0,0,VLOOKUP(G343,#REF!,X343)))</f>
        <v>0</v>
      </c>
      <c r="O343" s="129" t="str">
        <f>IF(E343=$A$3,M343/Cost!$D$6,"N/A")</f>
        <v>N/A</v>
      </c>
      <c r="P343" s="45" t="str">
        <f>IF(E343=Translations!$A$100,VLOOKUP(Cost!$D$5,'Coefficient Table'!$A$8:$K$92,11,FALSE)*O343,"N/A")</f>
        <v>N/A</v>
      </c>
      <c r="Q343" s="45" t="str">
        <f>IF(E343=Translations!$A$100,VLOOKUP(Cost!$D$5,'Coefficient Table'!$A$8:$K$92,10,FALSE)*O343,"N/A")</f>
        <v>N/A</v>
      </c>
      <c r="R343" s="45" t="str">
        <f>IF(E343=Translations!$A$100,VLOOKUP(Cost!$D$5,'Coefficient Table'!$A$8:$K$92,9,FALSE)*P343,"N/A")</f>
        <v>N/A</v>
      </c>
      <c r="S343" s="127"/>
      <c r="T343" s="229"/>
      <c r="U343" s="222"/>
      <c r="V343" s="222"/>
      <c r="W343" s="222"/>
      <c r="X343" s="227">
        <f t="shared" si="15"/>
        <v>0</v>
      </c>
      <c r="Y343" s="222"/>
      <c r="Z343" s="222">
        <f>$N343*60*Cost!$H$10*Cost!$H$11*Cost!$D$7/1000</f>
        <v>0</v>
      </c>
      <c r="AA343" s="222">
        <f>$N343*60*Cost!$H$10*Cost!$H$11*Cost!$D$8/1000</f>
        <v>0</v>
      </c>
      <c r="AB343" s="222">
        <f>$N343*60*Cost!$H$10*Cost!$H$11*Cost!$D$9/1000</f>
        <v>0</v>
      </c>
      <c r="AC343" s="222">
        <f>$N343*60*Cost!$H$10*Cost!$H$11*Cost!$D$10/1000</f>
        <v>0</v>
      </c>
      <c r="AD343" s="222">
        <f>$N343*60*Cost!$H$10*Cost!$H$11*Cost!$D$11/1000</f>
        <v>0</v>
      </c>
      <c r="AE343" s="222">
        <f t="shared" si="17"/>
        <v>0</v>
      </c>
      <c r="AF343" s="222"/>
      <c r="AG343" s="222"/>
      <c r="AH343" s="222"/>
      <c r="AI343" s="222"/>
      <c r="AJ343" s="222"/>
      <c r="AK343" s="222"/>
      <c r="AL343" s="222"/>
      <c r="AM343" s="222"/>
      <c r="AN343" s="222"/>
      <c r="AO343" s="222"/>
      <c r="AP343" s="222"/>
      <c r="AQ343" s="222"/>
      <c r="AR343" s="222"/>
      <c r="AS343" s="222"/>
      <c r="AT343" s="222"/>
    </row>
    <row r="344" spans="2:46" ht="13.8" x14ac:dyDescent="0.25">
      <c r="B344" s="15"/>
      <c r="C344" s="15"/>
      <c r="D344" s="15"/>
      <c r="E344" s="16"/>
      <c r="F344" s="15"/>
      <c r="G344" s="29"/>
      <c r="H344" s="322"/>
      <c r="I344" s="323"/>
      <c r="J344" s="323"/>
      <c r="K344" s="15"/>
      <c r="L344" s="15"/>
      <c r="M344" s="204">
        <f t="shared" si="16"/>
        <v>0</v>
      </c>
      <c r="N344" s="44">
        <f>IF(DisplayUnits="standard",IF(G344=0,0,VLOOKUP(G344,'Flow Rate Table'!$B$13:$O$132,X344)),IF(G344=0,0,VLOOKUP(G344,#REF!,X344)))</f>
        <v>0</v>
      </c>
      <c r="O344" s="129" t="str">
        <f>IF(E344=$A$3,M344/Cost!$D$6,"N/A")</f>
        <v>N/A</v>
      </c>
      <c r="P344" s="45" t="str">
        <f>IF(E344=Translations!$A$100,VLOOKUP(Cost!$D$5,'Coefficient Table'!$A$8:$K$92,11,FALSE)*O344,"N/A")</f>
        <v>N/A</v>
      </c>
      <c r="Q344" s="45" t="str">
        <f>IF(E344=Translations!$A$100,VLOOKUP(Cost!$D$5,'Coefficient Table'!$A$8:$K$92,10,FALSE)*O344,"N/A")</f>
        <v>N/A</v>
      </c>
      <c r="R344" s="45" t="str">
        <f>IF(E344=Translations!$A$100,VLOOKUP(Cost!$D$5,'Coefficient Table'!$A$8:$K$92,9,FALSE)*P344,"N/A")</f>
        <v>N/A</v>
      </c>
      <c r="S344" s="127"/>
      <c r="T344" s="229"/>
      <c r="U344" s="222"/>
      <c r="V344" s="222"/>
      <c r="W344" s="222"/>
      <c r="X344" s="227">
        <f t="shared" si="15"/>
        <v>0</v>
      </c>
      <c r="Y344" s="222"/>
      <c r="Z344" s="222">
        <f>$N344*60*Cost!$H$10*Cost!$H$11*Cost!$D$7/1000</f>
        <v>0</v>
      </c>
      <c r="AA344" s="222">
        <f>$N344*60*Cost!$H$10*Cost!$H$11*Cost!$D$8/1000</f>
        <v>0</v>
      </c>
      <c r="AB344" s="222">
        <f>$N344*60*Cost!$H$10*Cost!$H$11*Cost!$D$9/1000</f>
        <v>0</v>
      </c>
      <c r="AC344" s="222">
        <f>$N344*60*Cost!$H$10*Cost!$H$11*Cost!$D$10/1000</f>
        <v>0</v>
      </c>
      <c r="AD344" s="222">
        <f>$N344*60*Cost!$H$10*Cost!$H$11*Cost!$D$11/1000</f>
        <v>0</v>
      </c>
      <c r="AE344" s="222">
        <f t="shared" si="17"/>
        <v>0</v>
      </c>
      <c r="AF344" s="222"/>
      <c r="AG344" s="222"/>
      <c r="AH344" s="222"/>
      <c r="AI344" s="222"/>
      <c r="AJ344" s="222"/>
      <c r="AK344" s="222"/>
      <c r="AL344" s="222"/>
      <c r="AM344" s="222"/>
      <c r="AN344" s="222"/>
      <c r="AO344" s="222"/>
      <c r="AP344" s="222"/>
      <c r="AQ344" s="222"/>
      <c r="AR344" s="222"/>
      <c r="AS344" s="222"/>
      <c r="AT344" s="222"/>
    </row>
    <row r="345" spans="2:46" ht="13.8" x14ac:dyDescent="0.25">
      <c r="B345" s="15"/>
      <c r="C345" s="15"/>
      <c r="D345" s="15"/>
      <c r="E345" s="16"/>
      <c r="F345" s="15"/>
      <c r="G345" s="29"/>
      <c r="H345" s="322"/>
      <c r="I345" s="323"/>
      <c r="J345" s="323"/>
      <c r="K345" s="15"/>
      <c r="L345" s="15"/>
      <c r="M345" s="204">
        <f t="shared" si="16"/>
        <v>0</v>
      </c>
      <c r="N345" s="44">
        <f>IF(DisplayUnits="standard",IF(G345=0,0,VLOOKUP(G345,'Flow Rate Table'!$B$13:$O$132,X345)),IF(G345=0,0,VLOOKUP(G345,#REF!,X345)))</f>
        <v>0</v>
      </c>
      <c r="O345" s="129" t="str">
        <f>IF(E345=$A$3,M345/Cost!$D$6,"N/A")</f>
        <v>N/A</v>
      </c>
      <c r="P345" s="45" t="str">
        <f>IF(E345=Translations!$A$100,VLOOKUP(Cost!$D$5,'Coefficient Table'!$A$8:$K$92,11,FALSE)*O345,"N/A")</f>
        <v>N/A</v>
      </c>
      <c r="Q345" s="45" t="str">
        <f>IF(E345=Translations!$A$100,VLOOKUP(Cost!$D$5,'Coefficient Table'!$A$8:$K$92,10,FALSE)*O345,"N/A")</f>
        <v>N/A</v>
      </c>
      <c r="R345" s="45" t="str">
        <f>IF(E345=Translations!$A$100,VLOOKUP(Cost!$D$5,'Coefficient Table'!$A$8:$K$92,9,FALSE)*P345,"N/A")</f>
        <v>N/A</v>
      </c>
      <c r="S345" s="127"/>
      <c r="T345" s="229"/>
      <c r="U345" s="222"/>
      <c r="V345" s="222"/>
      <c r="W345" s="222"/>
      <c r="X345" s="227">
        <f t="shared" si="15"/>
        <v>0</v>
      </c>
      <c r="Y345" s="222"/>
      <c r="Z345" s="222">
        <f>$N345*60*Cost!$H$10*Cost!$H$11*Cost!$D$7/1000</f>
        <v>0</v>
      </c>
      <c r="AA345" s="222">
        <f>$N345*60*Cost!$H$10*Cost!$H$11*Cost!$D$8/1000</f>
        <v>0</v>
      </c>
      <c r="AB345" s="222">
        <f>$N345*60*Cost!$H$10*Cost!$H$11*Cost!$D$9/1000</f>
        <v>0</v>
      </c>
      <c r="AC345" s="222">
        <f>$N345*60*Cost!$H$10*Cost!$H$11*Cost!$D$10/1000</f>
        <v>0</v>
      </c>
      <c r="AD345" s="222">
        <f>$N345*60*Cost!$H$10*Cost!$H$11*Cost!$D$11/1000</f>
        <v>0</v>
      </c>
      <c r="AE345" s="222">
        <f t="shared" si="17"/>
        <v>0</v>
      </c>
      <c r="AF345" s="222"/>
      <c r="AG345" s="222"/>
      <c r="AH345" s="222"/>
      <c r="AI345" s="222"/>
      <c r="AJ345" s="222"/>
      <c r="AK345" s="222"/>
      <c r="AL345" s="222"/>
      <c r="AM345" s="222"/>
      <c r="AN345" s="222"/>
      <c r="AO345" s="222"/>
      <c r="AP345" s="222"/>
      <c r="AQ345" s="222"/>
      <c r="AR345" s="222"/>
      <c r="AS345" s="222"/>
      <c r="AT345" s="222"/>
    </row>
    <row r="346" spans="2:46" ht="13.8" x14ac:dyDescent="0.25">
      <c r="B346" s="15"/>
      <c r="C346" s="15"/>
      <c r="D346" s="15"/>
      <c r="E346" s="16"/>
      <c r="F346" s="15"/>
      <c r="G346" s="29"/>
      <c r="H346" s="322"/>
      <c r="I346" s="323"/>
      <c r="J346" s="323"/>
      <c r="K346" s="15"/>
      <c r="L346" s="15"/>
      <c r="M346" s="204">
        <f t="shared" si="16"/>
        <v>0</v>
      </c>
      <c r="N346" s="44">
        <f>IF(DisplayUnits="standard",IF(G346=0,0,VLOOKUP(G346,'Flow Rate Table'!$B$13:$O$132,X346)),IF(G346=0,0,VLOOKUP(G346,#REF!,X346)))</f>
        <v>0</v>
      </c>
      <c r="O346" s="129" t="str">
        <f>IF(E346=$A$3,M346/Cost!$D$6,"N/A")</f>
        <v>N/A</v>
      </c>
      <c r="P346" s="45" t="str">
        <f>IF(E346=Translations!$A$100,VLOOKUP(Cost!$D$5,'Coefficient Table'!$A$8:$K$92,11,FALSE)*O346,"N/A")</f>
        <v>N/A</v>
      </c>
      <c r="Q346" s="45" t="str">
        <f>IF(E346=Translations!$A$100,VLOOKUP(Cost!$D$5,'Coefficient Table'!$A$8:$K$92,10,FALSE)*O346,"N/A")</f>
        <v>N/A</v>
      </c>
      <c r="R346" s="45" t="str">
        <f>IF(E346=Translations!$A$100,VLOOKUP(Cost!$D$5,'Coefficient Table'!$A$8:$K$92,9,FALSE)*P346,"N/A")</f>
        <v>N/A</v>
      </c>
      <c r="S346" s="127"/>
      <c r="T346" s="229"/>
      <c r="U346" s="222"/>
      <c r="V346" s="222"/>
      <c r="W346" s="222"/>
      <c r="X346" s="227">
        <f t="shared" si="15"/>
        <v>0</v>
      </c>
      <c r="Y346" s="222"/>
      <c r="Z346" s="222">
        <f>$N346*60*Cost!$H$10*Cost!$H$11*Cost!$D$7/1000</f>
        <v>0</v>
      </c>
      <c r="AA346" s="222">
        <f>$N346*60*Cost!$H$10*Cost!$H$11*Cost!$D$8/1000</f>
        <v>0</v>
      </c>
      <c r="AB346" s="222">
        <f>$N346*60*Cost!$H$10*Cost!$H$11*Cost!$D$9/1000</f>
        <v>0</v>
      </c>
      <c r="AC346" s="222">
        <f>$N346*60*Cost!$H$10*Cost!$H$11*Cost!$D$10/1000</f>
        <v>0</v>
      </c>
      <c r="AD346" s="222">
        <f>$N346*60*Cost!$H$10*Cost!$H$11*Cost!$D$11/1000</f>
        <v>0</v>
      </c>
      <c r="AE346" s="222">
        <f t="shared" si="17"/>
        <v>0</v>
      </c>
      <c r="AF346" s="222"/>
      <c r="AG346" s="222"/>
      <c r="AH346" s="222"/>
      <c r="AI346" s="222"/>
      <c r="AJ346" s="222"/>
      <c r="AK346" s="222"/>
      <c r="AL346" s="222"/>
      <c r="AM346" s="222"/>
      <c r="AN346" s="222"/>
      <c r="AO346" s="222"/>
      <c r="AP346" s="222"/>
      <c r="AQ346" s="222"/>
      <c r="AR346" s="222"/>
      <c r="AS346" s="222"/>
      <c r="AT346" s="222"/>
    </row>
    <row r="347" spans="2:46" ht="13.8" x14ac:dyDescent="0.25">
      <c r="B347" s="15"/>
      <c r="C347" s="15"/>
      <c r="D347" s="15"/>
      <c r="E347" s="16"/>
      <c r="F347" s="15"/>
      <c r="G347" s="29"/>
      <c r="H347" s="322"/>
      <c r="I347" s="323"/>
      <c r="J347" s="323"/>
      <c r="K347" s="15"/>
      <c r="L347" s="15"/>
      <c r="M347" s="204">
        <f t="shared" si="16"/>
        <v>0</v>
      </c>
      <c r="N347" s="44">
        <f>IF(DisplayUnits="standard",IF(G347=0,0,VLOOKUP(G347,'Flow Rate Table'!$B$13:$O$132,X347)),IF(G347=0,0,VLOOKUP(G347,#REF!,X347)))</f>
        <v>0</v>
      </c>
      <c r="O347" s="129" t="str">
        <f>IF(E347=$A$3,M347/Cost!$D$6,"N/A")</f>
        <v>N/A</v>
      </c>
      <c r="P347" s="45" t="str">
        <f>IF(E347=Translations!$A$100,VLOOKUP(Cost!$D$5,'Coefficient Table'!$A$8:$K$92,11,FALSE)*O347,"N/A")</f>
        <v>N/A</v>
      </c>
      <c r="Q347" s="45" t="str">
        <f>IF(E347=Translations!$A$100,VLOOKUP(Cost!$D$5,'Coefficient Table'!$A$8:$K$92,10,FALSE)*O347,"N/A")</f>
        <v>N/A</v>
      </c>
      <c r="R347" s="45" t="str">
        <f>IF(E347=Translations!$A$100,VLOOKUP(Cost!$D$5,'Coefficient Table'!$A$8:$K$92,9,FALSE)*P347,"N/A")</f>
        <v>N/A</v>
      </c>
      <c r="S347" s="127"/>
      <c r="T347" s="229"/>
      <c r="U347" s="222"/>
      <c r="V347" s="222"/>
      <c r="W347" s="222"/>
      <c r="X347" s="227">
        <f t="shared" si="15"/>
        <v>0</v>
      </c>
      <c r="Y347" s="222"/>
      <c r="Z347" s="222">
        <f>$N347*60*Cost!$H$10*Cost!$H$11*Cost!$D$7/1000</f>
        <v>0</v>
      </c>
      <c r="AA347" s="222">
        <f>$N347*60*Cost!$H$10*Cost!$H$11*Cost!$D$8/1000</f>
        <v>0</v>
      </c>
      <c r="AB347" s="222">
        <f>$N347*60*Cost!$H$10*Cost!$H$11*Cost!$D$9/1000</f>
        <v>0</v>
      </c>
      <c r="AC347" s="222">
        <f>$N347*60*Cost!$H$10*Cost!$H$11*Cost!$D$10/1000</f>
        <v>0</v>
      </c>
      <c r="AD347" s="222">
        <f>$N347*60*Cost!$H$10*Cost!$H$11*Cost!$D$11/1000</f>
        <v>0</v>
      </c>
      <c r="AE347" s="222">
        <f t="shared" si="17"/>
        <v>0</v>
      </c>
      <c r="AF347" s="222"/>
      <c r="AG347" s="222"/>
      <c r="AH347" s="222"/>
      <c r="AI347" s="222"/>
      <c r="AJ347" s="222"/>
      <c r="AK347" s="222"/>
      <c r="AL347" s="222"/>
      <c r="AM347" s="222"/>
      <c r="AN347" s="222"/>
      <c r="AO347" s="222"/>
      <c r="AP347" s="222"/>
      <c r="AQ347" s="222"/>
      <c r="AR347" s="222"/>
      <c r="AS347" s="222"/>
      <c r="AT347" s="222"/>
    </row>
    <row r="348" spans="2:46" ht="13.8" x14ac:dyDescent="0.25">
      <c r="B348" s="15"/>
      <c r="C348" s="15"/>
      <c r="D348" s="15"/>
      <c r="E348" s="16"/>
      <c r="F348" s="15"/>
      <c r="G348" s="29"/>
      <c r="H348" s="322"/>
      <c r="I348" s="323"/>
      <c r="J348" s="323"/>
      <c r="K348" s="15"/>
      <c r="L348" s="15"/>
      <c r="M348" s="204">
        <f t="shared" si="16"/>
        <v>0</v>
      </c>
      <c r="N348" s="44">
        <f>IF(DisplayUnits="standard",IF(G348=0,0,VLOOKUP(G348,'Flow Rate Table'!$B$13:$O$132,X348)),IF(G348=0,0,VLOOKUP(G348,#REF!,X348)))</f>
        <v>0</v>
      </c>
      <c r="O348" s="129" t="str">
        <f>IF(E348=$A$3,M348/Cost!$D$6,"N/A")</f>
        <v>N/A</v>
      </c>
      <c r="P348" s="45" t="str">
        <f>IF(E348=Translations!$A$100,VLOOKUP(Cost!$D$5,'Coefficient Table'!$A$8:$K$92,11,FALSE)*O348,"N/A")</f>
        <v>N/A</v>
      </c>
      <c r="Q348" s="45" t="str">
        <f>IF(E348=Translations!$A$100,VLOOKUP(Cost!$D$5,'Coefficient Table'!$A$8:$K$92,10,FALSE)*O348,"N/A")</f>
        <v>N/A</v>
      </c>
      <c r="R348" s="45" t="str">
        <f>IF(E348=Translations!$A$100,VLOOKUP(Cost!$D$5,'Coefficient Table'!$A$8:$K$92,9,FALSE)*P348,"N/A")</f>
        <v>N/A</v>
      </c>
      <c r="S348" s="127"/>
      <c r="T348" s="229"/>
      <c r="U348" s="222"/>
      <c r="V348" s="222"/>
      <c r="W348" s="222"/>
      <c r="X348" s="227">
        <f t="shared" si="15"/>
        <v>0</v>
      </c>
      <c r="Y348" s="222"/>
      <c r="Z348" s="222">
        <f>$N348*60*Cost!$H$10*Cost!$H$11*Cost!$D$7/1000</f>
        <v>0</v>
      </c>
      <c r="AA348" s="222">
        <f>$N348*60*Cost!$H$10*Cost!$H$11*Cost!$D$8/1000</f>
        <v>0</v>
      </c>
      <c r="AB348" s="222">
        <f>$N348*60*Cost!$H$10*Cost!$H$11*Cost!$D$9/1000</f>
        <v>0</v>
      </c>
      <c r="AC348" s="222">
        <f>$N348*60*Cost!$H$10*Cost!$H$11*Cost!$D$10/1000</f>
        <v>0</v>
      </c>
      <c r="AD348" s="222">
        <f>$N348*60*Cost!$H$10*Cost!$H$11*Cost!$D$11/1000</f>
        <v>0</v>
      </c>
      <c r="AE348" s="222">
        <f t="shared" si="17"/>
        <v>0</v>
      </c>
      <c r="AF348" s="222"/>
      <c r="AG348" s="222"/>
      <c r="AH348" s="222"/>
      <c r="AI348" s="222"/>
      <c r="AJ348" s="222"/>
      <c r="AK348" s="222"/>
      <c r="AL348" s="222"/>
      <c r="AM348" s="222"/>
      <c r="AN348" s="222"/>
      <c r="AO348" s="222"/>
      <c r="AP348" s="222"/>
      <c r="AQ348" s="222"/>
      <c r="AR348" s="222"/>
      <c r="AS348" s="222"/>
      <c r="AT348" s="222"/>
    </row>
    <row r="349" spans="2:46" ht="13.8" x14ac:dyDescent="0.25">
      <c r="B349" s="15"/>
      <c r="C349" s="15"/>
      <c r="D349" s="15"/>
      <c r="E349" s="16"/>
      <c r="F349" s="15"/>
      <c r="G349" s="29"/>
      <c r="H349" s="322"/>
      <c r="I349" s="323"/>
      <c r="J349" s="323"/>
      <c r="K349" s="15"/>
      <c r="L349" s="15"/>
      <c r="M349" s="204">
        <f t="shared" si="16"/>
        <v>0</v>
      </c>
      <c r="N349" s="44">
        <f>IF(DisplayUnits="standard",IF(G349=0,0,VLOOKUP(G349,'Flow Rate Table'!$B$13:$O$132,X349)),IF(G349=0,0,VLOOKUP(G349,#REF!,X349)))</f>
        <v>0</v>
      </c>
      <c r="O349" s="129" t="str">
        <f>IF(E349=$A$3,M349/Cost!$D$6,"N/A")</f>
        <v>N/A</v>
      </c>
      <c r="P349" s="45" t="str">
        <f>IF(E349=Translations!$A$100,VLOOKUP(Cost!$D$5,'Coefficient Table'!$A$8:$K$92,11,FALSE)*O349,"N/A")</f>
        <v>N/A</v>
      </c>
      <c r="Q349" s="45" t="str">
        <f>IF(E349=Translations!$A$100,VLOOKUP(Cost!$D$5,'Coefficient Table'!$A$8:$K$92,10,FALSE)*O349,"N/A")</f>
        <v>N/A</v>
      </c>
      <c r="R349" s="45" t="str">
        <f>IF(E349=Translations!$A$100,VLOOKUP(Cost!$D$5,'Coefficient Table'!$A$8:$K$92,9,FALSE)*P349,"N/A")</f>
        <v>N/A</v>
      </c>
      <c r="S349" s="127"/>
      <c r="T349" s="229"/>
      <c r="U349" s="222"/>
      <c r="V349" s="222"/>
      <c r="W349" s="222"/>
      <c r="X349" s="227">
        <f t="shared" si="15"/>
        <v>0</v>
      </c>
      <c r="Y349" s="222"/>
      <c r="Z349" s="222">
        <f>$N349*60*Cost!$H$10*Cost!$H$11*Cost!$D$7/1000</f>
        <v>0</v>
      </c>
      <c r="AA349" s="222">
        <f>$N349*60*Cost!$H$10*Cost!$H$11*Cost!$D$8/1000</f>
        <v>0</v>
      </c>
      <c r="AB349" s="222">
        <f>$N349*60*Cost!$H$10*Cost!$H$11*Cost!$D$9/1000</f>
        <v>0</v>
      </c>
      <c r="AC349" s="222">
        <f>$N349*60*Cost!$H$10*Cost!$H$11*Cost!$D$10/1000</f>
        <v>0</v>
      </c>
      <c r="AD349" s="222">
        <f>$N349*60*Cost!$H$10*Cost!$H$11*Cost!$D$11/1000</f>
        <v>0</v>
      </c>
      <c r="AE349" s="222">
        <f t="shared" si="17"/>
        <v>0</v>
      </c>
      <c r="AF349" s="222"/>
      <c r="AG349" s="222"/>
      <c r="AH349" s="222"/>
      <c r="AI349" s="222"/>
      <c r="AJ349" s="222"/>
      <c r="AK349" s="222"/>
      <c r="AL349" s="222"/>
      <c r="AM349" s="222"/>
      <c r="AN349" s="222"/>
      <c r="AO349" s="222"/>
      <c r="AP349" s="222"/>
      <c r="AQ349" s="222"/>
      <c r="AR349" s="222"/>
      <c r="AS349" s="222"/>
      <c r="AT349" s="222"/>
    </row>
    <row r="350" spans="2:46" ht="13.8" x14ac:dyDescent="0.25">
      <c r="B350" s="15"/>
      <c r="C350" s="15"/>
      <c r="D350" s="15"/>
      <c r="E350" s="16"/>
      <c r="F350" s="15"/>
      <c r="G350" s="29"/>
      <c r="H350" s="322"/>
      <c r="I350" s="323"/>
      <c r="J350" s="323"/>
      <c r="K350" s="15"/>
      <c r="L350" s="15"/>
      <c r="M350" s="204">
        <f t="shared" si="16"/>
        <v>0</v>
      </c>
      <c r="N350" s="44">
        <f>IF(DisplayUnits="standard",IF(G350=0,0,VLOOKUP(G350,'Flow Rate Table'!$B$13:$O$132,X350)),IF(G350=0,0,VLOOKUP(G350,#REF!,X350)))</f>
        <v>0</v>
      </c>
      <c r="O350" s="129" t="str">
        <f>IF(E350=$A$3,M350/Cost!$D$6,"N/A")</f>
        <v>N/A</v>
      </c>
      <c r="P350" s="45" t="str">
        <f>IF(E350=Translations!$A$100,VLOOKUP(Cost!$D$5,'Coefficient Table'!$A$8:$K$92,11,FALSE)*O350,"N/A")</f>
        <v>N/A</v>
      </c>
      <c r="Q350" s="45" t="str">
        <f>IF(E350=Translations!$A$100,VLOOKUP(Cost!$D$5,'Coefficient Table'!$A$8:$K$92,10,FALSE)*O350,"N/A")</f>
        <v>N/A</v>
      </c>
      <c r="R350" s="45" t="str">
        <f>IF(E350=Translations!$A$100,VLOOKUP(Cost!$D$5,'Coefficient Table'!$A$8:$K$92,9,FALSE)*P350,"N/A")</f>
        <v>N/A</v>
      </c>
      <c r="S350" s="127"/>
      <c r="T350" s="229"/>
      <c r="U350" s="222"/>
      <c r="V350" s="222"/>
      <c r="W350" s="222"/>
      <c r="X350" s="227">
        <f t="shared" si="15"/>
        <v>0</v>
      </c>
      <c r="Y350" s="222"/>
      <c r="Z350" s="222">
        <f>$N350*60*Cost!$H$10*Cost!$H$11*Cost!$D$7/1000</f>
        <v>0</v>
      </c>
      <c r="AA350" s="222">
        <f>$N350*60*Cost!$H$10*Cost!$H$11*Cost!$D$8/1000</f>
        <v>0</v>
      </c>
      <c r="AB350" s="222">
        <f>$N350*60*Cost!$H$10*Cost!$H$11*Cost!$D$9/1000</f>
        <v>0</v>
      </c>
      <c r="AC350" s="222">
        <f>$N350*60*Cost!$H$10*Cost!$H$11*Cost!$D$10/1000</f>
        <v>0</v>
      </c>
      <c r="AD350" s="222">
        <f>$N350*60*Cost!$H$10*Cost!$H$11*Cost!$D$11/1000</f>
        <v>0</v>
      </c>
      <c r="AE350" s="222">
        <f t="shared" si="17"/>
        <v>0</v>
      </c>
      <c r="AF350" s="222"/>
      <c r="AG350" s="222"/>
      <c r="AH350" s="222"/>
      <c r="AI350" s="222"/>
      <c r="AJ350" s="222"/>
      <c r="AK350" s="222"/>
      <c r="AL350" s="222"/>
      <c r="AM350" s="222"/>
      <c r="AN350" s="222"/>
      <c r="AO350" s="222"/>
      <c r="AP350" s="222"/>
      <c r="AQ350" s="222"/>
      <c r="AR350" s="222"/>
      <c r="AS350" s="222"/>
      <c r="AT350" s="222"/>
    </row>
    <row r="351" spans="2:46" ht="13.8" x14ac:dyDescent="0.25">
      <c r="B351" s="15"/>
      <c r="C351" s="15"/>
      <c r="D351" s="15"/>
      <c r="E351" s="16"/>
      <c r="F351" s="15"/>
      <c r="G351" s="29"/>
      <c r="H351" s="322"/>
      <c r="I351" s="323"/>
      <c r="J351" s="323"/>
      <c r="K351" s="15"/>
      <c r="L351" s="15"/>
      <c r="M351" s="204">
        <f t="shared" si="16"/>
        <v>0</v>
      </c>
      <c r="N351" s="44">
        <f>IF(DisplayUnits="standard",IF(G351=0,0,VLOOKUP(G351,'Flow Rate Table'!$B$13:$O$132,X351)),IF(G351=0,0,VLOOKUP(G351,#REF!,X351)))</f>
        <v>0</v>
      </c>
      <c r="O351" s="129" t="str">
        <f>IF(E351=$A$3,M351/Cost!$D$6,"N/A")</f>
        <v>N/A</v>
      </c>
      <c r="P351" s="45" t="str">
        <f>IF(E351=Translations!$A$100,VLOOKUP(Cost!$D$5,'Coefficient Table'!$A$8:$K$92,11,FALSE)*O351,"N/A")</f>
        <v>N/A</v>
      </c>
      <c r="Q351" s="45" t="str">
        <f>IF(E351=Translations!$A$100,VLOOKUP(Cost!$D$5,'Coefficient Table'!$A$8:$K$92,10,FALSE)*O351,"N/A")</f>
        <v>N/A</v>
      </c>
      <c r="R351" s="45" t="str">
        <f>IF(E351=Translations!$A$100,VLOOKUP(Cost!$D$5,'Coefficient Table'!$A$8:$K$92,9,FALSE)*P351,"N/A")</f>
        <v>N/A</v>
      </c>
      <c r="S351" s="127"/>
      <c r="T351" s="229"/>
      <c r="U351" s="222"/>
      <c r="V351" s="222"/>
      <c r="W351" s="222"/>
      <c r="X351" s="227">
        <f t="shared" si="15"/>
        <v>0</v>
      </c>
      <c r="Y351" s="222"/>
      <c r="Z351" s="222">
        <f>$N351*60*Cost!$H$10*Cost!$H$11*Cost!$D$7/1000</f>
        <v>0</v>
      </c>
      <c r="AA351" s="222">
        <f>$N351*60*Cost!$H$10*Cost!$H$11*Cost!$D$8/1000</f>
        <v>0</v>
      </c>
      <c r="AB351" s="222">
        <f>$N351*60*Cost!$H$10*Cost!$H$11*Cost!$D$9/1000</f>
        <v>0</v>
      </c>
      <c r="AC351" s="222">
        <f>$N351*60*Cost!$H$10*Cost!$H$11*Cost!$D$10/1000</f>
        <v>0</v>
      </c>
      <c r="AD351" s="222">
        <f>$N351*60*Cost!$H$10*Cost!$H$11*Cost!$D$11/1000</f>
        <v>0</v>
      </c>
      <c r="AE351" s="222">
        <f t="shared" si="17"/>
        <v>0</v>
      </c>
      <c r="AF351" s="222"/>
      <c r="AG351" s="222"/>
      <c r="AH351" s="222"/>
      <c r="AI351" s="222"/>
      <c r="AJ351" s="222"/>
      <c r="AK351" s="222"/>
      <c r="AL351" s="222"/>
      <c r="AM351" s="222"/>
      <c r="AN351" s="222"/>
      <c r="AO351" s="222"/>
      <c r="AP351" s="222"/>
      <c r="AQ351" s="222"/>
      <c r="AR351" s="222"/>
      <c r="AS351" s="222"/>
      <c r="AT351" s="222"/>
    </row>
    <row r="352" spans="2:46" ht="13.8" x14ac:dyDescent="0.25">
      <c r="B352" s="15"/>
      <c r="C352" s="15"/>
      <c r="D352" s="15"/>
      <c r="E352" s="16"/>
      <c r="F352" s="15"/>
      <c r="G352" s="29"/>
      <c r="H352" s="322"/>
      <c r="I352" s="323"/>
      <c r="J352" s="323"/>
      <c r="K352" s="15"/>
      <c r="L352" s="15"/>
      <c r="M352" s="204">
        <f t="shared" si="16"/>
        <v>0</v>
      </c>
      <c r="N352" s="44">
        <f>IF(DisplayUnits="standard",IF(G352=0,0,VLOOKUP(G352,'Flow Rate Table'!$B$13:$O$132,X352)),IF(G352=0,0,VLOOKUP(G352,#REF!,X352)))</f>
        <v>0</v>
      </c>
      <c r="O352" s="129" t="str">
        <f>IF(E352=$A$3,M352/Cost!$D$6,"N/A")</f>
        <v>N/A</v>
      </c>
      <c r="P352" s="45" t="str">
        <f>IF(E352=Translations!$A$100,VLOOKUP(Cost!$D$5,'Coefficient Table'!$A$8:$K$92,11,FALSE)*O352,"N/A")</f>
        <v>N/A</v>
      </c>
      <c r="Q352" s="45" t="str">
        <f>IF(E352=Translations!$A$100,VLOOKUP(Cost!$D$5,'Coefficient Table'!$A$8:$K$92,10,FALSE)*O352,"N/A")</f>
        <v>N/A</v>
      </c>
      <c r="R352" s="45" t="str">
        <f>IF(E352=Translations!$A$100,VLOOKUP(Cost!$D$5,'Coefficient Table'!$A$8:$K$92,9,FALSE)*P352,"N/A")</f>
        <v>N/A</v>
      </c>
      <c r="S352" s="127"/>
      <c r="T352" s="229"/>
      <c r="U352" s="222"/>
      <c r="V352" s="222"/>
      <c r="W352" s="222"/>
      <c r="X352" s="227">
        <f t="shared" si="15"/>
        <v>0</v>
      </c>
      <c r="Y352" s="222"/>
      <c r="Z352" s="222">
        <f>$N352*60*Cost!$H$10*Cost!$H$11*Cost!$D$7/1000</f>
        <v>0</v>
      </c>
      <c r="AA352" s="222">
        <f>$N352*60*Cost!$H$10*Cost!$H$11*Cost!$D$8/1000</f>
        <v>0</v>
      </c>
      <c r="AB352" s="222">
        <f>$N352*60*Cost!$H$10*Cost!$H$11*Cost!$D$9/1000</f>
        <v>0</v>
      </c>
      <c r="AC352" s="222">
        <f>$N352*60*Cost!$H$10*Cost!$H$11*Cost!$D$10/1000</f>
        <v>0</v>
      </c>
      <c r="AD352" s="222">
        <f>$N352*60*Cost!$H$10*Cost!$H$11*Cost!$D$11/1000</f>
        <v>0</v>
      </c>
      <c r="AE352" s="222">
        <f t="shared" si="17"/>
        <v>0</v>
      </c>
      <c r="AF352" s="222"/>
      <c r="AG352" s="222"/>
      <c r="AH352" s="222"/>
      <c r="AI352" s="222"/>
      <c r="AJ352" s="222"/>
      <c r="AK352" s="222"/>
      <c r="AL352" s="222"/>
      <c r="AM352" s="222"/>
      <c r="AN352" s="222"/>
      <c r="AO352" s="222"/>
      <c r="AP352" s="222"/>
      <c r="AQ352" s="222"/>
      <c r="AR352" s="222"/>
      <c r="AS352" s="222"/>
      <c r="AT352" s="222"/>
    </row>
    <row r="353" spans="2:46" ht="13.8" x14ac:dyDescent="0.25">
      <c r="B353" s="15"/>
      <c r="C353" s="15"/>
      <c r="D353" s="15"/>
      <c r="E353" s="16"/>
      <c r="F353" s="15"/>
      <c r="G353" s="29"/>
      <c r="H353" s="322"/>
      <c r="I353" s="323"/>
      <c r="J353" s="323"/>
      <c r="K353" s="15"/>
      <c r="L353" s="15"/>
      <c r="M353" s="204">
        <f t="shared" si="16"/>
        <v>0</v>
      </c>
      <c r="N353" s="44">
        <f>IF(DisplayUnits="standard",IF(G353=0,0,VLOOKUP(G353,'Flow Rate Table'!$B$13:$O$132,X353)),IF(G353=0,0,VLOOKUP(G353,#REF!,X353)))</f>
        <v>0</v>
      </c>
      <c r="O353" s="129" t="str">
        <f>IF(E353=$A$3,M353/Cost!$D$6,"N/A")</f>
        <v>N/A</v>
      </c>
      <c r="P353" s="45" t="str">
        <f>IF(E353=Translations!$A$100,VLOOKUP(Cost!$D$5,'Coefficient Table'!$A$8:$K$92,11,FALSE)*O353,"N/A")</f>
        <v>N/A</v>
      </c>
      <c r="Q353" s="45" t="str">
        <f>IF(E353=Translations!$A$100,VLOOKUP(Cost!$D$5,'Coefficient Table'!$A$8:$K$92,10,FALSE)*O353,"N/A")</f>
        <v>N/A</v>
      </c>
      <c r="R353" s="45" t="str">
        <f>IF(E353=Translations!$A$100,VLOOKUP(Cost!$D$5,'Coefficient Table'!$A$8:$K$92,9,FALSE)*P353,"N/A")</f>
        <v>N/A</v>
      </c>
      <c r="S353" s="127"/>
      <c r="T353" s="229"/>
      <c r="U353" s="222"/>
      <c r="V353" s="222"/>
      <c r="W353" s="222"/>
      <c r="X353" s="227">
        <f t="shared" si="15"/>
        <v>0</v>
      </c>
      <c r="Y353" s="222"/>
      <c r="Z353" s="222">
        <f>$N353*60*Cost!$H$10*Cost!$H$11*Cost!$D$7/1000</f>
        <v>0</v>
      </c>
      <c r="AA353" s="222">
        <f>$N353*60*Cost!$H$10*Cost!$H$11*Cost!$D$8/1000</f>
        <v>0</v>
      </c>
      <c r="AB353" s="222">
        <f>$N353*60*Cost!$H$10*Cost!$H$11*Cost!$D$9/1000</f>
        <v>0</v>
      </c>
      <c r="AC353" s="222">
        <f>$N353*60*Cost!$H$10*Cost!$H$11*Cost!$D$10/1000</f>
        <v>0</v>
      </c>
      <c r="AD353" s="222">
        <f>$N353*60*Cost!$H$10*Cost!$H$11*Cost!$D$11/1000</f>
        <v>0</v>
      </c>
      <c r="AE353" s="222">
        <f t="shared" si="17"/>
        <v>0</v>
      </c>
      <c r="AF353" s="222"/>
      <c r="AG353" s="222"/>
      <c r="AH353" s="222"/>
      <c r="AI353" s="222"/>
      <c r="AJ353" s="222"/>
      <c r="AK353" s="222"/>
      <c r="AL353" s="222"/>
      <c r="AM353" s="222"/>
      <c r="AN353" s="222"/>
      <c r="AO353" s="222"/>
      <c r="AP353" s="222"/>
      <c r="AQ353" s="222"/>
      <c r="AR353" s="222"/>
      <c r="AS353" s="222"/>
      <c r="AT353" s="222"/>
    </row>
    <row r="354" spans="2:46" ht="13.8" x14ac:dyDescent="0.25">
      <c r="B354" s="15"/>
      <c r="C354" s="15"/>
      <c r="D354" s="15"/>
      <c r="E354" s="16"/>
      <c r="F354" s="15"/>
      <c r="G354" s="29"/>
      <c r="H354" s="322"/>
      <c r="I354" s="323"/>
      <c r="J354" s="323"/>
      <c r="K354" s="15"/>
      <c r="L354" s="15"/>
      <c r="M354" s="204">
        <f t="shared" si="16"/>
        <v>0</v>
      </c>
      <c r="N354" s="44">
        <f>IF(DisplayUnits="standard",IF(G354=0,0,VLOOKUP(G354,'Flow Rate Table'!$B$13:$O$132,X354)),IF(G354=0,0,VLOOKUP(G354,#REF!,X354)))</f>
        <v>0</v>
      </c>
      <c r="O354" s="129" t="str">
        <f>IF(E354=$A$3,M354/Cost!$D$6,"N/A")</f>
        <v>N/A</v>
      </c>
      <c r="P354" s="45" t="str">
        <f>IF(E354=Translations!$A$100,VLOOKUP(Cost!$D$5,'Coefficient Table'!$A$8:$K$92,11,FALSE)*O354,"N/A")</f>
        <v>N/A</v>
      </c>
      <c r="Q354" s="45" t="str">
        <f>IF(E354=Translations!$A$100,VLOOKUP(Cost!$D$5,'Coefficient Table'!$A$8:$K$92,10,FALSE)*O354,"N/A")</f>
        <v>N/A</v>
      </c>
      <c r="R354" s="45" t="str">
        <f>IF(E354=Translations!$A$100,VLOOKUP(Cost!$D$5,'Coefficient Table'!$A$8:$K$92,9,FALSE)*P354,"N/A")</f>
        <v>N/A</v>
      </c>
      <c r="S354" s="127"/>
      <c r="T354" s="229"/>
      <c r="U354" s="222"/>
      <c r="V354" s="222"/>
      <c r="W354" s="222"/>
      <c r="X354" s="227">
        <f t="shared" si="15"/>
        <v>0</v>
      </c>
      <c r="Y354" s="222"/>
      <c r="Z354" s="222">
        <f>$N354*60*Cost!$H$10*Cost!$H$11*Cost!$D$7/1000</f>
        <v>0</v>
      </c>
      <c r="AA354" s="222">
        <f>$N354*60*Cost!$H$10*Cost!$H$11*Cost!$D$8/1000</f>
        <v>0</v>
      </c>
      <c r="AB354" s="222">
        <f>$N354*60*Cost!$H$10*Cost!$H$11*Cost!$D$9/1000</f>
        <v>0</v>
      </c>
      <c r="AC354" s="222">
        <f>$N354*60*Cost!$H$10*Cost!$H$11*Cost!$D$10/1000</f>
        <v>0</v>
      </c>
      <c r="AD354" s="222">
        <f>$N354*60*Cost!$H$10*Cost!$H$11*Cost!$D$11/1000</f>
        <v>0</v>
      </c>
      <c r="AE354" s="222">
        <f t="shared" si="17"/>
        <v>0</v>
      </c>
      <c r="AF354" s="222"/>
      <c r="AG354" s="222"/>
      <c r="AH354" s="222"/>
      <c r="AI354" s="222"/>
      <c r="AJ354" s="222"/>
      <c r="AK354" s="222"/>
      <c r="AL354" s="222"/>
      <c r="AM354" s="222"/>
      <c r="AN354" s="222"/>
      <c r="AO354" s="222"/>
      <c r="AP354" s="222"/>
      <c r="AQ354" s="222"/>
      <c r="AR354" s="222"/>
      <c r="AS354" s="222"/>
      <c r="AT354" s="222"/>
    </row>
    <row r="355" spans="2:46" ht="13.8" x14ac:dyDescent="0.25">
      <c r="B355" s="15"/>
      <c r="C355" s="15"/>
      <c r="D355" s="15"/>
      <c r="E355" s="16"/>
      <c r="F355" s="15"/>
      <c r="G355" s="29"/>
      <c r="H355" s="322"/>
      <c r="I355" s="323"/>
      <c r="J355" s="323"/>
      <c r="K355" s="15"/>
      <c r="L355" s="15"/>
      <c r="M355" s="204">
        <f t="shared" si="16"/>
        <v>0</v>
      </c>
      <c r="N355" s="44">
        <f>IF(DisplayUnits="standard",IF(G355=0,0,VLOOKUP(G355,'Flow Rate Table'!$B$13:$O$132,X355)),IF(G355=0,0,VLOOKUP(G355,#REF!,X355)))</f>
        <v>0</v>
      </c>
      <c r="O355" s="129" t="str">
        <f>IF(E355=$A$3,M355/Cost!$D$6,"N/A")</f>
        <v>N/A</v>
      </c>
      <c r="P355" s="45" t="str">
        <f>IF(E355=Translations!$A$100,VLOOKUP(Cost!$D$5,'Coefficient Table'!$A$8:$K$92,11,FALSE)*O355,"N/A")</f>
        <v>N/A</v>
      </c>
      <c r="Q355" s="45" t="str">
        <f>IF(E355=Translations!$A$100,VLOOKUP(Cost!$D$5,'Coefficient Table'!$A$8:$K$92,10,FALSE)*O355,"N/A")</f>
        <v>N/A</v>
      </c>
      <c r="R355" s="45" t="str">
        <f>IF(E355=Translations!$A$100,VLOOKUP(Cost!$D$5,'Coefficient Table'!$A$8:$K$92,9,FALSE)*P355,"N/A")</f>
        <v>N/A</v>
      </c>
      <c r="S355" s="127"/>
      <c r="T355" s="229"/>
      <c r="U355" s="222"/>
      <c r="V355" s="222"/>
      <c r="W355" s="222"/>
      <c r="X355" s="227">
        <f t="shared" si="15"/>
        <v>0</v>
      </c>
      <c r="Y355" s="222"/>
      <c r="Z355" s="222">
        <f>$N355*60*Cost!$H$10*Cost!$H$11*Cost!$D$7/1000</f>
        <v>0</v>
      </c>
      <c r="AA355" s="222">
        <f>$N355*60*Cost!$H$10*Cost!$H$11*Cost!$D$8/1000</f>
        <v>0</v>
      </c>
      <c r="AB355" s="222">
        <f>$N355*60*Cost!$H$10*Cost!$H$11*Cost!$D$9/1000</f>
        <v>0</v>
      </c>
      <c r="AC355" s="222">
        <f>$N355*60*Cost!$H$10*Cost!$H$11*Cost!$D$10/1000</f>
        <v>0</v>
      </c>
      <c r="AD355" s="222">
        <f>$N355*60*Cost!$H$10*Cost!$H$11*Cost!$D$11/1000</f>
        <v>0</v>
      </c>
      <c r="AE355" s="222">
        <f t="shared" si="17"/>
        <v>0</v>
      </c>
      <c r="AF355" s="222"/>
      <c r="AG355" s="222"/>
      <c r="AH355" s="222"/>
      <c r="AI355" s="222"/>
      <c r="AJ355" s="222"/>
      <c r="AK355" s="222"/>
      <c r="AL355" s="222"/>
      <c r="AM355" s="222"/>
      <c r="AN355" s="222"/>
      <c r="AO355" s="222"/>
      <c r="AP355" s="222"/>
      <c r="AQ355" s="222"/>
      <c r="AR355" s="222"/>
      <c r="AS355" s="222"/>
      <c r="AT355" s="222"/>
    </row>
    <row r="356" spans="2:46" ht="13.8" x14ac:dyDescent="0.25">
      <c r="B356" s="15"/>
      <c r="C356" s="15"/>
      <c r="D356" s="15"/>
      <c r="E356" s="16"/>
      <c r="F356" s="15"/>
      <c r="G356" s="29"/>
      <c r="H356" s="322"/>
      <c r="I356" s="323"/>
      <c r="J356" s="323"/>
      <c r="K356" s="15"/>
      <c r="L356" s="15"/>
      <c r="M356" s="204">
        <f t="shared" si="16"/>
        <v>0</v>
      </c>
      <c r="N356" s="44">
        <f>IF(DisplayUnits="standard",IF(G356=0,0,VLOOKUP(G356,'Flow Rate Table'!$B$13:$O$132,X356)),IF(G356=0,0,VLOOKUP(G356,#REF!,X356)))</f>
        <v>0</v>
      </c>
      <c r="O356" s="129" t="str">
        <f>IF(E356=$A$3,M356/Cost!$D$6,"N/A")</f>
        <v>N/A</v>
      </c>
      <c r="P356" s="45" t="str">
        <f>IF(E356=Translations!$A$100,VLOOKUP(Cost!$D$5,'Coefficient Table'!$A$8:$K$92,11,FALSE)*O356,"N/A")</f>
        <v>N/A</v>
      </c>
      <c r="Q356" s="45" t="str">
        <f>IF(E356=Translations!$A$100,VLOOKUP(Cost!$D$5,'Coefficient Table'!$A$8:$K$92,10,FALSE)*O356,"N/A")</f>
        <v>N/A</v>
      </c>
      <c r="R356" s="45" t="str">
        <f>IF(E356=Translations!$A$100,VLOOKUP(Cost!$D$5,'Coefficient Table'!$A$8:$K$92,9,FALSE)*P356,"N/A")</f>
        <v>N/A</v>
      </c>
      <c r="S356" s="127"/>
      <c r="T356" s="229"/>
      <c r="U356" s="222"/>
      <c r="V356" s="222"/>
      <c r="W356" s="222"/>
      <c r="X356" s="227">
        <f t="shared" si="15"/>
        <v>0</v>
      </c>
      <c r="Y356" s="222"/>
      <c r="Z356" s="222">
        <f>$N356*60*Cost!$H$10*Cost!$H$11*Cost!$D$7/1000</f>
        <v>0</v>
      </c>
      <c r="AA356" s="222">
        <f>$N356*60*Cost!$H$10*Cost!$H$11*Cost!$D$8/1000</f>
        <v>0</v>
      </c>
      <c r="AB356" s="222">
        <f>$N356*60*Cost!$H$10*Cost!$H$11*Cost!$D$9/1000</f>
        <v>0</v>
      </c>
      <c r="AC356" s="222">
        <f>$N356*60*Cost!$H$10*Cost!$H$11*Cost!$D$10/1000</f>
        <v>0</v>
      </c>
      <c r="AD356" s="222">
        <f>$N356*60*Cost!$H$10*Cost!$H$11*Cost!$D$11/1000</f>
        <v>0</v>
      </c>
      <c r="AE356" s="222">
        <f t="shared" si="17"/>
        <v>0</v>
      </c>
      <c r="AF356" s="222"/>
      <c r="AG356" s="222"/>
      <c r="AH356" s="222"/>
      <c r="AI356" s="222"/>
      <c r="AJ356" s="222"/>
      <c r="AK356" s="222"/>
      <c r="AL356" s="222"/>
      <c r="AM356" s="222"/>
      <c r="AN356" s="222"/>
      <c r="AO356" s="222"/>
      <c r="AP356" s="222"/>
      <c r="AQ356" s="222"/>
      <c r="AR356" s="222"/>
      <c r="AS356" s="222"/>
      <c r="AT356" s="222"/>
    </row>
    <row r="357" spans="2:46" ht="13.8" x14ac:dyDescent="0.25">
      <c r="B357" s="15"/>
      <c r="C357" s="15"/>
      <c r="D357" s="15"/>
      <c r="E357" s="16"/>
      <c r="F357" s="15"/>
      <c r="G357" s="29"/>
      <c r="H357" s="322"/>
      <c r="I357" s="323"/>
      <c r="J357" s="323"/>
      <c r="K357" s="15"/>
      <c r="L357" s="15"/>
      <c r="M357" s="204">
        <f t="shared" si="16"/>
        <v>0</v>
      </c>
      <c r="N357" s="44">
        <f>IF(DisplayUnits="standard",IF(G357=0,0,VLOOKUP(G357,'Flow Rate Table'!$B$13:$O$132,X357)),IF(G357=0,0,VLOOKUP(G357,#REF!,X357)))</f>
        <v>0</v>
      </c>
      <c r="O357" s="129" t="str">
        <f>IF(E357=$A$3,M357/Cost!$D$6,"N/A")</f>
        <v>N/A</v>
      </c>
      <c r="P357" s="45" t="str">
        <f>IF(E357=Translations!$A$100,VLOOKUP(Cost!$D$5,'Coefficient Table'!$A$8:$K$92,11,FALSE)*O357,"N/A")</f>
        <v>N/A</v>
      </c>
      <c r="Q357" s="45" t="str">
        <f>IF(E357=Translations!$A$100,VLOOKUP(Cost!$D$5,'Coefficient Table'!$A$8:$K$92,10,FALSE)*O357,"N/A")</f>
        <v>N/A</v>
      </c>
      <c r="R357" s="45" t="str">
        <f>IF(E357=Translations!$A$100,VLOOKUP(Cost!$D$5,'Coefficient Table'!$A$8:$K$92,9,FALSE)*P357,"N/A")</f>
        <v>N/A</v>
      </c>
      <c r="S357" s="127"/>
      <c r="T357" s="229"/>
      <c r="U357" s="222"/>
      <c r="V357" s="222"/>
      <c r="W357" s="222"/>
      <c r="X357" s="227">
        <f t="shared" si="15"/>
        <v>0</v>
      </c>
      <c r="Y357" s="222"/>
      <c r="Z357" s="222">
        <f>$N357*60*Cost!$H$10*Cost!$H$11*Cost!$D$7/1000</f>
        <v>0</v>
      </c>
      <c r="AA357" s="222">
        <f>$N357*60*Cost!$H$10*Cost!$H$11*Cost!$D$8/1000</f>
        <v>0</v>
      </c>
      <c r="AB357" s="222">
        <f>$N357*60*Cost!$H$10*Cost!$H$11*Cost!$D$9/1000</f>
        <v>0</v>
      </c>
      <c r="AC357" s="222">
        <f>$N357*60*Cost!$H$10*Cost!$H$11*Cost!$D$10/1000</f>
        <v>0</v>
      </c>
      <c r="AD357" s="222">
        <f>$N357*60*Cost!$H$10*Cost!$H$11*Cost!$D$11/1000</f>
        <v>0</v>
      </c>
      <c r="AE357" s="222">
        <f t="shared" si="17"/>
        <v>0</v>
      </c>
      <c r="AF357" s="222"/>
      <c r="AG357" s="222"/>
      <c r="AH357" s="222"/>
      <c r="AI357" s="222"/>
      <c r="AJ357" s="222"/>
      <c r="AK357" s="222"/>
      <c r="AL357" s="222"/>
      <c r="AM357" s="222"/>
      <c r="AN357" s="222"/>
      <c r="AO357" s="222"/>
      <c r="AP357" s="222"/>
      <c r="AQ357" s="222"/>
      <c r="AR357" s="222"/>
      <c r="AS357" s="222"/>
      <c r="AT357" s="222"/>
    </row>
    <row r="358" spans="2:46" ht="13.8" x14ac:dyDescent="0.25">
      <c r="B358" s="15"/>
      <c r="C358" s="15"/>
      <c r="D358" s="15"/>
      <c r="E358" s="16"/>
      <c r="F358" s="15"/>
      <c r="G358" s="29"/>
      <c r="H358" s="322"/>
      <c r="I358" s="323"/>
      <c r="J358" s="323"/>
      <c r="K358" s="15"/>
      <c r="L358" s="15"/>
      <c r="M358" s="204">
        <f t="shared" si="16"/>
        <v>0</v>
      </c>
      <c r="N358" s="44">
        <f>IF(DisplayUnits="standard",IF(G358=0,0,VLOOKUP(G358,'Flow Rate Table'!$B$13:$O$132,X358)),IF(G358=0,0,VLOOKUP(G358,#REF!,X358)))</f>
        <v>0</v>
      </c>
      <c r="O358" s="129" t="str">
        <f>IF(E358=$A$3,M358/Cost!$D$6,"N/A")</f>
        <v>N/A</v>
      </c>
      <c r="P358" s="45" t="str">
        <f>IF(E358=Translations!$A$100,VLOOKUP(Cost!$D$5,'Coefficient Table'!$A$8:$K$92,11,FALSE)*O358,"N/A")</f>
        <v>N/A</v>
      </c>
      <c r="Q358" s="45" t="str">
        <f>IF(E358=Translations!$A$100,VLOOKUP(Cost!$D$5,'Coefficient Table'!$A$8:$K$92,10,FALSE)*O358,"N/A")</f>
        <v>N/A</v>
      </c>
      <c r="R358" s="45" t="str">
        <f>IF(E358=Translations!$A$100,VLOOKUP(Cost!$D$5,'Coefficient Table'!$A$8:$K$92,9,FALSE)*P358,"N/A")</f>
        <v>N/A</v>
      </c>
      <c r="S358" s="127"/>
      <c r="T358" s="229"/>
      <c r="U358" s="222"/>
      <c r="V358" s="222"/>
      <c r="W358" s="222"/>
      <c r="X358" s="227">
        <f t="shared" si="15"/>
        <v>0</v>
      </c>
      <c r="Y358" s="222"/>
      <c r="Z358" s="222">
        <f>$N358*60*Cost!$H$10*Cost!$H$11*Cost!$D$7/1000</f>
        <v>0</v>
      </c>
      <c r="AA358" s="222">
        <f>$N358*60*Cost!$H$10*Cost!$H$11*Cost!$D$8/1000</f>
        <v>0</v>
      </c>
      <c r="AB358" s="222">
        <f>$N358*60*Cost!$H$10*Cost!$H$11*Cost!$D$9/1000</f>
        <v>0</v>
      </c>
      <c r="AC358" s="222">
        <f>$N358*60*Cost!$H$10*Cost!$H$11*Cost!$D$10/1000</f>
        <v>0</v>
      </c>
      <c r="AD358" s="222">
        <f>$N358*60*Cost!$H$10*Cost!$H$11*Cost!$D$11/1000</f>
        <v>0</v>
      </c>
      <c r="AE358" s="222">
        <f t="shared" si="17"/>
        <v>0</v>
      </c>
      <c r="AF358" s="222"/>
      <c r="AG358" s="222"/>
      <c r="AH358" s="222"/>
      <c r="AI358" s="222"/>
      <c r="AJ358" s="222"/>
      <c r="AK358" s="222"/>
      <c r="AL358" s="222"/>
      <c r="AM358" s="222"/>
      <c r="AN358" s="222"/>
      <c r="AO358" s="222"/>
      <c r="AP358" s="222"/>
      <c r="AQ358" s="222"/>
      <c r="AR358" s="222"/>
      <c r="AS358" s="222"/>
      <c r="AT358" s="222"/>
    </row>
    <row r="359" spans="2:46" ht="13.8" x14ac:dyDescent="0.25">
      <c r="B359" s="15"/>
      <c r="C359" s="15"/>
      <c r="D359" s="15"/>
      <c r="E359" s="16"/>
      <c r="F359" s="15"/>
      <c r="G359" s="29"/>
      <c r="H359" s="322"/>
      <c r="I359" s="323"/>
      <c r="J359" s="323"/>
      <c r="K359" s="15"/>
      <c r="L359" s="15"/>
      <c r="M359" s="204">
        <f t="shared" si="16"/>
        <v>0</v>
      </c>
      <c r="N359" s="44">
        <f>IF(DisplayUnits="standard",IF(G359=0,0,VLOOKUP(G359,'Flow Rate Table'!$B$13:$O$132,X359)),IF(G359=0,0,VLOOKUP(G359,#REF!,X359)))</f>
        <v>0</v>
      </c>
      <c r="O359" s="129" t="str">
        <f>IF(E359=$A$3,M359/Cost!$D$6,"N/A")</f>
        <v>N/A</v>
      </c>
      <c r="P359" s="45" t="str">
        <f>IF(E359=Translations!$A$100,VLOOKUP(Cost!$D$5,'Coefficient Table'!$A$8:$K$92,11,FALSE)*O359,"N/A")</f>
        <v>N/A</v>
      </c>
      <c r="Q359" s="45" t="str">
        <f>IF(E359=Translations!$A$100,VLOOKUP(Cost!$D$5,'Coefficient Table'!$A$8:$K$92,10,FALSE)*O359,"N/A")</f>
        <v>N/A</v>
      </c>
      <c r="R359" s="45" t="str">
        <f>IF(E359=Translations!$A$100,VLOOKUP(Cost!$D$5,'Coefficient Table'!$A$8:$K$92,9,FALSE)*P359,"N/A")</f>
        <v>N/A</v>
      </c>
      <c r="S359" s="127"/>
      <c r="T359" s="229"/>
      <c r="U359" s="222"/>
      <c r="V359" s="222"/>
      <c r="W359" s="222"/>
      <c r="X359" s="227">
        <f t="shared" si="15"/>
        <v>0</v>
      </c>
      <c r="Y359" s="222"/>
      <c r="Z359" s="222">
        <f>$N359*60*Cost!$H$10*Cost!$H$11*Cost!$D$7/1000</f>
        <v>0</v>
      </c>
      <c r="AA359" s="222">
        <f>$N359*60*Cost!$H$10*Cost!$H$11*Cost!$D$8/1000</f>
        <v>0</v>
      </c>
      <c r="AB359" s="222">
        <f>$N359*60*Cost!$H$10*Cost!$H$11*Cost!$D$9/1000</f>
        <v>0</v>
      </c>
      <c r="AC359" s="222">
        <f>$N359*60*Cost!$H$10*Cost!$H$11*Cost!$D$10/1000</f>
        <v>0</v>
      </c>
      <c r="AD359" s="222">
        <f>$N359*60*Cost!$H$10*Cost!$H$11*Cost!$D$11/1000</f>
        <v>0</v>
      </c>
      <c r="AE359" s="222">
        <f t="shared" si="17"/>
        <v>0</v>
      </c>
      <c r="AF359" s="222"/>
      <c r="AG359" s="222"/>
      <c r="AH359" s="222"/>
      <c r="AI359" s="222"/>
      <c r="AJ359" s="222"/>
      <c r="AK359" s="222"/>
      <c r="AL359" s="222"/>
      <c r="AM359" s="222"/>
      <c r="AN359" s="222"/>
      <c r="AO359" s="222"/>
      <c r="AP359" s="222"/>
      <c r="AQ359" s="222"/>
      <c r="AR359" s="222"/>
      <c r="AS359" s="222"/>
      <c r="AT359" s="222"/>
    </row>
    <row r="360" spans="2:46" ht="13.8" x14ac:dyDescent="0.25">
      <c r="B360" s="15"/>
      <c r="C360" s="15"/>
      <c r="D360" s="15"/>
      <c r="E360" s="16"/>
      <c r="F360" s="15"/>
      <c r="G360" s="29"/>
      <c r="H360" s="322"/>
      <c r="I360" s="323"/>
      <c r="J360" s="323"/>
      <c r="K360" s="15"/>
      <c r="L360" s="15"/>
      <c r="M360" s="204">
        <f t="shared" si="16"/>
        <v>0</v>
      </c>
      <c r="N360" s="44">
        <f>IF(DisplayUnits="standard",IF(G360=0,0,VLOOKUP(G360,'Flow Rate Table'!$B$13:$O$132,X360)),IF(G360=0,0,VLOOKUP(G360,#REF!,X360)))</f>
        <v>0</v>
      </c>
      <c r="O360" s="129" t="str">
        <f>IF(E360=$A$3,M360/Cost!$D$6,"N/A")</f>
        <v>N/A</v>
      </c>
      <c r="P360" s="45" t="str">
        <f>IF(E360=Translations!$A$100,VLOOKUP(Cost!$D$5,'Coefficient Table'!$A$8:$K$92,11,FALSE)*O360,"N/A")</f>
        <v>N/A</v>
      </c>
      <c r="Q360" s="45" t="str">
        <f>IF(E360=Translations!$A$100,VLOOKUP(Cost!$D$5,'Coefficient Table'!$A$8:$K$92,10,FALSE)*O360,"N/A")</f>
        <v>N/A</v>
      </c>
      <c r="R360" s="45" t="str">
        <f>IF(E360=Translations!$A$100,VLOOKUP(Cost!$D$5,'Coefficient Table'!$A$8:$K$92,9,FALSE)*P360,"N/A")</f>
        <v>N/A</v>
      </c>
      <c r="S360" s="127"/>
      <c r="T360" s="229"/>
      <c r="U360" s="222"/>
      <c r="V360" s="222"/>
      <c r="W360" s="222"/>
      <c r="X360" s="227">
        <f t="shared" si="15"/>
        <v>0</v>
      </c>
      <c r="Y360" s="222"/>
      <c r="Z360" s="222">
        <f>$N360*60*Cost!$H$10*Cost!$H$11*Cost!$D$7/1000</f>
        <v>0</v>
      </c>
      <c r="AA360" s="222">
        <f>$N360*60*Cost!$H$10*Cost!$H$11*Cost!$D$8/1000</f>
        <v>0</v>
      </c>
      <c r="AB360" s="222">
        <f>$N360*60*Cost!$H$10*Cost!$H$11*Cost!$D$9/1000</f>
        <v>0</v>
      </c>
      <c r="AC360" s="222">
        <f>$N360*60*Cost!$H$10*Cost!$H$11*Cost!$D$10/1000</f>
        <v>0</v>
      </c>
      <c r="AD360" s="222">
        <f>$N360*60*Cost!$H$10*Cost!$H$11*Cost!$D$11/1000</f>
        <v>0</v>
      </c>
      <c r="AE360" s="222">
        <f t="shared" si="17"/>
        <v>0</v>
      </c>
      <c r="AF360" s="222"/>
      <c r="AG360" s="222"/>
      <c r="AH360" s="222"/>
      <c r="AI360" s="222"/>
      <c r="AJ360" s="222"/>
      <c r="AK360" s="222"/>
      <c r="AL360" s="222"/>
      <c r="AM360" s="222"/>
      <c r="AN360" s="222"/>
      <c r="AO360" s="222"/>
      <c r="AP360" s="222"/>
      <c r="AQ360" s="222"/>
      <c r="AR360" s="222"/>
      <c r="AS360" s="222"/>
      <c r="AT360" s="222"/>
    </row>
    <row r="361" spans="2:46" ht="13.8" x14ac:dyDescent="0.25">
      <c r="B361" s="15"/>
      <c r="C361" s="15"/>
      <c r="D361" s="15"/>
      <c r="E361" s="16"/>
      <c r="F361" s="15"/>
      <c r="G361" s="29"/>
      <c r="H361" s="322"/>
      <c r="I361" s="323"/>
      <c r="J361" s="323"/>
      <c r="K361" s="15"/>
      <c r="L361" s="15"/>
      <c r="M361" s="204">
        <f t="shared" si="16"/>
        <v>0</v>
      </c>
      <c r="N361" s="44">
        <f>IF(DisplayUnits="standard",IF(G361=0,0,VLOOKUP(G361,'Flow Rate Table'!$B$13:$O$132,X361)),IF(G361=0,0,VLOOKUP(G361,#REF!,X361)))</f>
        <v>0</v>
      </c>
      <c r="O361" s="129" t="str">
        <f>IF(E361=$A$3,M361/Cost!$D$6,"N/A")</f>
        <v>N/A</v>
      </c>
      <c r="P361" s="45" t="str">
        <f>IF(E361=Translations!$A$100,VLOOKUP(Cost!$D$5,'Coefficient Table'!$A$8:$K$92,11,FALSE)*O361,"N/A")</f>
        <v>N/A</v>
      </c>
      <c r="Q361" s="45" t="str">
        <f>IF(E361=Translations!$A$100,VLOOKUP(Cost!$D$5,'Coefficient Table'!$A$8:$K$92,10,FALSE)*O361,"N/A")</f>
        <v>N/A</v>
      </c>
      <c r="R361" s="45" t="str">
        <f>IF(E361=Translations!$A$100,VLOOKUP(Cost!$D$5,'Coefficient Table'!$A$8:$K$92,9,FALSE)*P361,"N/A")</f>
        <v>N/A</v>
      </c>
      <c r="S361" s="127"/>
      <c r="T361" s="229"/>
      <c r="U361" s="222"/>
      <c r="V361" s="222"/>
      <c r="W361" s="222"/>
      <c r="X361" s="227">
        <f t="shared" si="15"/>
        <v>0</v>
      </c>
      <c r="Y361" s="222"/>
      <c r="Z361" s="222">
        <f>$N361*60*Cost!$H$10*Cost!$H$11*Cost!$D$7/1000</f>
        <v>0</v>
      </c>
      <c r="AA361" s="222">
        <f>$N361*60*Cost!$H$10*Cost!$H$11*Cost!$D$8/1000</f>
        <v>0</v>
      </c>
      <c r="AB361" s="222">
        <f>$N361*60*Cost!$H$10*Cost!$H$11*Cost!$D$9/1000</f>
        <v>0</v>
      </c>
      <c r="AC361" s="222">
        <f>$N361*60*Cost!$H$10*Cost!$H$11*Cost!$D$10/1000</f>
        <v>0</v>
      </c>
      <c r="AD361" s="222">
        <f>$N361*60*Cost!$H$10*Cost!$H$11*Cost!$D$11/1000</f>
        <v>0</v>
      </c>
      <c r="AE361" s="222">
        <f t="shared" si="17"/>
        <v>0</v>
      </c>
      <c r="AF361" s="222"/>
      <c r="AG361" s="222"/>
      <c r="AH361" s="222"/>
      <c r="AI361" s="222"/>
      <c r="AJ361" s="222"/>
      <c r="AK361" s="222"/>
      <c r="AL361" s="222"/>
      <c r="AM361" s="222"/>
      <c r="AN361" s="222"/>
      <c r="AO361" s="222"/>
      <c r="AP361" s="222"/>
      <c r="AQ361" s="222"/>
      <c r="AR361" s="222"/>
      <c r="AS361" s="222"/>
      <c r="AT361" s="222"/>
    </row>
    <row r="362" spans="2:46" ht="13.8" x14ac:dyDescent="0.25">
      <c r="B362" s="15"/>
      <c r="C362" s="15"/>
      <c r="D362" s="15"/>
      <c r="E362" s="16"/>
      <c r="F362" s="15"/>
      <c r="G362" s="29"/>
      <c r="H362" s="322"/>
      <c r="I362" s="323"/>
      <c r="J362" s="323"/>
      <c r="K362" s="15"/>
      <c r="L362" s="15"/>
      <c r="M362" s="204">
        <f t="shared" si="16"/>
        <v>0</v>
      </c>
      <c r="N362" s="44">
        <f>IF(DisplayUnits="standard",IF(G362=0,0,VLOOKUP(G362,'Flow Rate Table'!$B$13:$O$132,X362)),IF(G362=0,0,VLOOKUP(G362,#REF!,X362)))</f>
        <v>0</v>
      </c>
      <c r="O362" s="129" t="str">
        <f>IF(E362=$A$3,M362/Cost!$D$6,"N/A")</f>
        <v>N/A</v>
      </c>
      <c r="P362" s="45" t="str">
        <f>IF(E362=Translations!$A$100,VLOOKUP(Cost!$D$5,'Coefficient Table'!$A$8:$K$92,11,FALSE)*O362,"N/A")</f>
        <v>N/A</v>
      </c>
      <c r="Q362" s="45" t="str">
        <f>IF(E362=Translations!$A$100,VLOOKUP(Cost!$D$5,'Coefficient Table'!$A$8:$K$92,10,FALSE)*O362,"N/A")</f>
        <v>N/A</v>
      </c>
      <c r="R362" s="45" t="str">
        <f>IF(E362=Translations!$A$100,VLOOKUP(Cost!$D$5,'Coefficient Table'!$A$8:$K$92,9,FALSE)*P362,"N/A")</f>
        <v>N/A</v>
      </c>
      <c r="S362" s="127"/>
      <c r="T362" s="229"/>
      <c r="U362" s="222"/>
      <c r="V362" s="222"/>
      <c r="W362" s="222"/>
      <c r="X362" s="227">
        <f t="shared" si="15"/>
        <v>0</v>
      </c>
      <c r="Y362" s="222"/>
      <c r="Z362" s="222">
        <f>$N362*60*Cost!$H$10*Cost!$H$11*Cost!$D$7/1000</f>
        <v>0</v>
      </c>
      <c r="AA362" s="222">
        <f>$N362*60*Cost!$H$10*Cost!$H$11*Cost!$D$8/1000</f>
        <v>0</v>
      </c>
      <c r="AB362" s="222">
        <f>$N362*60*Cost!$H$10*Cost!$H$11*Cost!$D$9/1000</f>
        <v>0</v>
      </c>
      <c r="AC362" s="222">
        <f>$N362*60*Cost!$H$10*Cost!$H$11*Cost!$D$10/1000</f>
        <v>0</v>
      </c>
      <c r="AD362" s="222">
        <f>$N362*60*Cost!$H$10*Cost!$H$11*Cost!$D$11/1000</f>
        <v>0</v>
      </c>
      <c r="AE362" s="222">
        <f t="shared" si="17"/>
        <v>0</v>
      </c>
      <c r="AF362" s="222"/>
      <c r="AG362" s="222"/>
      <c r="AH362" s="222"/>
      <c r="AI362" s="222"/>
      <c r="AJ362" s="222"/>
      <c r="AK362" s="222"/>
      <c r="AL362" s="222"/>
      <c r="AM362" s="222"/>
      <c r="AN362" s="222"/>
      <c r="AO362" s="222"/>
      <c r="AP362" s="222"/>
      <c r="AQ362" s="222"/>
      <c r="AR362" s="222"/>
      <c r="AS362" s="222"/>
      <c r="AT362" s="222"/>
    </row>
    <row r="363" spans="2:46" ht="13.8" x14ac:dyDescent="0.25">
      <c r="B363" s="15"/>
      <c r="C363" s="15"/>
      <c r="D363" s="15"/>
      <c r="E363" s="16"/>
      <c r="F363" s="15"/>
      <c r="G363" s="29"/>
      <c r="H363" s="322"/>
      <c r="I363" s="323"/>
      <c r="J363" s="323"/>
      <c r="K363" s="15"/>
      <c r="L363" s="15"/>
      <c r="M363" s="204">
        <f t="shared" si="16"/>
        <v>0</v>
      </c>
      <c r="N363" s="44">
        <f>IF(DisplayUnits="standard",IF(G363=0,0,VLOOKUP(G363,'Flow Rate Table'!$B$13:$O$132,X363)),IF(G363=0,0,VLOOKUP(G363,#REF!,X363)))</f>
        <v>0</v>
      </c>
      <c r="O363" s="129" t="str">
        <f>IF(E363=$A$3,M363/Cost!$D$6,"N/A")</f>
        <v>N/A</v>
      </c>
      <c r="P363" s="45" t="str">
        <f>IF(E363=Translations!$A$100,VLOOKUP(Cost!$D$5,'Coefficient Table'!$A$8:$K$92,11,FALSE)*O363,"N/A")</f>
        <v>N/A</v>
      </c>
      <c r="Q363" s="45" t="str">
        <f>IF(E363=Translations!$A$100,VLOOKUP(Cost!$D$5,'Coefficient Table'!$A$8:$K$92,10,FALSE)*O363,"N/A")</f>
        <v>N/A</v>
      </c>
      <c r="R363" s="45" t="str">
        <f>IF(E363=Translations!$A$100,VLOOKUP(Cost!$D$5,'Coefficient Table'!$A$8:$K$92,9,FALSE)*P363,"N/A")</f>
        <v>N/A</v>
      </c>
      <c r="S363" s="127"/>
      <c r="T363" s="229"/>
      <c r="U363" s="222"/>
      <c r="V363" s="222"/>
      <c r="W363" s="222"/>
      <c r="X363" s="227">
        <f t="shared" si="15"/>
        <v>0</v>
      </c>
      <c r="Y363" s="222"/>
      <c r="Z363" s="222">
        <f>$N363*60*Cost!$H$10*Cost!$H$11*Cost!$D$7/1000</f>
        <v>0</v>
      </c>
      <c r="AA363" s="222">
        <f>$N363*60*Cost!$H$10*Cost!$H$11*Cost!$D$8/1000</f>
        <v>0</v>
      </c>
      <c r="AB363" s="222">
        <f>$N363*60*Cost!$H$10*Cost!$H$11*Cost!$D$9/1000</f>
        <v>0</v>
      </c>
      <c r="AC363" s="222">
        <f>$N363*60*Cost!$H$10*Cost!$H$11*Cost!$D$10/1000</f>
        <v>0</v>
      </c>
      <c r="AD363" s="222">
        <f>$N363*60*Cost!$H$10*Cost!$H$11*Cost!$D$11/1000</f>
        <v>0</v>
      </c>
      <c r="AE363" s="222">
        <f t="shared" si="17"/>
        <v>0</v>
      </c>
      <c r="AF363" s="222"/>
      <c r="AG363" s="222"/>
      <c r="AH363" s="222"/>
      <c r="AI363" s="222"/>
      <c r="AJ363" s="222"/>
      <c r="AK363" s="222"/>
      <c r="AL363" s="222"/>
      <c r="AM363" s="222"/>
      <c r="AN363" s="222"/>
      <c r="AO363" s="222"/>
      <c r="AP363" s="222"/>
      <c r="AQ363" s="222"/>
      <c r="AR363" s="222"/>
      <c r="AS363" s="222"/>
      <c r="AT363" s="222"/>
    </row>
    <row r="364" spans="2:46" ht="13.8" x14ac:dyDescent="0.25">
      <c r="B364" s="15"/>
      <c r="C364" s="15"/>
      <c r="D364" s="15"/>
      <c r="E364" s="16"/>
      <c r="F364" s="15"/>
      <c r="G364" s="29"/>
      <c r="H364" s="322"/>
      <c r="I364" s="323"/>
      <c r="J364" s="323"/>
      <c r="K364" s="15"/>
      <c r="L364" s="15"/>
      <c r="M364" s="204">
        <f t="shared" si="16"/>
        <v>0</v>
      </c>
      <c r="N364" s="44">
        <f>IF(DisplayUnits="standard",IF(G364=0,0,VLOOKUP(G364,'Flow Rate Table'!$B$13:$O$132,X364)),IF(G364=0,0,VLOOKUP(G364,#REF!,X364)))</f>
        <v>0</v>
      </c>
      <c r="O364" s="129" t="str">
        <f>IF(E364=$A$3,M364/Cost!$D$6,"N/A")</f>
        <v>N/A</v>
      </c>
      <c r="P364" s="45" t="str">
        <f>IF(E364=Translations!$A$100,VLOOKUP(Cost!$D$5,'Coefficient Table'!$A$8:$K$92,11,FALSE)*O364,"N/A")</f>
        <v>N/A</v>
      </c>
      <c r="Q364" s="45" t="str">
        <f>IF(E364=Translations!$A$100,VLOOKUP(Cost!$D$5,'Coefficient Table'!$A$8:$K$92,10,FALSE)*O364,"N/A")</f>
        <v>N/A</v>
      </c>
      <c r="R364" s="45" t="str">
        <f>IF(E364=Translations!$A$100,VLOOKUP(Cost!$D$5,'Coefficient Table'!$A$8:$K$92,9,FALSE)*P364,"N/A")</f>
        <v>N/A</v>
      </c>
      <c r="S364" s="127"/>
      <c r="T364" s="229"/>
      <c r="U364" s="222"/>
      <c r="V364" s="222"/>
      <c r="W364" s="222"/>
      <c r="X364" s="227">
        <f t="shared" si="15"/>
        <v>0</v>
      </c>
      <c r="Y364" s="222"/>
      <c r="Z364" s="222">
        <f>$N364*60*Cost!$H$10*Cost!$H$11*Cost!$D$7/1000</f>
        <v>0</v>
      </c>
      <c r="AA364" s="222">
        <f>$N364*60*Cost!$H$10*Cost!$H$11*Cost!$D$8/1000</f>
        <v>0</v>
      </c>
      <c r="AB364" s="222">
        <f>$N364*60*Cost!$H$10*Cost!$H$11*Cost!$D$9/1000</f>
        <v>0</v>
      </c>
      <c r="AC364" s="222">
        <f>$N364*60*Cost!$H$10*Cost!$H$11*Cost!$D$10/1000</f>
        <v>0</v>
      </c>
      <c r="AD364" s="222">
        <f>$N364*60*Cost!$H$10*Cost!$H$11*Cost!$D$11/1000</f>
        <v>0</v>
      </c>
      <c r="AE364" s="222">
        <f t="shared" si="17"/>
        <v>0</v>
      </c>
      <c r="AF364" s="222"/>
      <c r="AG364" s="222"/>
      <c r="AH364" s="222"/>
      <c r="AI364" s="222"/>
      <c r="AJ364" s="222"/>
      <c r="AK364" s="222"/>
      <c r="AL364" s="222"/>
      <c r="AM364" s="222"/>
      <c r="AN364" s="222"/>
      <c r="AO364" s="222"/>
      <c r="AP364" s="222"/>
      <c r="AQ364" s="222"/>
      <c r="AR364" s="222"/>
      <c r="AS364" s="222"/>
      <c r="AT364" s="222"/>
    </row>
    <row r="365" spans="2:46" ht="13.8" x14ac:dyDescent="0.25">
      <c r="B365" s="15"/>
      <c r="C365" s="15"/>
      <c r="D365" s="15"/>
      <c r="E365" s="16"/>
      <c r="F365" s="15"/>
      <c r="G365" s="29"/>
      <c r="H365" s="322"/>
      <c r="I365" s="323"/>
      <c r="J365" s="323"/>
      <c r="K365" s="15"/>
      <c r="L365" s="15"/>
      <c r="M365" s="204">
        <f t="shared" si="16"/>
        <v>0</v>
      </c>
      <c r="N365" s="44">
        <f>IF(DisplayUnits="standard",IF(G365=0,0,VLOOKUP(G365,'Flow Rate Table'!$B$13:$O$132,X365)),IF(G365=0,0,VLOOKUP(G365,#REF!,X365)))</f>
        <v>0</v>
      </c>
      <c r="O365" s="129" t="str">
        <f>IF(E365=$A$3,M365/Cost!$D$6,"N/A")</f>
        <v>N/A</v>
      </c>
      <c r="P365" s="45" t="str">
        <f>IF(E365=Translations!$A$100,VLOOKUP(Cost!$D$5,'Coefficient Table'!$A$8:$K$92,11,FALSE)*O365,"N/A")</f>
        <v>N/A</v>
      </c>
      <c r="Q365" s="45" t="str">
        <f>IF(E365=Translations!$A$100,VLOOKUP(Cost!$D$5,'Coefficient Table'!$A$8:$K$92,10,FALSE)*O365,"N/A")</f>
        <v>N/A</v>
      </c>
      <c r="R365" s="45" t="str">
        <f>IF(E365=Translations!$A$100,VLOOKUP(Cost!$D$5,'Coefficient Table'!$A$8:$K$92,9,FALSE)*P365,"N/A")</f>
        <v>N/A</v>
      </c>
      <c r="S365" s="127"/>
      <c r="T365" s="229"/>
      <c r="U365" s="222"/>
      <c r="V365" s="222"/>
      <c r="W365" s="222"/>
      <c r="X365" s="227">
        <f t="shared" si="15"/>
        <v>0</v>
      </c>
      <c r="Y365" s="222"/>
      <c r="Z365" s="222">
        <f>$N365*60*Cost!$H$10*Cost!$H$11*Cost!$D$7/1000</f>
        <v>0</v>
      </c>
      <c r="AA365" s="222">
        <f>$N365*60*Cost!$H$10*Cost!$H$11*Cost!$D$8/1000</f>
        <v>0</v>
      </c>
      <c r="AB365" s="222">
        <f>$N365*60*Cost!$H$10*Cost!$H$11*Cost!$D$9/1000</f>
        <v>0</v>
      </c>
      <c r="AC365" s="222">
        <f>$N365*60*Cost!$H$10*Cost!$H$11*Cost!$D$10/1000</f>
        <v>0</v>
      </c>
      <c r="AD365" s="222">
        <f>$N365*60*Cost!$H$10*Cost!$H$11*Cost!$D$11/1000</f>
        <v>0</v>
      </c>
      <c r="AE365" s="222">
        <f t="shared" si="17"/>
        <v>0</v>
      </c>
      <c r="AF365" s="222"/>
      <c r="AG365" s="222"/>
      <c r="AH365" s="222"/>
      <c r="AI365" s="222"/>
      <c r="AJ365" s="222"/>
      <c r="AK365" s="222"/>
      <c r="AL365" s="222"/>
      <c r="AM365" s="222"/>
      <c r="AN365" s="222"/>
      <c r="AO365" s="222"/>
      <c r="AP365" s="222"/>
      <c r="AQ365" s="222"/>
      <c r="AR365" s="222"/>
      <c r="AS365" s="222"/>
      <c r="AT365" s="222"/>
    </row>
    <row r="366" spans="2:46" ht="13.8" x14ac:dyDescent="0.25">
      <c r="B366" s="15"/>
      <c r="C366" s="15"/>
      <c r="D366" s="15"/>
      <c r="E366" s="16"/>
      <c r="F366" s="15"/>
      <c r="G366" s="29"/>
      <c r="H366" s="322"/>
      <c r="I366" s="323"/>
      <c r="J366" s="323"/>
      <c r="K366" s="15"/>
      <c r="L366" s="15"/>
      <c r="M366" s="204">
        <f t="shared" si="16"/>
        <v>0</v>
      </c>
      <c r="N366" s="44">
        <f>IF(DisplayUnits="standard",IF(G366=0,0,VLOOKUP(G366,'Flow Rate Table'!$B$13:$O$132,X366)),IF(G366=0,0,VLOOKUP(G366,#REF!,X366)))</f>
        <v>0</v>
      </c>
      <c r="O366" s="129" t="str">
        <f>IF(E366=$A$3,M366/Cost!$D$6,"N/A")</f>
        <v>N/A</v>
      </c>
      <c r="P366" s="45" t="str">
        <f>IF(E366=Translations!$A$100,VLOOKUP(Cost!$D$5,'Coefficient Table'!$A$8:$K$92,11,FALSE)*O366,"N/A")</f>
        <v>N/A</v>
      </c>
      <c r="Q366" s="45" t="str">
        <f>IF(E366=Translations!$A$100,VLOOKUP(Cost!$D$5,'Coefficient Table'!$A$8:$K$92,10,FALSE)*O366,"N/A")</f>
        <v>N/A</v>
      </c>
      <c r="R366" s="45" t="str">
        <f>IF(E366=Translations!$A$100,VLOOKUP(Cost!$D$5,'Coefficient Table'!$A$8:$K$92,9,FALSE)*P366,"N/A")</f>
        <v>N/A</v>
      </c>
      <c r="S366" s="127"/>
      <c r="T366" s="229"/>
      <c r="U366" s="222"/>
      <c r="V366" s="222"/>
      <c r="W366" s="222"/>
      <c r="X366" s="227">
        <f t="shared" si="15"/>
        <v>0</v>
      </c>
      <c r="Y366" s="222"/>
      <c r="Z366" s="222">
        <f>$N366*60*Cost!$H$10*Cost!$H$11*Cost!$D$7/1000</f>
        <v>0</v>
      </c>
      <c r="AA366" s="222">
        <f>$N366*60*Cost!$H$10*Cost!$H$11*Cost!$D$8/1000</f>
        <v>0</v>
      </c>
      <c r="AB366" s="222">
        <f>$N366*60*Cost!$H$10*Cost!$H$11*Cost!$D$9/1000</f>
        <v>0</v>
      </c>
      <c r="AC366" s="222">
        <f>$N366*60*Cost!$H$10*Cost!$H$11*Cost!$D$10/1000</f>
        <v>0</v>
      </c>
      <c r="AD366" s="222">
        <f>$N366*60*Cost!$H$10*Cost!$H$11*Cost!$D$11/1000</f>
        <v>0</v>
      </c>
      <c r="AE366" s="222">
        <f t="shared" si="17"/>
        <v>0</v>
      </c>
      <c r="AF366" s="222"/>
      <c r="AG366" s="222"/>
      <c r="AH366" s="222"/>
      <c r="AI366" s="222"/>
      <c r="AJ366" s="222"/>
      <c r="AK366" s="222"/>
      <c r="AL366" s="222"/>
      <c r="AM366" s="222"/>
      <c r="AN366" s="222"/>
      <c r="AO366" s="222"/>
      <c r="AP366" s="222"/>
      <c r="AQ366" s="222"/>
      <c r="AR366" s="222"/>
      <c r="AS366" s="222"/>
      <c r="AT366" s="222"/>
    </row>
    <row r="367" spans="2:46" ht="13.8" x14ac:dyDescent="0.25">
      <c r="B367" s="15"/>
      <c r="C367" s="15"/>
      <c r="D367" s="15"/>
      <c r="E367" s="16"/>
      <c r="F367" s="15"/>
      <c r="G367" s="29"/>
      <c r="H367" s="322"/>
      <c r="I367" s="323"/>
      <c r="J367" s="323"/>
      <c r="K367" s="15"/>
      <c r="L367" s="15"/>
      <c r="M367" s="204">
        <f t="shared" si="16"/>
        <v>0</v>
      </c>
      <c r="N367" s="44">
        <f>IF(DisplayUnits="standard",IF(G367=0,0,VLOOKUP(G367,'Flow Rate Table'!$B$13:$O$132,X367)),IF(G367=0,0,VLOOKUP(G367,#REF!,X367)))</f>
        <v>0</v>
      </c>
      <c r="O367" s="129" t="str">
        <f>IF(E367=$A$3,M367/Cost!$D$6,"N/A")</f>
        <v>N/A</v>
      </c>
      <c r="P367" s="45" t="str">
        <f>IF(E367=Translations!$A$100,VLOOKUP(Cost!$D$5,'Coefficient Table'!$A$8:$K$92,11,FALSE)*O367,"N/A")</f>
        <v>N/A</v>
      </c>
      <c r="Q367" s="45" t="str">
        <f>IF(E367=Translations!$A$100,VLOOKUP(Cost!$D$5,'Coefficient Table'!$A$8:$K$92,10,FALSE)*O367,"N/A")</f>
        <v>N/A</v>
      </c>
      <c r="R367" s="45" t="str">
        <f>IF(E367=Translations!$A$100,VLOOKUP(Cost!$D$5,'Coefficient Table'!$A$8:$K$92,9,FALSE)*P367,"N/A")</f>
        <v>N/A</v>
      </c>
      <c r="S367" s="127"/>
      <c r="T367" s="229"/>
      <c r="U367" s="222"/>
      <c r="V367" s="222"/>
      <c r="W367" s="222"/>
      <c r="X367" s="227">
        <f t="shared" si="15"/>
        <v>0</v>
      </c>
      <c r="Y367" s="222"/>
      <c r="Z367" s="222">
        <f>$N367*60*Cost!$H$10*Cost!$H$11*Cost!$D$7/1000</f>
        <v>0</v>
      </c>
      <c r="AA367" s="222">
        <f>$N367*60*Cost!$H$10*Cost!$H$11*Cost!$D$8/1000</f>
        <v>0</v>
      </c>
      <c r="AB367" s="222">
        <f>$N367*60*Cost!$H$10*Cost!$H$11*Cost!$D$9/1000</f>
        <v>0</v>
      </c>
      <c r="AC367" s="222">
        <f>$N367*60*Cost!$H$10*Cost!$H$11*Cost!$D$10/1000</f>
        <v>0</v>
      </c>
      <c r="AD367" s="222">
        <f>$N367*60*Cost!$H$10*Cost!$H$11*Cost!$D$11/1000</f>
        <v>0</v>
      </c>
      <c r="AE367" s="222">
        <f t="shared" si="17"/>
        <v>0</v>
      </c>
      <c r="AF367" s="222"/>
      <c r="AG367" s="222"/>
      <c r="AH367" s="222"/>
      <c r="AI367" s="222"/>
      <c r="AJ367" s="222"/>
      <c r="AK367" s="222"/>
      <c r="AL367" s="222"/>
      <c r="AM367" s="222"/>
      <c r="AN367" s="222"/>
      <c r="AO367" s="222"/>
      <c r="AP367" s="222"/>
      <c r="AQ367" s="222"/>
      <c r="AR367" s="222"/>
      <c r="AS367" s="222"/>
      <c r="AT367" s="222"/>
    </row>
    <row r="368" spans="2:46" ht="13.8" x14ac:dyDescent="0.25">
      <c r="B368" s="15"/>
      <c r="C368" s="15"/>
      <c r="D368" s="15"/>
      <c r="E368" s="16"/>
      <c r="F368" s="15"/>
      <c r="G368" s="29"/>
      <c r="H368" s="322"/>
      <c r="I368" s="323"/>
      <c r="J368" s="323"/>
      <c r="K368" s="15"/>
      <c r="L368" s="15"/>
      <c r="M368" s="204">
        <f t="shared" si="16"/>
        <v>0</v>
      </c>
      <c r="N368" s="44">
        <f>IF(DisplayUnits="standard",IF(G368=0,0,VLOOKUP(G368,'Flow Rate Table'!$B$13:$O$132,X368)),IF(G368=0,0,VLOOKUP(G368,#REF!,X368)))</f>
        <v>0</v>
      </c>
      <c r="O368" s="129" t="str">
        <f>IF(E368=$A$3,M368/Cost!$D$6,"N/A")</f>
        <v>N/A</v>
      </c>
      <c r="P368" s="45" t="str">
        <f>IF(E368=Translations!$A$100,VLOOKUP(Cost!$D$5,'Coefficient Table'!$A$8:$K$92,11,FALSE)*O368,"N/A")</f>
        <v>N/A</v>
      </c>
      <c r="Q368" s="45" t="str">
        <f>IF(E368=Translations!$A$100,VLOOKUP(Cost!$D$5,'Coefficient Table'!$A$8:$K$92,10,FALSE)*O368,"N/A")</f>
        <v>N/A</v>
      </c>
      <c r="R368" s="45" t="str">
        <f>IF(E368=Translations!$A$100,VLOOKUP(Cost!$D$5,'Coefficient Table'!$A$8:$K$92,9,FALSE)*P368,"N/A")</f>
        <v>N/A</v>
      </c>
      <c r="S368" s="127"/>
      <c r="T368" s="229"/>
      <c r="U368" s="222"/>
      <c r="V368" s="222"/>
      <c r="W368" s="222"/>
      <c r="X368" s="227">
        <f t="shared" si="15"/>
        <v>0</v>
      </c>
      <c r="Y368" s="222"/>
      <c r="Z368" s="222">
        <f>$N368*60*Cost!$H$10*Cost!$H$11*Cost!$D$7/1000</f>
        <v>0</v>
      </c>
      <c r="AA368" s="222">
        <f>$N368*60*Cost!$H$10*Cost!$H$11*Cost!$D$8/1000</f>
        <v>0</v>
      </c>
      <c r="AB368" s="222">
        <f>$N368*60*Cost!$H$10*Cost!$H$11*Cost!$D$9/1000</f>
        <v>0</v>
      </c>
      <c r="AC368" s="222">
        <f>$N368*60*Cost!$H$10*Cost!$H$11*Cost!$D$10/1000</f>
        <v>0</v>
      </c>
      <c r="AD368" s="222">
        <f>$N368*60*Cost!$H$10*Cost!$H$11*Cost!$D$11/1000</f>
        <v>0</v>
      </c>
      <c r="AE368" s="222">
        <f t="shared" si="17"/>
        <v>0</v>
      </c>
      <c r="AF368" s="222"/>
      <c r="AG368" s="222"/>
      <c r="AH368" s="222"/>
      <c r="AI368" s="222"/>
      <c r="AJ368" s="222"/>
      <c r="AK368" s="222"/>
      <c r="AL368" s="222"/>
      <c r="AM368" s="222"/>
      <c r="AN368" s="222"/>
      <c r="AO368" s="222"/>
      <c r="AP368" s="222"/>
      <c r="AQ368" s="222"/>
      <c r="AR368" s="222"/>
      <c r="AS368" s="222"/>
      <c r="AT368" s="222"/>
    </row>
    <row r="369" spans="2:46" ht="13.8" x14ac:dyDescent="0.25">
      <c r="B369" s="15"/>
      <c r="C369" s="15"/>
      <c r="D369" s="15"/>
      <c r="E369" s="16"/>
      <c r="F369" s="15"/>
      <c r="G369" s="29"/>
      <c r="H369" s="322"/>
      <c r="I369" s="323"/>
      <c r="J369" s="323"/>
      <c r="K369" s="15"/>
      <c r="L369" s="15"/>
      <c r="M369" s="204">
        <f t="shared" si="16"/>
        <v>0</v>
      </c>
      <c r="N369" s="44">
        <f>IF(DisplayUnits="standard",IF(G369=0,0,VLOOKUP(G369,'Flow Rate Table'!$B$13:$O$132,X369)),IF(G369=0,0,VLOOKUP(G369,#REF!,X369)))</f>
        <v>0</v>
      </c>
      <c r="O369" s="129" t="str">
        <f>IF(E369=$A$3,M369/Cost!$D$6,"N/A")</f>
        <v>N/A</v>
      </c>
      <c r="P369" s="45" t="str">
        <f>IF(E369=Translations!$A$100,VLOOKUP(Cost!$D$5,'Coefficient Table'!$A$8:$K$92,11,FALSE)*O369,"N/A")</f>
        <v>N/A</v>
      </c>
      <c r="Q369" s="45" t="str">
        <f>IF(E369=Translations!$A$100,VLOOKUP(Cost!$D$5,'Coefficient Table'!$A$8:$K$92,10,FALSE)*O369,"N/A")</f>
        <v>N/A</v>
      </c>
      <c r="R369" s="45" t="str">
        <f>IF(E369=Translations!$A$100,VLOOKUP(Cost!$D$5,'Coefficient Table'!$A$8:$K$92,9,FALSE)*P369,"N/A")</f>
        <v>N/A</v>
      </c>
      <c r="S369" s="127"/>
      <c r="T369" s="229"/>
      <c r="U369" s="222"/>
      <c r="V369" s="222"/>
      <c r="W369" s="222"/>
      <c r="X369" s="227">
        <f t="shared" si="15"/>
        <v>0</v>
      </c>
      <c r="Y369" s="222"/>
      <c r="Z369" s="222">
        <f>$N369*60*Cost!$H$10*Cost!$H$11*Cost!$D$7/1000</f>
        <v>0</v>
      </c>
      <c r="AA369" s="222">
        <f>$N369*60*Cost!$H$10*Cost!$H$11*Cost!$D$8/1000</f>
        <v>0</v>
      </c>
      <c r="AB369" s="222">
        <f>$N369*60*Cost!$H$10*Cost!$H$11*Cost!$D$9/1000</f>
        <v>0</v>
      </c>
      <c r="AC369" s="222">
        <f>$N369*60*Cost!$H$10*Cost!$H$11*Cost!$D$10/1000</f>
        <v>0</v>
      </c>
      <c r="AD369" s="222">
        <f>$N369*60*Cost!$H$10*Cost!$H$11*Cost!$D$11/1000</f>
        <v>0</v>
      </c>
      <c r="AE369" s="222">
        <f t="shared" si="17"/>
        <v>0</v>
      </c>
      <c r="AF369" s="222"/>
      <c r="AG369" s="222"/>
      <c r="AH369" s="222"/>
      <c r="AI369" s="222"/>
      <c r="AJ369" s="222"/>
      <c r="AK369" s="222"/>
      <c r="AL369" s="222"/>
      <c r="AM369" s="222"/>
      <c r="AN369" s="222"/>
      <c r="AO369" s="222"/>
      <c r="AP369" s="222"/>
      <c r="AQ369" s="222"/>
      <c r="AR369" s="222"/>
      <c r="AS369" s="222"/>
      <c r="AT369" s="222"/>
    </row>
    <row r="370" spans="2:46" ht="13.8" x14ac:dyDescent="0.25">
      <c r="B370" s="15"/>
      <c r="C370" s="15"/>
      <c r="D370" s="15"/>
      <c r="E370" s="16"/>
      <c r="F370" s="15"/>
      <c r="G370" s="29"/>
      <c r="H370" s="322"/>
      <c r="I370" s="323"/>
      <c r="J370" s="323"/>
      <c r="K370" s="15"/>
      <c r="L370" s="15"/>
      <c r="M370" s="204">
        <f t="shared" si="16"/>
        <v>0</v>
      </c>
      <c r="N370" s="44">
        <f>IF(DisplayUnits="standard",IF(G370=0,0,VLOOKUP(G370,'Flow Rate Table'!$B$13:$O$132,X370)),IF(G370=0,0,VLOOKUP(G370,#REF!,X370)))</f>
        <v>0</v>
      </c>
      <c r="O370" s="129" t="str">
        <f>IF(E370=$A$3,M370/Cost!$D$6,"N/A")</f>
        <v>N/A</v>
      </c>
      <c r="P370" s="45" t="str">
        <f>IF(E370=Translations!$A$100,VLOOKUP(Cost!$D$5,'Coefficient Table'!$A$8:$K$92,11,FALSE)*O370,"N/A")</f>
        <v>N/A</v>
      </c>
      <c r="Q370" s="45" t="str">
        <f>IF(E370=Translations!$A$100,VLOOKUP(Cost!$D$5,'Coefficient Table'!$A$8:$K$92,10,FALSE)*O370,"N/A")</f>
        <v>N/A</v>
      </c>
      <c r="R370" s="45" t="str">
        <f>IF(E370=Translations!$A$100,VLOOKUP(Cost!$D$5,'Coefficient Table'!$A$8:$K$92,9,FALSE)*P370,"N/A")</f>
        <v>N/A</v>
      </c>
      <c r="S370" s="127"/>
      <c r="T370" s="229"/>
      <c r="U370" s="222"/>
      <c r="V370" s="222"/>
      <c r="W370" s="222"/>
      <c r="X370" s="227">
        <f t="shared" si="15"/>
        <v>0</v>
      </c>
      <c r="Y370" s="222"/>
      <c r="Z370" s="222">
        <f>$N370*60*Cost!$H$10*Cost!$H$11*Cost!$D$7/1000</f>
        <v>0</v>
      </c>
      <c r="AA370" s="222">
        <f>$N370*60*Cost!$H$10*Cost!$H$11*Cost!$D$8/1000</f>
        <v>0</v>
      </c>
      <c r="AB370" s="222">
        <f>$N370*60*Cost!$H$10*Cost!$H$11*Cost!$D$9/1000</f>
        <v>0</v>
      </c>
      <c r="AC370" s="222">
        <f>$N370*60*Cost!$H$10*Cost!$H$11*Cost!$D$10/1000</f>
        <v>0</v>
      </c>
      <c r="AD370" s="222">
        <f>$N370*60*Cost!$H$10*Cost!$H$11*Cost!$D$11/1000</f>
        <v>0</v>
      </c>
      <c r="AE370" s="222">
        <f t="shared" si="17"/>
        <v>0</v>
      </c>
      <c r="AF370" s="222"/>
      <c r="AG370" s="222"/>
      <c r="AH370" s="222"/>
      <c r="AI370" s="222"/>
      <c r="AJ370" s="222"/>
      <c r="AK370" s="222"/>
      <c r="AL370" s="222"/>
      <c r="AM370" s="222"/>
      <c r="AN370" s="222"/>
      <c r="AO370" s="222"/>
      <c r="AP370" s="222"/>
      <c r="AQ370" s="222"/>
      <c r="AR370" s="222"/>
      <c r="AS370" s="222"/>
      <c r="AT370" s="222"/>
    </row>
    <row r="371" spans="2:46" ht="13.8" x14ac:dyDescent="0.25">
      <c r="B371" s="15"/>
      <c r="C371" s="15"/>
      <c r="D371" s="15"/>
      <c r="E371" s="16"/>
      <c r="F371" s="15"/>
      <c r="G371" s="29"/>
      <c r="H371" s="322"/>
      <c r="I371" s="323"/>
      <c r="J371" s="323"/>
      <c r="K371" s="15"/>
      <c r="L371" s="15"/>
      <c r="M371" s="204">
        <f t="shared" si="16"/>
        <v>0</v>
      </c>
      <c r="N371" s="44">
        <f>IF(DisplayUnits="standard",IF(G371=0,0,VLOOKUP(G371,'Flow Rate Table'!$B$13:$O$132,X371)),IF(G371=0,0,VLOOKUP(G371,#REF!,X371)))</f>
        <v>0</v>
      </c>
      <c r="O371" s="129" t="str">
        <f>IF(E371=$A$3,M371/Cost!$D$6,"N/A")</f>
        <v>N/A</v>
      </c>
      <c r="P371" s="45" t="str">
        <f>IF(E371=Translations!$A$100,VLOOKUP(Cost!$D$5,'Coefficient Table'!$A$8:$K$92,11,FALSE)*O371,"N/A")</f>
        <v>N/A</v>
      </c>
      <c r="Q371" s="45" t="str">
        <f>IF(E371=Translations!$A$100,VLOOKUP(Cost!$D$5,'Coefficient Table'!$A$8:$K$92,10,FALSE)*O371,"N/A")</f>
        <v>N/A</v>
      </c>
      <c r="R371" s="45" t="str">
        <f>IF(E371=Translations!$A$100,VLOOKUP(Cost!$D$5,'Coefficient Table'!$A$8:$K$92,9,FALSE)*P371,"N/A")</f>
        <v>N/A</v>
      </c>
      <c r="S371" s="127"/>
      <c r="T371" s="229"/>
      <c r="U371" s="222"/>
      <c r="V371" s="222"/>
      <c r="W371" s="222"/>
      <c r="X371" s="227">
        <f t="shared" si="15"/>
        <v>0</v>
      </c>
      <c r="Y371" s="222"/>
      <c r="Z371" s="222">
        <f>$N371*60*Cost!$H$10*Cost!$H$11*Cost!$D$7/1000</f>
        <v>0</v>
      </c>
      <c r="AA371" s="222">
        <f>$N371*60*Cost!$H$10*Cost!$H$11*Cost!$D$8/1000</f>
        <v>0</v>
      </c>
      <c r="AB371" s="222">
        <f>$N371*60*Cost!$H$10*Cost!$H$11*Cost!$D$9/1000</f>
        <v>0</v>
      </c>
      <c r="AC371" s="222">
        <f>$N371*60*Cost!$H$10*Cost!$H$11*Cost!$D$10/1000</f>
        <v>0</v>
      </c>
      <c r="AD371" s="222">
        <f>$N371*60*Cost!$H$10*Cost!$H$11*Cost!$D$11/1000</f>
        <v>0</v>
      </c>
      <c r="AE371" s="222">
        <f t="shared" si="17"/>
        <v>0</v>
      </c>
      <c r="AF371" s="222"/>
      <c r="AG371" s="222"/>
      <c r="AH371" s="222"/>
      <c r="AI371" s="222"/>
      <c r="AJ371" s="222"/>
      <c r="AK371" s="222"/>
      <c r="AL371" s="222"/>
      <c r="AM371" s="222"/>
      <c r="AN371" s="222"/>
      <c r="AO371" s="222"/>
      <c r="AP371" s="222"/>
      <c r="AQ371" s="222"/>
      <c r="AR371" s="222"/>
      <c r="AS371" s="222"/>
      <c r="AT371" s="222"/>
    </row>
    <row r="372" spans="2:46" ht="13.8" x14ac:dyDescent="0.25">
      <c r="B372" s="15"/>
      <c r="C372" s="15"/>
      <c r="D372" s="15"/>
      <c r="E372" s="16"/>
      <c r="F372" s="15"/>
      <c r="G372" s="29"/>
      <c r="H372" s="322"/>
      <c r="I372" s="323"/>
      <c r="J372" s="323"/>
      <c r="K372" s="15"/>
      <c r="L372" s="15"/>
      <c r="M372" s="204">
        <f t="shared" si="16"/>
        <v>0</v>
      </c>
      <c r="N372" s="44">
        <f>IF(DisplayUnits="standard",IF(G372=0,0,VLOOKUP(G372,'Flow Rate Table'!$B$13:$O$132,X372)),IF(G372=0,0,VLOOKUP(G372,#REF!,X372)))</f>
        <v>0</v>
      </c>
      <c r="O372" s="129" t="str">
        <f>IF(E372=$A$3,M372/Cost!$D$6,"N/A")</f>
        <v>N/A</v>
      </c>
      <c r="P372" s="45" t="str">
        <f>IF(E372=Translations!$A$100,VLOOKUP(Cost!$D$5,'Coefficient Table'!$A$8:$K$92,11,FALSE)*O372,"N/A")</f>
        <v>N/A</v>
      </c>
      <c r="Q372" s="45" t="str">
        <f>IF(E372=Translations!$A$100,VLOOKUP(Cost!$D$5,'Coefficient Table'!$A$8:$K$92,10,FALSE)*O372,"N/A")</f>
        <v>N/A</v>
      </c>
      <c r="R372" s="45" t="str">
        <f>IF(E372=Translations!$A$100,VLOOKUP(Cost!$D$5,'Coefficient Table'!$A$8:$K$92,9,FALSE)*P372,"N/A")</f>
        <v>N/A</v>
      </c>
      <c r="S372" s="127"/>
      <c r="T372" s="229"/>
      <c r="U372" s="222"/>
      <c r="V372" s="222"/>
      <c r="W372" s="222"/>
      <c r="X372" s="227">
        <f t="shared" si="15"/>
        <v>0</v>
      </c>
      <c r="Y372" s="222"/>
      <c r="Z372" s="222">
        <f>$N372*60*Cost!$H$10*Cost!$H$11*Cost!$D$7/1000</f>
        <v>0</v>
      </c>
      <c r="AA372" s="222">
        <f>$N372*60*Cost!$H$10*Cost!$H$11*Cost!$D$8/1000</f>
        <v>0</v>
      </c>
      <c r="AB372" s="222">
        <f>$N372*60*Cost!$H$10*Cost!$H$11*Cost!$D$9/1000</f>
        <v>0</v>
      </c>
      <c r="AC372" s="222">
        <f>$N372*60*Cost!$H$10*Cost!$H$11*Cost!$D$10/1000</f>
        <v>0</v>
      </c>
      <c r="AD372" s="222">
        <f>$N372*60*Cost!$H$10*Cost!$H$11*Cost!$D$11/1000</f>
        <v>0</v>
      </c>
      <c r="AE372" s="222">
        <f t="shared" si="17"/>
        <v>0</v>
      </c>
      <c r="AF372" s="222"/>
      <c r="AG372" s="222"/>
      <c r="AH372" s="222"/>
      <c r="AI372" s="222"/>
      <c r="AJ372" s="222"/>
      <c r="AK372" s="222"/>
      <c r="AL372" s="222"/>
      <c r="AM372" s="222"/>
      <c r="AN372" s="222"/>
      <c r="AO372" s="222"/>
      <c r="AP372" s="222"/>
      <c r="AQ372" s="222"/>
      <c r="AR372" s="222"/>
      <c r="AS372" s="222"/>
      <c r="AT372" s="222"/>
    </row>
    <row r="373" spans="2:46" ht="13.8" x14ac:dyDescent="0.25">
      <c r="B373" s="15"/>
      <c r="C373" s="15"/>
      <c r="D373" s="15"/>
      <c r="E373" s="16"/>
      <c r="F373" s="15"/>
      <c r="G373" s="29"/>
      <c r="H373" s="322"/>
      <c r="I373" s="323"/>
      <c r="J373" s="323"/>
      <c r="K373" s="15"/>
      <c r="L373" s="15"/>
      <c r="M373" s="204">
        <f t="shared" si="16"/>
        <v>0</v>
      </c>
      <c r="N373" s="44">
        <f>IF(DisplayUnits="standard",IF(G373=0,0,VLOOKUP(G373,'Flow Rate Table'!$B$13:$O$132,X373)),IF(G373=0,0,VLOOKUP(G373,#REF!,X373)))</f>
        <v>0</v>
      </c>
      <c r="O373" s="129" t="str">
        <f>IF(E373=$A$3,M373/Cost!$D$6,"N/A")</f>
        <v>N/A</v>
      </c>
      <c r="P373" s="45" t="str">
        <f>IF(E373=Translations!$A$100,VLOOKUP(Cost!$D$5,'Coefficient Table'!$A$8:$K$92,11,FALSE)*O373,"N/A")</f>
        <v>N/A</v>
      </c>
      <c r="Q373" s="45" t="str">
        <f>IF(E373=Translations!$A$100,VLOOKUP(Cost!$D$5,'Coefficient Table'!$A$8:$K$92,10,FALSE)*O373,"N/A")</f>
        <v>N/A</v>
      </c>
      <c r="R373" s="45" t="str">
        <f>IF(E373=Translations!$A$100,VLOOKUP(Cost!$D$5,'Coefficient Table'!$A$8:$K$92,9,FALSE)*P373,"N/A")</f>
        <v>N/A</v>
      </c>
      <c r="S373" s="127"/>
      <c r="T373" s="229"/>
      <c r="U373" s="222"/>
      <c r="V373" s="222"/>
      <c r="W373" s="222"/>
      <c r="X373" s="227">
        <f t="shared" si="15"/>
        <v>0</v>
      </c>
      <c r="Y373" s="222"/>
      <c r="Z373" s="222">
        <f>$N373*60*Cost!$H$10*Cost!$H$11*Cost!$D$7/1000</f>
        <v>0</v>
      </c>
      <c r="AA373" s="222">
        <f>$N373*60*Cost!$H$10*Cost!$H$11*Cost!$D$8/1000</f>
        <v>0</v>
      </c>
      <c r="AB373" s="222">
        <f>$N373*60*Cost!$H$10*Cost!$H$11*Cost!$D$9/1000</f>
        <v>0</v>
      </c>
      <c r="AC373" s="222">
        <f>$N373*60*Cost!$H$10*Cost!$H$11*Cost!$D$10/1000</f>
        <v>0</v>
      </c>
      <c r="AD373" s="222">
        <f>$N373*60*Cost!$H$10*Cost!$H$11*Cost!$D$11/1000</f>
        <v>0</v>
      </c>
      <c r="AE373" s="222">
        <f t="shared" si="17"/>
        <v>0</v>
      </c>
      <c r="AF373" s="222"/>
      <c r="AG373" s="222"/>
      <c r="AH373" s="222"/>
      <c r="AI373" s="222"/>
      <c r="AJ373" s="222"/>
      <c r="AK373" s="222"/>
      <c r="AL373" s="222"/>
      <c r="AM373" s="222"/>
      <c r="AN373" s="222"/>
      <c r="AO373" s="222"/>
      <c r="AP373" s="222"/>
      <c r="AQ373" s="222"/>
      <c r="AR373" s="222"/>
      <c r="AS373" s="222"/>
      <c r="AT373" s="222"/>
    </row>
    <row r="374" spans="2:46" ht="13.8" x14ac:dyDescent="0.25">
      <c r="B374" s="15"/>
      <c r="C374" s="15"/>
      <c r="D374" s="15"/>
      <c r="E374" s="16"/>
      <c r="F374" s="15"/>
      <c r="G374" s="29"/>
      <c r="H374" s="322"/>
      <c r="I374" s="323"/>
      <c r="J374" s="323"/>
      <c r="K374" s="15"/>
      <c r="L374" s="15"/>
      <c r="M374" s="204">
        <f t="shared" si="16"/>
        <v>0</v>
      </c>
      <c r="N374" s="44">
        <f>IF(DisplayUnits="standard",IF(G374=0,0,VLOOKUP(G374,'Flow Rate Table'!$B$13:$O$132,X374)),IF(G374=0,0,VLOOKUP(G374,#REF!,X374)))</f>
        <v>0</v>
      </c>
      <c r="O374" s="129" t="str">
        <f>IF(E374=$A$3,M374/Cost!$D$6,"N/A")</f>
        <v>N/A</v>
      </c>
      <c r="P374" s="45" t="str">
        <f>IF(E374=Translations!$A$100,VLOOKUP(Cost!$D$5,'Coefficient Table'!$A$8:$K$92,11,FALSE)*O374,"N/A")</f>
        <v>N/A</v>
      </c>
      <c r="Q374" s="45" t="str">
        <f>IF(E374=Translations!$A$100,VLOOKUP(Cost!$D$5,'Coefficient Table'!$A$8:$K$92,10,FALSE)*O374,"N/A")</f>
        <v>N/A</v>
      </c>
      <c r="R374" s="45" t="str">
        <f>IF(E374=Translations!$A$100,VLOOKUP(Cost!$D$5,'Coefficient Table'!$A$8:$K$92,9,FALSE)*P374,"N/A")</f>
        <v>N/A</v>
      </c>
      <c r="S374" s="127"/>
      <c r="T374" s="229"/>
      <c r="U374" s="222"/>
      <c r="V374" s="222"/>
      <c r="W374" s="222"/>
      <c r="X374" s="227">
        <f t="shared" si="15"/>
        <v>0</v>
      </c>
      <c r="Y374" s="222"/>
      <c r="Z374" s="222">
        <f>$N374*60*Cost!$H$10*Cost!$H$11*Cost!$D$7/1000</f>
        <v>0</v>
      </c>
      <c r="AA374" s="222">
        <f>$N374*60*Cost!$H$10*Cost!$H$11*Cost!$D$8/1000</f>
        <v>0</v>
      </c>
      <c r="AB374" s="222">
        <f>$N374*60*Cost!$H$10*Cost!$H$11*Cost!$D$9/1000</f>
        <v>0</v>
      </c>
      <c r="AC374" s="222">
        <f>$N374*60*Cost!$H$10*Cost!$H$11*Cost!$D$10/1000</f>
        <v>0</v>
      </c>
      <c r="AD374" s="222">
        <f>$N374*60*Cost!$H$10*Cost!$H$11*Cost!$D$11/1000</f>
        <v>0</v>
      </c>
      <c r="AE374" s="222">
        <f t="shared" si="17"/>
        <v>0</v>
      </c>
      <c r="AF374" s="222"/>
      <c r="AG374" s="222"/>
      <c r="AH374" s="222"/>
      <c r="AI374" s="222"/>
      <c r="AJ374" s="222"/>
      <c r="AK374" s="222"/>
      <c r="AL374" s="222"/>
      <c r="AM374" s="222"/>
      <c r="AN374" s="222"/>
      <c r="AO374" s="222"/>
      <c r="AP374" s="222"/>
      <c r="AQ374" s="222"/>
      <c r="AR374" s="222"/>
      <c r="AS374" s="222"/>
      <c r="AT374" s="222"/>
    </row>
    <row r="375" spans="2:46" ht="13.8" x14ac:dyDescent="0.25">
      <c r="B375" s="15"/>
      <c r="C375" s="15"/>
      <c r="D375" s="15"/>
      <c r="E375" s="16"/>
      <c r="F375" s="15"/>
      <c r="G375" s="29"/>
      <c r="H375" s="322"/>
      <c r="I375" s="323"/>
      <c r="J375" s="323"/>
      <c r="K375" s="15"/>
      <c r="L375" s="15"/>
      <c r="M375" s="204">
        <f t="shared" si="16"/>
        <v>0</v>
      </c>
      <c r="N375" s="44">
        <f>IF(DisplayUnits="standard",IF(G375=0,0,VLOOKUP(G375,'Flow Rate Table'!$B$13:$O$132,X375)),IF(G375=0,0,VLOOKUP(G375,#REF!,X375)))</f>
        <v>0</v>
      </c>
      <c r="O375" s="129" t="str">
        <f>IF(E375=$A$3,M375/Cost!$D$6,"N/A")</f>
        <v>N/A</v>
      </c>
      <c r="P375" s="45" t="str">
        <f>IF(E375=Translations!$A$100,VLOOKUP(Cost!$D$5,'Coefficient Table'!$A$8:$K$92,11,FALSE)*O375,"N/A")</f>
        <v>N/A</v>
      </c>
      <c r="Q375" s="45" t="str">
        <f>IF(E375=Translations!$A$100,VLOOKUP(Cost!$D$5,'Coefficient Table'!$A$8:$K$92,10,FALSE)*O375,"N/A")</f>
        <v>N/A</v>
      </c>
      <c r="R375" s="45" t="str">
        <f>IF(E375=Translations!$A$100,VLOOKUP(Cost!$D$5,'Coefficient Table'!$A$8:$K$92,9,FALSE)*P375,"N/A")</f>
        <v>N/A</v>
      </c>
      <c r="S375" s="127"/>
      <c r="T375" s="229"/>
      <c r="U375" s="222"/>
      <c r="V375" s="222"/>
      <c r="W375" s="222"/>
      <c r="X375" s="227">
        <f t="shared" si="15"/>
        <v>0</v>
      </c>
      <c r="Y375" s="222"/>
      <c r="Z375" s="222">
        <f>$N375*60*Cost!$H$10*Cost!$H$11*Cost!$D$7/1000</f>
        <v>0</v>
      </c>
      <c r="AA375" s="222">
        <f>$N375*60*Cost!$H$10*Cost!$H$11*Cost!$D$8/1000</f>
        <v>0</v>
      </c>
      <c r="AB375" s="222">
        <f>$N375*60*Cost!$H$10*Cost!$H$11*Cost!$D$9/1000</f>
        <v>0</v>
      </c>
      <c r="AC375" s="222">
        <f>$N375*60*Cost!$H$10*Cost!$H$11*Cost!$D$10/1000</f>
        <v>0</v>
      </c>
      <c r="AD375" s="222">
        <f>$N375*60*Cost!$H$10*Cost!$H$11*Cost!$D$11/1000</f>
        <v>0</v>
      </c>
      <c r="AE375" s="222">
        <f t="shared" si="17"/>
        <v>0</v>
      </c>
      <c r="AF375" s="222"/>
      <c r="AG375" s="222"/>
      <c r="AH375" s="222"/>
      <c r="AI375" s="222"/>
      <c r="AJ375" s="222"/>
      <c r="AK375" s="222"/>
      <c r="AL375" s="222"/>
      <c r="AM375" s="222"/>
      <c r="AN375" s="222"/>
      <c r="AO375" s="222"/>
      <c r="AP375" s="222"/>
      <c r="AQ375" s="222"/>
      <c r="AR375" s="222"/>
      <c r="AS375" s="222"/>
      <c r="AT375" s="222"/>
    </row>
    <row r="376" spans="2:46" ht="13.8" x14ac:dyDescent="0.25">
      <c r="B376" s="15"/>
      <c r="C376" s="15"/>
      <c r="D376" s="15"/>
      <c r="E376" s="16"/>
      <c r="F376" s="15"/>
      <c r="G376" s="29"/>
      <c r="H376" s="322"/>
      <c r="I376" s="323"/>
      <c r="J376" s="323"/>
      <c r="K376" s="15"/>
      <c r="L376" s="15"/>
      <c r="M376" s="204">
        <f t="shared" si="16"/>
        <v>0</v>
      </c>
      <c r="N376" s="44">
        <f>IF(DisplayUnits="standard",IF(G376=0,0,VLOOKUP(G376,'Flow Rate Table'!$B$13:$O$132,X376)),IF(G376=0,0,VLOOKUP(G376,#REF!,X376)))</f>
        <v>0</v>
      </c>
      <c r="O376" s="129" t="str">
        <f>IF(E376=$A$3,M376/Cost!$D$6,"N/A")</f>
        <v>N/A</v>
      </c>
      <c r="P376" s="45" t="str">
        <f>IF(E376=Translations!$A$100,VLOOKUP(Cost!$D$5,'Coefficient Table'!$A$8:$K$92,11,FALSE)*O376,"N/A")</f>
        <v>N/A</v>
      </c>
      <c r="Q376" s="45" t="str">
        <f>IF(E376=Translations!$A$100,VLOOKUP(Cost!$D$5,'Coefficient Table'!$A$8:$K$92,10,FALSE)*O376,"N/A")</f>
        <v>N/A</v>
      </c>
      <c r="R376" s="45" t="str">
        <f>IF(E376=Translations!$A$100,VLOOKUP(Cost!$D$5,'Coefficient Table'!$A$8:$K$92,9,FALSE)*P376,"N/A")</f>
        <v>N/A</v>
      </c>
      <c r="S376" s="127"/>
      <c r="T376" s="229"/>
      <c r="U376" s="222"/>
      <c r="V376" s="222"/>
      <c r="W376" s="222"/>
      <c r="X376" s="227">
        <f t="shared" si="15"/>
        <v>0</v>
      </c>
      <c r="Y376" s="222"/>
      <c r="Z376" s="222">
        <f>$N376*60*Cost!$H$10*Cost!$H$11*Cost!$D$7/1000</f>
        <v>0</v>
      </c>
      <c r="AA376" s="222">
        <f>$N376*60*Cost!$H$10*Cost!$H$11*Cost!$D$8/1000</f>
        <v>0</v>
      </c>
      <c r="AB376" s="222">
        <f>$N376*60*Cost!$H$10*Cost!$H$11*Cost!$D$9/1000</f>
        <v>0</v>
      </c>
      <c r="AC376" s="222">
        <f>$N376*60*Cost!$H$10*Cost!$H$11*Cost!$D$10/1000</f>
        <v>0</v>
      </c>
      <c r="AD376" s="222">
        <f>$N376*60*Cost!$H$10*Cost!$H$11*Cost!$D$11/1000</f>
        <v>0</v>
      </c>
      <c r="AE376" s="222">
        <f t="shared" si="17"/>
        <v>0</v>
      </c>
      <c r="AF376" s="222"/>
      <c r="AG376" s="222"/>
      <c r="AH376" s="222"/>
      <c r="AI376" s="222"/>
      <c r="AJ376" s="222"/>
      <c r="AK376" s="222"/>
      <c r="AL376" s="222"/>
      <c r="AM376" s="222"/>
      <c r="AN376" s="222"/>
      <c r="AO376" s="222"/>
      <c r="AP376" s="222"/>
      <c r="AQ376" s="222"/>
      <c r="AR376" s="222"/>
      <c r="AS376" s="222"/>
      <c r="AT376" s="222"/>
    </row>
    <row r="377" spans="2:46" ht="13.8" x14ac:dyDescent="0.25">
      <c r="B377" s="15"/>
      <c r="C377" s="15"/>
      <c r="D377" s="15"/>
      <c r="E377" s="16"/>
      <c r="F377" s="15"/>
      <c r="G377" s="29"/>
      <c r="H377" s="322"/>
      <c r="I377" s="323"/>
      <c r="J377" s="323"/>
      <c r="K377" s="15"/>
      <c r="L377" s="15"/>
      <c r="M377" s="204">
        <f t="shared" si="16"/>
        <v>0</v>
      </c>
      <c r="N377" s="44">
        <f>IF(DisplayUnits="standard",IF(G377=0,0,VLOOKUP(G377,'Flow Rate Table'!$B$13:$O$132,X377)),IF(G377=0,0,VLOOKUP(G377,#REF!,X377)))</f>
        <v>0</v>
      </c>
      <c r="O377" s="129" t="str">
        <f>IF(E377=$A$3,M377/Cost!$D$6,"N/A")</f>
        <v>N/A</v>
      </c>
      <c r="P377" s="45" t="str">
        <f>IF(E377=Translations!$A$100,VLOOKUP(Cost!$D$5,'Coefficient Table'!$A$8:$K$92,11,FALSE)*O377,"N/A")</f>
        <v>N/A</v>
      </c>
      <c r="Q377" s="45" t="str">
        <f>IF(E377=Translations!$A$100,VLOOKUP(Cost!$D$5,'Coefficient Table'!$A$8:$K$92,10,FALSE)*O377,"N/A")</f>
        <v>N/A</v>
      </c>
      <c r="R377" s="45" t="str">
        <f>IF(E377=Translations!$A$100,VLOOKUP(Cost!$D$5,'Coefficient Table'!$A$8:$K$92,9,FALSE)*P377,"N/A")</f>
        <v>N/A</v>
      </c>
      <c r="S377" s="127"/>
      <c r="T377" s="229"/>
      <c r="U377" s="222"/>
      <c r="V377" s="222"/>
      <c r="W377" s="222"/>
      <c r="X377" s="227">
        <f t="shared" si="15"/>
        <v>0</v>
      </c>
      <c r="Y377" s="222"/>
      <c r="Z377" s="222">
        <f>$N377*60*Cost!$H$10*Cost!$H$11*Cost!$D$7/1000</f>
        <v>0</v>
      </c>
      <c r="AA377" s="222">
        <f>$N377*60*Cost!$H$10*Cost!$H$11*Cost!$D$8/1000</f>
        <v>0</v>
      </c>
      <c r="AB377" s="222">
        <f>$N377*60*Cost!$H$10*Cost!$H$11*Cost!$D$9/1000</f>
        <v>0</v>
      </c>
      <c r="AC377" s="222">
        <f>$N377*60*Cost!$H$10*Cost!$H$11*Cost!$D$10/1000</f>
        <v>0</v>
      </c>
      <c r="AD377" s="222">
        <f>$N377*60*Cost!$H$10*Cost!$H$11*Cost!$D$11/1000</f>
        <v>0</v>
      </c>
      <c r="AE377" s="222">
        <f t="shared" si="17"/>
        <v>0</v>
      </c>
      <c r="AF377" s="222"/>
      <c r="AG377" s="222"/>
      <c r="AH377" s="222"/>
      <c r="AI377" s="222"/>
      <c r="AJ377" s="222"/>
      <c r="AK377" s="222"/>
      <c r="AL377" s="222"/>
      <c r="AM377" s="222"/>
      <c r="AN377" s="222"/>
      <c r="AO377" s="222"/>
      <c r="AP377" s="222"/>
      <c r="AQ377" s="222"/>
      <c r="AR377" s="222"/>
      <c r="AS377" s="222"/>
      <c r="AT377" s="222"/>
    </row>
    <row r="378" spans="2:46" ht="13.8" x14ac:dyDescent="0.25">
      <c r="B378" s="15"/>
      <c r="C378" s="15"/>
      <c r="D378" s="15"/>
      <c r="E378" s="16"/>
      <c r="F378" s="15"/>
      <c r="G378" s="29"/>
      <c r="H378" s="322"/>
      <c r="I378" s="323"/>
      <c r="J378" s="323"/>
      <c r="K378" s="15"/>
      <c r="L378" s="15"/>
      <c r="M378" s="204">
        <f t="shared" si="16"/>
        <v>0</v>
      </c>
      <c r="N378" s="44">
        <f>IF(DisplayUnits="standard",IF(G378=0,0,VLOOKUP(G378,'Flow Rate Table'!$B$13:$O$132,X378)),IF(G378=0,0,VLOOKUP(G378,#REF!,X378)))</f>
        <v>0</v>
      </c>
      <c r="O378" s="129" t="str">
        <f>IF(E378=$A$3,M378/Cost!$D$6,"N/A")</f>
        <v>N/A</v>
      </c>
      <c r="P378" s="45" t="str">
        <f>IF(E378=Translations!$A$100,VLOOKUP(Cost!$D$5,'Coefficient Table'!$A$8:$K$92,11,FALSE)*O378,"N/A")</f>
        <v>N/A</v>
      </c>
      <c r="Q378" s="45" t="str">
        <f>IF(E378=Translations!$A$100,VLOOKUP(Cost!$D$5,'Coefficient Table'!$A$8:$K$92,10,FALSE)*O378,"N/A")</f>
        <v>N/A</v>
      </c>
      <c r="R378" s="45" t="str">
        <f>IF(E378=Translations!$A$100,VLOOKUP(Cost!$D$5,'Coefficient Table'!$A$8:$K$92,9,FALSE)*P378,"N/A")</f>
        <v>N/A</v>
      </c>
      <c r="S378" s="127"/>
      <c r="T378" s="229"/>
      <c r="U378" s="222"/>
      <c r="V378" s="222"/>
      <c r="W378" s="222"/>
      <c r="X378" s="227">
        <f t="shared" si="15"/>
        <v>0</v>
      </c>
      <c r="Y378" s="222"/>
      <c r="Z378" s="222">
        <f>$N378*60*Cost!$H$10*Cost!$H$11*Cost!$D$7/1000</f>
        <v>0</v>
      </c>
      <c r="AA378" s="222">
        <f>$N378*60*Cost!$H$10*Cost!$H$11*Cost!$D$8/1000</f>
        <v>0</v>
      </c>
      <c r="AB378" s="222">
        <f>$N378*60*Cost!$H$10*Cost!$H$11*Cost!$D$9/1000</f>
        <v>0</v>
      </c>
      <c r="AC378" s="222">
        <f>$N378*60*Cost!$H$10*Cost!$H$11*Cost!$D$10/1000</f>
        <v>0</v>
      </c>
      <c r="AD378" s="222">
        <f>$N378*60*Cost!$H$10*Cost!$H$11*Cost!$D$11/1000</f>
        <v>0</v>
      </c>
      <c r="AE378" s="222">
        <f t="shared" si="17"/>
        <v>0</v>
      </c>
      <c r="AF378" s="222"/>
      <c r="AG378" s="222"/>
      <c r="AH378" s="222"/>
      <c r="AI378" s="222"/>
      <c r="AJ378" s="222"/>
      <c r="AK378" s="222"/>
      <c r="AL378" s="222"/>
      <c r="AM378" s="222"/>
      <c r="AN378" s="222"/>
      <c r="AO378" s="222"/>
      <c r="AP378" s="222"/>
      <c r="AQ378" s="222"/>
      <c r="AR378" s="222"/>
      <c r="AS378" s="222"/>
      <c r="AT378" s="222"/>
    </row>
    <row r="379" spans="2:46" ht="13.8" x14ac:dyDescent="0.25">
      <c r="B379" s="15"/>
      <c r="C379" s="15"/>
      <c r="D379" s="15"/>
      <c r="E379" s="16"/>
      <c r="F379" s="15"/>
      <c r="G379" s="29"/>
      <c r="H379" s="322"/>
      <c r="I379" s="323"/>
      <c r="J379" s="323"/>
      <c r="K379" s="15"/>
      <c r="L379" s="15"/>
      <c r="M379" s="204">
        <f t="shared" si="16"/>
        <v>0</v>
      </c>
      <c r="N379" s="44">
        <f>IF(DisplayUnits="standard",IF(G379=0,0,VLOOKUP(G379,'Flow Rate Table'!$B$13:$O$132,X379)),IF(G379=0,0,VLOOKUP(G379,#REF!,X379)))</f>
        <v>0</v>
      </c>
      <c r="O379" s="129" t="str">
        <f>IF(E379=$A$3,M379/Cost!$D$6,"N/A")</f>
        <v>N/A</v>
      </c>
      <c r="P379" s="45" t="str">
        <f>IF(E379=Translations!$A$100,VLOOKUP(Cost!$D$5,'Coefficient Table'!$A$8:$K$92,11,FALSE)*O379,"N/A")</f>
        <v>N/A</v>
      </c>
      <c r="Q379" s="45" t="str">
        <f>IF(E379=Translations!$A$100,VLOOKUP(Cost!$D$5,'Coefficient Table'!$A$8:$K$92,10,FALSE)*O379,"N/A")</f>
        <v>N/A</v>
      </c>
      <c r="R379" s="45" t="str">
        <f>IF(E379=Translations!$A$100,VLOOKUP(Cost!$D$5,'Coefficient Table'!$A$8:$K$92,9,FALSE)*P379,"N/A")</f>
        <v>N/A</v>
      </c>
      <c r="S379" s="127"/>
      <c r="T379" s="229"/>
      <c r="U379" s="222"/>
      <c r="V379" s="222"/>
      <c r="W379" s="222"/>
      <c r="X379" s="227">
        <f t="shared" si="15"/>
        <v>0</v>
      </c>
      <c r="Y379" s="222"/>
      <c r="Z379" s="222">
        <f>$N379*60*Cost!$H$10*Cost!$H$11*Cost!$D$7/1000</f>
        <v>0</v>
      </c>
      <c r="AA379" s="222">
        <f>$N379*60*Cost!$H$10*Cost!$H$11*Cost!$D$8/1000</f>
        <v>0</v>
      </c>
      <c r="AB379" s="222">
        <f>$N379*60*Cost!$H$10*Cost!$H$11*Cost!$D$9/1000</f>
        <v>0</v>
      </c>
      <c r="AC379" s="222">
        <f>$N379*60*Cost!$H$10*Cost!$H$11*Cost!$D$10/1000</f>
        <v>0</v>
      </c>
      <c r="AD379" s="222">
        <f>$N379*60*Cost!$H$10*Cost!$H$11*Cost!$D$11/1000</f>
        <v>0</v>
      </c>
      <c r="AE379" s="222">
        <f t="shared" si="17"/>
        <v>0</v>
      </c>
      <c r="AF379" s="222"/>
      <c r="AG379" s="222"/>
      <c r="AH379" s="222"/>
      <c r="AI379" s="222"/>
      <c r="AJ379" s="222"/>
      <c r="AK379" s="222"/>
      <c r="AL379" s="222"/>
      <c r="AM379" s="222"/>
      <c r="AN379" s="222"/>
      <c r="AO379" s="222"/>
      <c r="AP379" s="222"/>
      <c r="AQ379" s="222"/>
      <c r="AR379" s="222"/>
      <c r="AS379" s="222"/>
      <c r="AT379" s="222"/>
    </row>
    <row r="380" spans="2:46" ht="13.8" x14ac:dyDescent="0.25">
      <c r="B380" s="15"/>
      <c r="C380" s="15"/>
      <c r="D380" s="15"/>
      <c r="E380" s="16"/>
      <c r="F380" s="15"/>
      <c r="G380" s="29"/>
      <c r="H380" s="322"/>
      <c r="I380" s="323"/>
      <c r="J380" s="323"/>
      <c r="K380" s="15"/>
      <c r="L380" s="15"/>
      <c r="M380" s="204">
        <f t="shared" si="16"/>
        <v>0</v>
      </c>
      <c r="N380" s="44">
        <f>IF(DisplayUnits="standard",IF(G380=0,0,VLOOKUP(G380,'Flow Rate Table'!$B$13:$O$132,X380)),IF(G380=0,0,VLOOKUP(G380,#REF!,X380)))</f>
        <v>0</v>
      </c>
      <c r="O380" s="129" t="str">
        <f>IF(E380=$A$3,M380/Cost!$D$6,"N/A")</f>
        <v>N/A</v>
      </c>
      <c r="P380" s="45" t="str">
        <f>IF(E380=Translations!$A$100,VLOOKUP(Cost!$D$5,'Coefficient Table'!$A$8:$K$92,11,FALSE)*O380,"N/A")</f>
        <v>N/A</v>
      </c>
      <c r="Q380" s="45" t="str">
        <f>IF(E380=Translations!$A$100,VLOOKUP(Cost!$D$5,'Coefficient Table'!$A$8:$K$92,10,FALSE)*O380,"N/A")</f>
        <v>N/A</v>
      </c>
      <c r="R380" s="45" t="str">
        <f>IF(E380=Translations!$A$100,VLOOKUP(Cost!$D$5,'Coefficient Table'!$A$8:$K$92,9,FALSE)*P380,"N/A")</f>
        <v>N/A</v>
      </c>
      <c r="S380" s="127"/>
      <c r="T380" s="229"/>
      <c r="U380" s="222"/>
      <c r="V380" s="222"/>
      <c r="W380" s="222"/>
      <c r="X380" s="227">
        <f t="shared" si="15"/>
        <v>0</v>
      </c>
      <c r="Y380" s="222"/>
      <c r="Z380" s="222">
        <f>$N380*60*Cost!$H$10*Cost!$H$11*Cost!$D$7/1000</f>
        <v>0</v>
      </c>
      <c r="AA380" s="222">
        <f>$N380*60*Cost!$H$10*Cost!$H$11*Cost!$D$8/1000</f>
        <v>0</v>
      </c>
      <c r="AB380" s="222">
        <f>$N380*60*Cost!$H$10*Cost!$H$11*Cost!$D$9/1000</f>
        <v>0</v>
      </c>
      <c r="AC380" s="222">
        <f>$N380*60*Cost!$H$10*Cost!$H$11*Cost!$D$10/1000</f>
        <v>0</v>
      </c>
      <c r="AD380" s="222">
        <f>$N380*60*Cost!$H$10*Cost!$H$11*Cost!$D$11/1000</f>
        <v>0</v>
      </c>
      <c r="AE380" s="222">
        <f t="shared" si="17"/>
        <v>0</v>
      </c>
      <c r="AF380" s="222"/>
      <c r="AG380" s="222"/>
      <c r="AH380" s="222"/>
      <c r="AI380" s="222"/>
      <c r="AJ380" s="222"/>
      <c r="AK380" s="222"/>
      <c r="AL380" s="222"/>
      <c r="AM380" s="222"/>
      <c r="AN380" s="222"/>
      <c r="AO380" s="222"/>
      <c r="AP380" s="222"/>
      <c r="AQ380" s="222"/>
      <c r="AR380" s="222"/>
      <c r="AS380" s="222"/>
      <c r="AT380" s="222"/>
    </row>
    <row r="381" spans="2:46" ht="13.8" x14ac:dyDescent="0.25">
      <c r="B381" s="15"/>
      <c r="C381" s="15"/>
      <c r="D381" s="15"/>
      <c r="E381" s="16"/>
      <c r="F381" s="15"/>
      <c r="G381" s="29"/>
      <c r="H381" s="322"/>
      <c r="I381" s="323"/>
      <c r="J381" s="323"/>
      <c r="K381" s="15"/>
      <c r="L381" s="15"/>
      <c r="M381" s="204">
        <f t="shared" si="16"/>
        <v>0</v>
      </c>
      <c r="N381" s="44">
        <f>IF(DisplayUnits="standard",IF(G381=0,0,VLOOKUP(G381,'Flow Rate Table'!$B$13:$O$132,X381)),IF(G381=0,0,VLOOKUP(G381,#REF!,X381)))</f>
        <v>0</v>
      </c>
      <c r="O381" s="129" t="str">
        <f>IF(E381=$A$3,M381/Cost!$D$6,"N/A")</f>
        <v>N/A</v>
      </c>
      <c r="P381" s="45" t="str">
        <f>IF(E381=Translations!$A$100,VLOOKUP(Cost!$D$5,'Coefficient Table'!$A$8:$K$92,11,FALSE)*O381,"N/A")</f>
        <v>N/A</v>
      </c>
      <c r="Q381" s="45" t="str">
        <f>IF(E381=Translations!$A$100,VLOOKUP(Cost!$D$5,'Coefficient Table'!$A$8:$K$92,10,FALSE)*O381,"N/A")</f>
        <v>N/A</v>
      </c>
      <c r="R381" s="45" t="str">
        <f>IF(E381=Translations!$A$100,VLOOKUP(Cost!$D$5,'Coefficient Table'!$A$8:$K$92,9,FALSE)*P381,"N/A")</f>
        <v>N/A</v>
      </c>
      <c r="S381" s="127"/>
      <c r="T381" s="229"/>
      <c r="U381" s="222"/>
      <c r="V381" s="222"/>
      <c r="W381" s="222"/>
      <c r="X381" s="227">
        <f t="shared" si="15"/>
        <v>0</v>
      </c>
      <c r="Y381" s="222"/>
      <c r="Z381" s="222">
        <f>$N381*60*Cost!$H$10*Cost!$H$11*Cost!$D$7/1000</f>
        <v>0</v>
      </c>
      <c r="AA381" s="222">
        <f>$N381*60*Cost!$H$10*Cost!$H$11*Cost!$D$8/1000</f>
        <v>0</v>
      </c>
      <c r="AB381" s="222">
        <f>$N381*60*Cost!$H$10*Cost!$H$11*Cost!$D$9/1000</f>
        <v>0</v>
      </c>
      <c r="AC381" s="222">
        <f>$N381*60*Cost!$H$10*Cost!$H$11*Cost!$D$10/1000</f>
        <v>0</v>
      </c>
      <c r="AD381" s="222">
        <f>$N381*60*Cost!$H$10*Cost!$H$11*Cost!$D$11/1000</f>
        <v>0</v>
      </c>
      <c r="AE381" s="222">
        <f t="shared" si="17"/>
        <v>0</v>
      </c>
      <c r="AF381" s="222"/>
      <c r="AG381" s="222"/>
      <c r="AH381" s="222"/>
      <c r="AI381" s="222"/>
      <c r="AJ381" s="222"/>
      <c r="AK381" s="222"/>
      <c r="AL381" s="222"/>
      <c r="AM381" s="222"/>
      <c r="AN381" s="222"/>
      <c r="AO381" s="222"/>
      <c r="AP381" s="222"/>
      <c r="AQ381" s="222"/>
      <c r="AR381" s="222"/>
      <c r="AS381" s="222"/>
      <c r="AT381" s="222"/>
    </row>
    <row r="382" spans="2:46" ht="13.8" x14ac:dyDescent="0.25">
      <c r="B382" s="15"/>
      <c r="C382" s="15"/>
      <c r="D382" s="15"/>
      <c r="E382" s="16"/>
      <c r="F382" s="15"/>
      <c r="G382" s="29"/>
      <c r="H382" s="322"/>
      <c r="I382" s="323"/>
      <c r="J382" s="323"/>
      <c r="K382" s="15"/>
      <c r="L382" s="15"/>
      <c r="M382" s="204">
        <f t="shared" si="16"/>
        <v>0</v>
      </c>
      <c r="N382" s="44">
        <f>IF(DisplayUnits="standard",IF(G382=0,0,VLOOKUP(G382,'Flow Rate Table'!$B$13:$O$132,X382)),IF(G382=0,0,VLOOKUP(G382,#REF!,X382)))</f>
        <v>0</v>
      </c>
      <c r="O382" s="129" t="str">
        <f>IF(E382=$A$3,M382/Cost!$D$6,"N/A")</f>
        <v>N/A</v>
      </c>
      <c r="P382" s="45" t="str">
        <f>IF(E382=Translations!$A$100,VLOOKUP(Cost!$D$5,'Coefficient Table'!$A$8:$K$92,11,FALSE)*O382,"N/A")</f>
        <v>N/A</v>
      </c>
      <c r="Q382" s="45" t="str">
        <f>IF(E382=Translations!$A$100,VLOOKUP(Cost!$D$5,'Coefficient Table'!$A$8:$K$92,10,FALSE)*O382,"N/A")</f>
        <v>N/A</v>
      </c>
      <c r="R382" s="45" t="str">
        <f>IF(E382=Translations!$A$100,VLOOKUP(Cost!$D$5,'Coefficient Table'!$A$8:$K$92,9,FALSE)*P382,"N/A")</f>
        <v>N/A</v>
      </c>
      <c r="S382" s="127"/>
      <c r="T382" s="229"/>
      <c r="U382" s="222"/>
      <c r="V382" s="222"/>
      <c r="W382" s="222"/>
      <c r="X382" s="227">
        <f t="shared" si="15"/>
        <v>0</v>
      </c>
      <c r="Y382" s="222"/>
      <c r="Z382" s="222">
        <f>$N382*60*Cost!$H$10*Cost!$H$11*Cost!$D$7/1000</f>
        <v>0</v>
      </c>
      <c r="AA382" s="222">
        <f>$N382*60*Cost!$H$10*Cost!$H$11*Cost!$D$8/1000</f>
        <v>0</v>
      </c>
      <c r="AB382" s="222">
        <f>$N382*60*Cost!$H$10*Cost!$H$11*Cost!$D$9/1000</f>
        <v>0</v>
      </c>
      <c r="AC382" s="222">
        <f>$N382*60*Cost!$H$10*Cost!$H$11*Cost!$D$10/1000</f>
        <v>0</v>
      </c>
      <c r="AD382" s="222">
        <f>$N382*60*Cost!$H$10*Cost!$H$11*Cost!$D$11/1000</f>
        <v>0</v>
      </c>
      <c r="AE382" s="222">
        <f t="shared" si="17"/>
        <v>0</v>
      </c>
      <c r="AF382" s="222"/>
      <c r="AG382" s="222"/>
      <c r="AH382" s="222"/>
      <c r="AI382" s="222"/>
      <c r="AJ382" s="222"/>
      <c r="AK382" s="222"/>
      <c r="AL382" s="222"/>
      <c r="AM382" s="222"/>
      <c r="AN382" s="222"/>
      <c r="AO382" s="222"/>
      <c r="AP382" s="222"/>
      <c r="AQ382" s="222"/>
      <c r="AR382" s="222"/>
      <c r="AS382" s="222"/>
      <c r="AT382" s="222"/>
    </row>
    <row r="383" spans="2:46" ht="13.8" x14ac:dyDescent="0.25">
      <c r="B383" s="15"/>
      <c r="C383" s="15"/>
      <c r="D383" s="15"/>
      <c r="E383" s="16"/>
      <c r="F383" s="15"/>
      <c r="G383" s="29"/>
      <c r="H383" s="322"/>
      <c r="I383" s="323"/>
      <c r="J383" s="323"/>
      <c r="K383" s="15"/>
      <c r="L383" s="15"/>
      <c r="M383" s="204">
        <f t="shared" si="16"/>
        <v>0</v>
      </c>
      <c r="N383" s="44">
        <f>IF(DisplayUnits="standard",IF(G383=0,0,VLOOKUP(G383,'Flow Rate Table'!$B$13:$O$132,X383)),IF(G383=0,0,VLOOKUP(G383,#REF!,X383)))</f>
        <v>0</v>
      </c>
      <c r="O383" s="129" t="str">
        <f>IF(E383=$A$3,M383/Cost!$D$6,"N/A")</f>
        <v>N/A</v>
      </c>
      <c r="P383" s="45" t="str">
        <f>IF(E383=Translations!$A$100,VLOOKUP(Cost!$D$5,'Coefficient Table'!$A$8:$K$92,11,FALSE)*O383,"N/A")</f>
        <v>N/A</v>
      </c>
      <c r="Q383" s="45" t="str">
        <f>IF(E383=Translations!$A$100,VLOOKUP(Cost!$D$5,'Coefficient Table'!$A$8:$K$92,10,FALSE)*O383,"N/A")</f>
        <v>N/A</v>
      </c>
      <c r="R383" s="45" t="str">
        <f>IF(E383=Translations!$A$100,VLOOKUP(Cost!$D$5,'Coefficient Table'!$A$8:$K$92,9,FALSE)*P383,"N/A")</f>
        <v>N/A</v>
      </c>
      <c r="S383" s="127"/>
      <c r="T383" s="229"/>
      <c r="U383" s="222"/>
      <c r="V383" s="222"/>
      <c r="W383" s="222"/>
      <c r="X383" s="227">
        <f t="shared" si="15"/>
        <v>0</v>
      </c>
      <c r="Y383" s="222"/>
      <c r="Z383" s="222">
        <f>$N383*60*Cost!$H$10*Cost!$H$11*Cost!$D$7/1000</f>
        <v>0</v>
      </c>
      <c r="AA383" s="222">
        <f>$N383*60*Cost!$H$10*Cost!$H$11*Cost!$D$8/1000</f>
        <v>0</v>
      </c>
      <c r="AB383" s="222">
        <f>$N383*60*Cost!$H$10*Cost!$H$11*Cost!$D$9/1000</f>
        <v>0</v>
      </c>
      <c r="AC383" s="222">
        <f>$N383*60*Cost!$H$10*Cost!$H$11*Cost!$D$10/1000</f>
        <v>0</v>
      </c>
      <c r="AD383" s="222">
        <f>$N383*60*Cost!$H$10*Cost!$H$11*Cost!$D$11/1000</f>
        <v>0</v>
      </c>
      <c r="AE383" s="222">
        <f t="shared" si="17"/>
        <v>0</v>
      </c>
      <c r="AF383" s="222"/>
      <c r="AG383" s="222"/>
      <c r="AH383" s="222"/>
      <c r="AI383" s="222"/>
      <c r="AJ383" s="222"/>
      <c r="AK383" s="222"/>
      <c r="AL383" s="222"/>
      <c r="AM383" s="222"/>
      <c r="AN383" s="222"/>
      <c r="AO383" s="222"/>
      <c r="AP383" s="222"/>
      <c r="AQ383" s="222"/>
      <c r="AR383" s="222"/>
      <c r="AS383" s="222"/>
      <c r="AT383" s="222"/>
    </row>
    <row r="384" spans="2:46" ht="13.8" x14ac:dyDescent="0.25">
      <c r="B384" s="15"/>
      <c r="C384" s="15"/>
      <c r="D384" s="15"/>
      <c r="E384" s="16"/>
      <c r="F384" s="15"/>
      <c r="G384" s="29"/>
      <c r="H384" s="322"/>
      <c r="I384" s="323"/>
      <c r="J384" s="323"/>
      <c r="K384" s="15"/>
      <c r="L384" s="15"/>
      <c r="M384" s="204">
        <f t="shared" si="16"/>
        <v>0</v>
      </c>
      <c r="N384" s="44">
        <f>IF(DisplayUnits="standard",IF(G384=0,0,VLOOKUP(G384,'Flow Rate Table'!$B$13:$O$132,X384)),IF(G384=0,0,VLOOKUP(G384,#REF!,X384)))</f>
        <v>0</v>
      </c>
      <c r="O384" s="129" t="str">
        <f>IF(E384=$A$3,M384/Cost!$D$6,"N/A")</f>
        <v>N/A</v>
      </c>
      <c r="P384" s="45" t="str">
        <f>IF(E384=Translations!$A$100,VLOOKUP(Cost!$D$5,'Coefficient Table'!$A$8:$K$92,11,FALSE)*O384,"N/A")</f>
        <v>N/A</v>
      </c>
      <c r="Q384" s="45" t="str">
        <f>IF(E384=Translations!$A$100,VLOOKUP(Cost!$D$5,'Coefficient Table'!$A$8:$K$92,10,FALSE)*O384,"N/A")</f>
        <v>N/A</v>
      </c>
      <c r="R384" s="45" t="str">
        <f>IF(E384=Translations!$A$100,VLOOKUP(Cost!$D$5,'Coefficient Table'!$A$8:$K$92,9,FALSE)*P384,"N/A")</f>
        <v>N/A</v>
      </c>
      <c r="S384" s="127"/>
      <c r="T384" s="229"/>
      <c r="U384" s="222"/>
      <c r="V384" s="222"/>
      <c r="W384" s="222"/>
      <c r="X384" s="227">
        <f t="shared" si="15"/>
        <v>0</v>
      </c>
      <c r="Y384" s="222"/>
      <c r="Z384" s="222">
        <f>$N384*60*Cost!$H$10*Cost!$H$11*Cost!$D$7/1000</f>
        <v>0</v>
      </c>
      <c r="AA384" s="222">
        <f>$N384*60*Cost!$H$10*Cost!$H$11*Cost!$D$8/1000</f>
        <v>0</v>
      </c>
      <c r="AB384" s="222">
        <f>$N384*60*Cost!$H$10*Cost!$H$11*Cost!$D$9/1000</f>
        <v>0</v>
      </c>
      <c r="AC384" s="222">
        <f>$N384*60*Cost!$H$10*Cost!$H$11*Cost!$D$10/1000</f>
        <v>0</v>
      </c>
      <c r="AD384" s="222">
        <f>$N384*60*Cost!$H$10*Cost!$H$11*Cost!$D$11/1000</f>
        <v>0</v>
      </c>
      <c r="AE384" s="222">
        <f t="shared" si="17"/>
        <v>0</v>
      </c>
      <c r="AF384" s="222"/>
      <c r="AG384" s="222"/>
      <c r="AH384" s="222"/>
      <c r="AI384" s="222"/>
      <c r="AJ384" s="222"/>
      <c r="AK384" s="222"/>
      <c r="AL384" s="222"/>
      <c r="AM384" s="222"/>
      <c r="AN384" s="222"/>
      <c r="AO384" s="222"/>
      <c r="AP384" s="222"/>
      <c r="AQ384" s="222"/>
      <c r="AR384" s="222"/>
      <c r="AS384" s="222"/>
      <c r="AT384" s="222"/>
    </row>
    <row r="385" spans="2:46" ht="13.8" x14ac:dyDescent="0.25">
      <c r="B385" s="15"/>
      <c r="C385" s="15"/>
      <c r="D385" s="15"/>
      <c r="E385" s="16"/>
      <c r="F385" s="15"/>
      <c r="G385" s="29"/>
      <c r="H385" s="322"/>
      <c r="I385" s="323"/>
      <c r="J385" s="323"/>
      <c r="K385" s="15"/>
      <c r="L385" s="15"/>
      <c r="M385" s="204">
        <f t="shared" si="16"/>
        <v>0</v>
      </c>
      <c r="N385" s="44">
        <f>IF(DisplayUnits="standard",IF(G385=0,0,VLOOKUP(G385,'Flow Rate Table'!$B$13:$O$132,X385)),IF(G385=0,0,VLOOKUP(G385,#REF!,X385)))</f>
        <v>0</v>
      </c>
      <c r="O385" s="129" t="str">
        <f>IF(E385=$A$3,M385/Cost!$D$6,"N/A")</f>
        <v>N/A</v>
      </c>
      <c r="P385" s="45" t="str">
        <f>IF(E385=Translations!$A$100,VLOOKUP(Cost!$D$5,'Coefficient Table'!$A$8:$K$92,11,FALSE)*O385,"N/A")</f>
        <v>N/A</v>
      </c>
      <c r="Q385" s="45" t="str">
        <f>IF(E385=Translations!$A$100,VLOOKUP(Cost!$D$5,'Coefficient Table'!$A$8:$K$92,10,FALSE)*O385,"N/A")</f>
        <v>N/A</v>
      </c>
      <c r="R385" s="45" t="str">
        <f>IF(E385=Translations!$A$100,VLOOKUP(Cost!$D$5,'Coefficient Table'!$A$8:$K$92,9,FALSE)*P385,"N/A")</f>
        <v>N/A</v>
      </c>
      <c r="S385" s="127"/>
      <c r="T385" s="229"/>
      <c r="U385" s="222"/>
      <c r="V385" s="222"/>
      <c r="W385" s="222"/>
      <c r="X385" s="227">
        <f t="shared" si="15"/>
        <v>0</v>
      </c>
      <c r="Y385" s="222"/>
      <c r="Z385" s="222">
        <f>$N385*60*Cost!$H$10*Cost!$H$11*Cost!$D$7/1000</f>
        <v>0</v>
      </c>
      <c r="AA385" s="222">
        <f>$N385*60*Cost!$H$10*Cost!$H$11*Cost!$D$8/1000</f>
        <v>0</v>
      </c>
      <c r="AB385" s="222">
        <f>$N385*60*Cost!$H$10*Cost!$H$11*Cost!$D$9/1000</f>
        <v>0</v>
      </c>
      <c r="AC385" s="222">
        <f>$N385*60*Cost!$H$10*Cost!$H$11*Cost!$D$10/1000</f>
        <v>0</v>
      </c>
      <c r="AD385" s="222">
        <f>$N385*60*Cost!$H$10*Cost!$H$11*Cost!$D$11/1000</f>
        <v>0</v>
      </c>
      <c r="AE385" s="222">
        <f t="shared" si="17"/>
        <v>0</v>
      </c>
      <c r="AF385" s="222"/>
      <c r="AG385" s="222"/>
      <c r="AH385" s="222"/>
      <c r="AI385" s="222"/>
      <c r="AJ385" s="222"/>
      <c r="AK385" s="222"/>
      <c r="AL385" s="222"/>
      <c r="AM385" s="222"/>
      <c r="AN385" s="222"/>
      <c r="AO385" s="222"/>
      <c r="AP385" s="222"/>
      <c r="AQ385" s="222"/>
      <c r="AR385" s="222"/>
      <c r="AS385" s="222"/>
      <c r="AT385" s="222"/>
    </row>
    <row r="386" spans="2:46" ht="13.8" x14ac:dyDescent="0.25">
      <c r="B386" s="15"/>
      <c r="C386" s="15"/>
      <c r="D386" s="15"/>
      <c r="E386" s="16"/>
      <c r="F386" s="15"/>
      <c r="G386" s="29"/>
      <c r="H386" s="322"/>
      <c r="I386" s="323"/>
      <c r="J386" s="323"/>
      <c r="K386" s="15"/>
      <c r="L386" s="15"/>
      <c r="M386" s="204">
        <f t="shared" si="16"/>
        <v>0</v>
      </c>
      <c r="N386" s="44">
        <f>IF(DisplayUnits="standard",IF(G386=0,0,VLOOKUP(G386,'Flow Rate Table'!$B$13:$O$132,X386)),IF(G386=0,0,VLOOKUP(G386,#REF!,X386)))</f>
        <v>0</v>
      </c>
      <c r="O386" s="129" t="str">
        <f>IF(E386=$A$3,M386/Cost!$D$6,"N/A")</f>
        <v>N/A</v>
      </c>
      <c r="P386" s="45" t="str">
        <f>IF(E386=Translations!$A$100,VLOOKUP(Cost!$D$5,'Coefficient Table'!$A$8:$K$92,11,FALSE)*O386,"N/A")</f>
        <v>N/A</v>
      </c>
      <c r="Q386" s="45" t="str">
        <f>IF(E386=Translations!$A$100,VLOOKUP(Cost!$D$5,'Coefficient Table'!$A$8:$K$92,10,FALSE)*O386,"N/A")</f>
        <v>N/A</v>
      </c>
      <c r="R386" s="45" t="str">
        <f>IF(E386=Translations!$A$100,VLOOKUP(Cost!$D$5,'Coefficient Table'!$A$8:$K$92,9,FALSE)*P386,"N/A")</f>
        <v>N/A</v>
      </c>
      <c r="S386" s="127"/>
      <c r="T386" s="229"/>
      <c r="U386" s="222"/>
      <c r="V386" s="222"/>
      <c r="W386" s="222"/>
      <c r="X386" s="227">
        <f t="shared" si="15"/>
        <v>0</v>
      </c>
      <c r="Y386" s="222"/>
      <c r="Z386" s="222">
        <f>$N386*60*Cost!$H$10*Cost!$H$11*Cost!$D$7/1000</f>
        <v>0</v>
      </c>
      <c r="AA386" s="222">
        <f>$N386*60*Cost!$H$10*Cost!$H$11*Cost!$D$8/1000</f>
        <v>0</v>
      </c>
      <c r="AB386" s="222">
        <f>$N386*60*Cost!$H$10*Cost!$H$11*Cost!$D$9/1000</f>
        <v>0</v>
      </c>
      <c r="AC386" s="222">
        <f>$N386*60*Cost!$H$10*Cost!$H$11*Cost!$D$10/1000</f>
        <v>0</v>
      </c>
      <c r="AD386" s="222">
        <f>$N386*60*Cost!$H$10*Cost!$H$11*Cost!$D$11/1000</f>
        <v>0</v>
      </c>
      <c r="AE386" s="222">
        <f t="shared" si="17"/>
        <v>0</v>
      </c>
      <c r="AF386" s="222"/>
      <c r="AG386" s="222"/>
      <c r="AH386" s="222"/>
      <c r="AI386" s="222"/>
      <c r="AJ386" s="222"/>
      <c r="AK386" s="222"/>
      <c r="AL386" s="222"/>
      <c r="AM386" s="222"/>
      <c r="AN386" s="222"/>
      <c r="AO386" s="222"/>
      <c r="AP386" s="222"/>
      <c r="AQ386" s="222"/>
      <c r="AR386" s="222"/>
      <c r="AS386" s="222"/>
      <c r="AT386" s="222"/>
    </row>
    <row r="387" spans="2:46" ht="13.8" x14ac:dyDescent="0.25">
      <c r="B387" s="15"/>
      <c r="C387" s="15"/>
      <c r="D387" s="15"/>
      <c r="E387" s="16"/>
      <c r="F387" s="15"/>
      <c r="G387" s="29"/>
      <c r="H387" s="322"/>
      <c r="I387" s="323"/>
      <c r="J387" s="323"/>
      <c r="K387" s="15"/>
      <c r="L387" s="15"/>
      <c r="M387" s="204">
        <f t="shared" si="16"/>
        <v>0</v>
      </c>
      <c r="N387" s="44">
        <f>IF(DisplayUnits="standard",IF(G387=0,0,VLOOKUP(G387,'Flow Rate Table'!$B$13:$O$132,X387)),IF(G387=0,0,VLOOKUP(G387,#REF!,X387)))</f>
        <v>0</v>
      </c>
      <c r="O387" s="129" t="str">
        <f>IF(E387=$A$3,M387/Cost!$D$6,"N/A")</f>
        <v>N/A</v>
      </c>
      <c r="P387" s="45" t="str">
        <f>IF(E387=Translations!$A$100,VLOOKUP(Cost!$D$5,'Coefficient Table'!$A$8:$K$92,11,FALSE)*O387,"N/A")</f>
        <v>N/A</v>
      </c>
      <c r="Q387" s="45" t="str">
        <f>IF(E387=Translations!$A$100,VLOOKUP(Cost!$D$5,'Coefficient Table'!$A$8:$K$92,10,FALSE)*O387,"N/A")</f>
        <v>N/A</v>
      </c>
      <c r="R387" s="45" t="str">
        <f>IF(E387=Translations!$A$100,VLOOKUP(Cost!$D$5,'Coefficient Table'!$A$8:$K$92,9,FALSE)*P387,"N/A")</f>
        <v>N/A</v>
      </c>
      <c r="S387" s="127"/>
      <c r="T387" s="229"/>
      <c r="U387" s="222"/>
      <c r="V387" s="222"/>
      <c r="W387" s="222"/>
      <c r="X387" s="227">
        <f t="shared" si="15"/>
        <v>0</v>
      </c>
      <c r="Y387" s="222"/>
      <c r="Z387" s="222">
        <f>$N387*60*Cost!$H$10*Cost!$H$11*Cost!$D$7/1000</f>
        <v>0</v>
      </c>
      <c r="AA387" s="222">
        <f>$N387*60*Cost!$H$10*Cost!$H$11*Cost!$D$8/1000</f>
        <v>0</v>
      </c>
      <c r="AB387" s="222">
        <f>$N387*60*Cost!$H$10*Cost!$H$11*Cost!$D$9/1000</f>
        <v>0</v>
      </c>
      <c r="AC387" s="222">
        <f>$N387*60*Cost!$H$10*Cost!$H$11*Cost!$D$10/1000</f>
        <v>0</v>
      </c>
      <c r="AD387" s="222">
        <f>$N387*60*Cost!$H$10*Cost!$H$11*Cost!$D$11/1000</f>
        <v>0</v>
      </c>
      <c r="AE387" s="222">
        <f t="shared" si="17"/>
        <v>0</v>
      </c>
      <c r="AF387" s="222"/>
      <c r="AG387" s="222"/>
      <c r="AH387" s="222"/>
      <c r="AI387" s="222"/>
      <c r="AJ387" s="222"/>
      <c r="AK387" s="222"/>
      <c r="AL387" s="222"/>
      <c r="AM387" s="222"/>
      <c r="AN387" s="222"/>
      <c r="AO387" s="222"/>
      <c r="AP387" s="222"/>
      <c r="AQ387" s="222"/>
      <c r="AR387" s="222"/>
      <c r="AS387" s="222"/>
      <c r="AT387" s="222"/>
    </row>
    <row r="388" spans="2:46" ht="13.8" x14ac:dyDescent="0.25">
      <c r="B388" s="15"/>
      <c r="C388" s="15"/>
      <c r="D388" s="15"/>
      <c r="E388" s="16"/>
      <c r="F388" s="15"/>
      <c r="G388" s="29"/>
      <c r="H388" s="322"/>
      <c r="I388" s="323"/>
      <c r="J388" s="323"/>
      <c r="K388" s="15"/>
      <c r="L388" s="15"/>
      <c r="M388" s="204">
        <f t="shared" si="16"/>
        <v>0</v>
      </c>
      <c r="N388" s="44">
        <f>IF(DisplayUnits="standard",IF(G388=0,0,VLOOKUP(G388,'Flow Rate Table'!$B$13:$O$132,X388)),IF(G388=0,0,VLOOKUP(G388,#REF!,X388)))</f>
        <v>0</v>
      </c>
      <c r="O388" s="129" t="str">
        <f>IF(E388=$A$3,M388/Cost!$D$6,"N/A")</f>
        <v>N/A</v>
      </c>
      <c r="P388" s="45" t="str">
        <f>IF(E388=Translations!$A$100,VLOOKUP(Cost!$D$5,'Coefficient Table'!$A$8:$K$92,11,FALSE)*O388,"N/A")</f>
        <v>N/A</v>
      </c>
      <c r="Q388" s="45" t="str">
        <f>IF(E388=Translations!$A$100,VLOOKUP(Cost!$D$5,'Coefficient Table'!$A$8:$K$92,10,FALSE)*O388,"N/A")</f>
        <v>N/A</v>
      </c>
      <c r="R388" s="45" t="str">
        <f>IF(E388=Translations!$A$100,VLOOKUP(Cost!$D$5,'Coefficient Table'!$A$8:$K$92,9,FALSE)*P388,"N/A")</f>
        <v>N/A</v>
      </c>
      <c r="S388" s="127"/>
      <c r="T388" s="229"/>
      <c r="U388" s="222"/>
      <c r="V388" s="222"/>
      <c r="W388" s="222"/>
      <c r="X388" s="227">
        <f t="shared" si="15"/>
        <v>0</v>
      </c>
      <c r="Y388" s="222"/>
      <c r="Z388" s="222">
        <f>$N388*60*Cost!$H$10*Cost!$H$11*Cost!$D$7/1000</f>
        <v>0</v>
      </c>
      <c r="AA388" s="222">
        <f>$N388*60*Cost!$H$10*Cost!$H$11*Cost!$D$8/1000</f>
        <v>0</v>
      </c>
      <c r="AB388" s="222">
        <f>$N388*60*Cost!$H$10*Cost!$H$11*Cost!$D$9/1000</f>
        <v>0</v>
      </c>
      <c r="AC388" s="222">
        <f>$N388*60*Cost!$H$10*Cost!$H$11*Cost!$D$10/1000</f>
        <v>0</v>
      </c>
      <c r="AD388" s="222">
        <f>$N388*60*Cost!$H$10*Cost!$H$11*Cost!$D$11/1000</f>
        <v>0</v>
      </c>
      <c r="AE388" s="222">
        <f t="shared" si="17"/>
        <v>0</v>
      </c>
      <c r="AF388" s="222"/>
      <c r="AG388" s="222"/>
      <c r="AH388" s="222"/>
      <c r="AI388" s="222"/>
      <c r="AJ388" s="222"/>
      <c r="AK388" s="222"/>
      <c r="AL388" s="222"/>
      <c r="AM388" s="222"/>
      <c r="AN388" s="222"/>
      <c r="AO388" s="222"/>
      <c r="AP388" s="222"/>
      <c r="AQ388" s="222"/>
      <c r="AR388" s="222"/>
      <c r="AS388" s="222"/>
      <c r="AT388" s="222"/>
    </row>
    <row r="389" spans="2:46" ht="13.8" x14ac:dyDescent="0.25">
      <c r="B389" s="15"/>
      <c r="C389" s="15"/>
      <c r="D389" s="15"/>
      <c r="E389" s="16"/>
      <c r="F389" s="15"/>
      <c r="G389" s="29"/>
      <c r="H389" s="322"/>
      <c r="I389" s="323"/>
      <c r="J389" s="323"/>
      <c r="K389" s="15"/>
      <c r="L389" s="15"/>
      <c r="M389" s="204">
        <f t="shared" si="16"/>
        <v>0</v>
      </c>
      <c r="N389" s="44">
        <f>IF(DisplayUnits="standard",IF(G389=0,0,VLOOKUP(G389,'Flow Rate Table'!$B$13:$O$132,X389)),IF(G389=0,0,VLOOKUP(G389,#REF!,X389)))</f>
        <v>0</v>
      </c>
      <c r="O389" s="129" t="str">
        <f>IF(E389=$A$3,M389/Cost!$D$6,"N/A")</f>
        <v>N/A</v>
      </c>
      <c r="P389" s="45" t="str">
        <f>IF(E389=Translations!$A$100,VLOOKUP(Cost!$D$5,'Coefficient Table'!$A$8:$K$92,11,FALSE)*O389,"N/A")</f>
        <v>N/A</v>
      </c>
      <c r="Q389" s="45" t="str">
        <f>IF(E389=Translations!$A$100,VLOOKUP(Cost!$D$5,'Coefficient Table'!$A$8:$K$92,10,FALSE)*O389,"N/A")</f>
        <v>N/A</v>
      </c>
      <c r="R389" s="45" t="str">
        <f>IF(E389=Translations!$A$100,VLOOKUP(Cost!$D$5,'Coefficient Table'!$A$8:$K$92,9,FALSE)*P389,"N/A")</f>
        <v>N/A</v>
      </c>
      <c r="S389" s="127"/>
      <c r="T389" s="229"/>
      <c r="U389" s="222"/>
      <c r="V389" s="222"/>
      <c r="W389" s="222"/>
      <c r="X389" s="227">
        <f t="shared" si="15"/>
        <v>0</v>
      </c>
      <c r="Y389" s="222"/>
      <c r="Z389" s="222">
        <f>$N389*60*Cost!$H$10*Cost!$H$11*Cost!$D$7/1000</f>
        <v>0</v>
      </c>
      <c r="AA389" s="222">
        <f>$N389*60*Cost!$H$10*Cost!$H$11*Cost!$D$8/1000</f>
        <v>0</v>
      </c>
      <c r="AB389" s="222">
        <f>$N389*60*Cost!$H$10*Cost!$H$11*Cost!$D$9/1000</f>
        <v>0</v>
      </c>
      <c r="AC389" s="222">
        <f>$N389*60*Cost!$H$10*Cost!$H$11*Cost!$D$10/1000</f>
        <v>0</v>
      </c>
      <c r="AD389" s="222">
        <f>$N389*60*Cost!$H$10*Cost!$H$11*Cost!$D$11/1000</f>
        <v>0</v>
      </c>
      <c r="AE389" s="222">
        <f t="shared" si="17"/>
        <v>0</v>
      </c>
      <c r="AF389" s="222"/>
      <c r="AG389" s="222"/>
      <c r="AH389" s="222"/>
      <c r="AI389" s="222"/>
      <c r="AJ389" s="222"/>
      <c r="AK389" s="222"/>
      <c r="AL389" s="222"/>
      <c r="AM389" s="222"/>
      <c r="AN389" s="222"/>
      <c r="AO389" s="222"/>
      <c r="AP389" s="222"/>
      <c r="AQ389" s="222"/>
      <c r="AR389" s="222"/>
      <c r="AS389" s="222"/>
      <c r="AT389" s="222"/>
    </row>
    <row r="390" spans="2:46" ht="13.8" x14ac:dyDescent="0.25">
      <c r="B390" s="15"/>
      <c r="C390" s="15"/>
      <c r="D390" s="15"/>
      <c r="E390" s="16"/>
      <c r="F390" s="15"/>
      <c r="G390" s="29"/>
      <c r="H390" s="322"/>
      <c r="I390" s="323"/>
      <c r="J390" s="323"/>
      <c r="K390" s="15"/>
      <c r="L390" s="15"/>
      <c r="M390" s="204">
        <f t="shared" si="16"/>
        <v>0</v>
      </c>
      <c r="N390" s="44">
        <f>IF(DisplayUnits="standard",IF(G390=0,0,VLOOKUP(G390,'Flow Rate Table'!$B$13:$O$132,X390)),IF(G390=0,0,VLOOKUP(G390,#REF!,X390)))</f>
        <v>0</v>
      </c>
      <c r="O390" s="129" t="str">
        <f>IF(E390=$A$3,M390/Cost!$D$6,"N/A")</f>
        <v>N/A</v>
      </c>
      <c r="P390" s="45" t="str">
        <f>IF(E390=Translations!$A$100,VLOOKUP(Cost!$D$5,'Coefficient Table'!$A$8:$K$92,11,FALSE)*O390,"N/A")</f>
        <v>N/A</v>
      </c>
      <c r="Q390" s="45" t="str">
        <f>IF(E390=Translations!$A$100,VLOOKUP(Cost!$D$5,'Coefficient Table'!$A$8:$K$92,10,FALSE)*O390,"N/A")</f>
        <v>N/A</v>
      </c>
      <c r="R390" s="45" t="str">
        <f>IF(E390=Translations!$A$100,VLOOKUP(Cost!$D$5,'Coefficient Table'!$A$8:$K$92,9,FALSE)*P390,"N/A")</f>
        <v>N/A</v>
      </c>
      <c r="S390" s="127"/>
      <c r="T390" s="229"/>
      <c r="U390" s="222"/>
      <c r="V390" s="222"/>
      <c r="W390" s="222"/>
      <c r="X390" s="227">
        <f t="shared" si="15"/>
        <v>0</v>
      </c>
      <c r="Y390" s="222"/>
      <c r="Z390" s="222">
        <f>$N390*60*Cost!$H$10*Cost!$H$11*Cost!$D$7/1000</f>
        <v>0</v>
      </c>
      <c r="AA390" s="222">
        <f>$N390*60*Cost!$H$10*Cost!$H$11*Cost!$D$8/1000</f>
        <v>0</v>
      </c>
      <c r="AB390" s="222">
        <f>$N390*60*Cost!$H$10*Cost!$H$11*Cost!$D$9/1000</f>
        <v>0</v>
      </c>
      <c r="AC390" s="222">
        <f>$N390*60*Cost!$H$10*Cost!$H$11*Cost!$D$10/1000</f>
        <v>0</v>
      </c>
      <c r="AD390" s="222">
        <f>$N390*60*Cost!$H$10*Cost!$H$11*Cost!$D$11/1000</f>
        <v>0</v>
      </c>
      <c r="AE390" s="222">
        <f t="shared" si="17"/>
        <v>0</v>
      </c>
      <c r="AF390" s="222"/>
      <c r="AG390" s="222"/>
      <c r="AH390" s="222"/>
      <c r="AI390" s="222"/>
      <c r="AJ390" s="222"/>
      <c r="AK390" s="222"/>
      <c r="AL390" s="222"/>
      <c r="AM390" s="222"/>
      <c r="AN390" s="222"/>
      <c r="AO390" s="222"/>
      <c r="AP390" s="222"/>
      <c r="AQ390" s="222"/>
      <c r="AR390" s="222"/>
      <c r="AS390" s="222"/>
      <c r="AT390" s="222"/>
    </row>
    <row r="391" spans="2:46" ht="13.8" x14ac:dyDescent="0.25">
      <c r="B391" s="15"/>
      <c r="C391" s="15"/>
      <c r="D391" s="15"/>
      <c r="E391" s="16"/>
      <c r="F391" s="15"/>
      <c r="G391" s="29"/>
      <c r="H391" s="322"/>
      <c r="I391" s="323"/>
      <c r="J391" s="323"/>
      <c r="K391" s="15"/>
      <c r="L391" s="15"/>
      <c r="M391" s="204">
        <f t="shared" si="16"/>
        <v>0</v>
      </c>
      <c r="N391" s="44">
        <f>IF(DisplayUnits="standard",IF(G391=0,0,VLOOKUP(G391,'Flow Rate Table'!$B$13:$O$132,X391)),IF(G391=0,0,VLOOKUP(G391,#REF!,X391)))</f>
        <v>0</v>
      </c>
      <c r="O391" s="129" t="str">
        <f>IF(E391=$A$3,M391/Cost!$D$6,"N/A")</f>
        <v>N/A</v>
      </c>
      <c r="P391" s="45" t="str">
        <f>IF(E391=Translations!$A$100,VLOOKUP(Cost!$D$5,'Coefficient Table'!$A$8:$K$92,11,FALSE)*O391,"N/A")</f>
        <v>N/A</v>
      </c>
      <c r="Q391" s="45" t="str">
        <f>IF(E391=Translations!$A$100,VLOOKUP(Cost!$D$5,'Coefficient Table'!$A$8:$K$92,10,FALSE)*O391,"N/A")</f>
        <v>N/A</v>
      </c>
      <c r="R391" s="45" t="str">
        <f>IF(E391=Translations!$A$100,VLOOKUP(Cost!$D$5,'Coefficient Table'!$A$8:$K$92,9,FALSE)*P391,"N/A")</f>
        <v>N/A</v>
      </c>
      <c r="S391" s="127"/>
      <c r="T391" s="229"/>
      <c r="U391" s="222"/>
      <c r="V391" s="222"/>
      <c r="W391" s="222"/>
      <c r="X391" s="227">
        <f t="shared" si="15"/>
        <v>0</v>
      </c>
      <c r="Y391" s="222"/>
      <c r="Z391" s="222">
        <f>$N391*60*Cost!$H$10*Cost!$H$11*Cost!$D$7/1000</f>
        <v>0</v>
      </c>
      <c r="AA391" s="222">
        <f>$N391*60*Cost!$H$10*Cost!$H$11*Cost!$D$8/1000</f>
        <v>0</v>
      </c>
      <c r="AB391" s="222">
        <f>$N391*60*Cost!$H$10*Cost!$H$11*Cost!$D$9/1000</f>
        <v>0</v>
      </c>
      <c r="AC391" s="222">
        <f>$N391*60*Cost!$H$10*Cost!$H$11*Cost!$D$10/1000</f>
        <v>0</v>
      </c>
      <c r="AD391" s="222">
        <f>$N391*60*Cost!$H$10*Cost!$H$11*Cost!$D$11/1000</f>
        <v>0</v>
      </c>
      <c r="AE391" s="222">
        <f t="shared" si="17"/>
        <v>0</v>
      </c>
      <c r="AF391" s="222"/>
      <c r="AG391" s="222"/>
      <c r="AH391" s="222"/>
      <c r="AI391" s="222"/>
      <c r="AJ391" s="222"/>
      <c r="AK391" s="222"/>
      <c r="AL391" s="222"/>
      <c r="AM391" s="222"/>
      <c r="AN391" s="222"/>
      <c r="AO391" s="222"/>
      <c r="AP391" s="222"/>
      <c r="AQ391" s="222"/>
      <c r="AR391" s="222"/>
      <c r="AS391" s="222"/>
      <c r="AT391" s="222"/>
    </row>
    <row r="392" spans="2:46" ht="13.8" x14ac:dyDescent="0.25">
      <c r="B392" s="15"/>
      <c r="C392" s="15"/>
      <c r="D392" s="15"/>
      <c r="E392" s="16"/>
      <c r="F392" s="15"/>
      <c r="G392" s="29"/>
      <c r="H392" s="322"/>
      <c r="I392" s="323"/>
      <c r="J392" s="323"/>
      <c r="K392" s="15"/>
      <c r="L392" s="15"/>
      <c r="M392" s="204">
        <f t="shared" si="16"/>
        <v>0</v>
      </c>
      <c r="N392" s="44">
        <f>IF(DisplayUnits="standard",IF(G392=0,0,VLOOKUP(G392,'Flow Rate Table'!$B$13:$O$132,X392)),IF(G392=0,0,VLOOKUP(G392,#REF!,X392)))</f>
        <v>0</v>
      </c>
      <c r="O392" s="129" t="str">
        <f>IF(E392=$A$3,M392/Cost!$D$6,"N/A")</f>
        <v>N/A</v>
      </c>
      <c r="P392" s="45" t="str">
        <f>IF(E392=Translations!$A$100,VLOOKUP(Cost!$D$5,'Coefficient Table'!$A$8:$K$92,11,FALSE)*O392,"N/A")</f>
        <v>N/A</v>
      </c>
      <c r="Q392" s="45" t="str">
        <f>IF(E392=Translations!$A$100,VLOOKUP(Cost!$D$5,'Coefficient Table'!$A$8:$K$92,10,FALSE)*O392,"N/A")</f>
        <v>N/A</v>
      </c>
      <c r="R392" s="45" t="str">
        <f>IF(E392=Translations!$A$100,VLOOKUP(Cost!$D$5,'Coefficient Table'!$A$8:$K$92,9,FALSE)*P392,"N/A")</f>
        <v>N/A</v>
      </c>
      <c r="S392" s="127"/>
      <c r="T392" s="229"/>
      <c r="U392" s="222"/>
      <c r="V392" s="222"/>
      <c r="W392" s="222"/>
      <c r="X392" s="227">
        <f t="shared" ref="X392:X455" si="18">IF(DisplayUnits="standard",IF(F392=150,2)+IF(F392=125,4)+IF(F392=100,6)+IF(F392=75,8)+IF(F392=50,10)+IF(F392=25,12)+IF(F392=10,14),IF(F392=10,2)+IF(F392=9,4)+IF(F392=7,6)+IF(F392=5,8)+IF(F392=4,10)+IF(F392=2,12)+IF(F392=1,14))</f>
        <v>0</v>
      </c>
      <c r="Y392" s="222"/>
      <c r="Z392" s="222">
        <f>$N392*60*Cost!$H$10*Cost!$H$11*Cost!$D$7/1000</f>
        <v>0</v>
      </c>
      <c r="AA392" s="222">
        <f>$N392*60*Cost!$H$10*Cost!$H$11*Cost!$D$8/1000</f>
        <v>0</v>
      </c>
      <c r="AB392" s="222">
        <f>$N392*60*Cost!$H$10*Cost!$H$11*Cost!$D$9/1000</f>
        <v>0</v>
      </c>
      <c r="AC392" s="222">
        <f>$N392*60*Cost!$H$10*Cost!$H$11*Cost!$D$10/1000</f>
        <v>0</v>
      </c>
      <c r="AD392" s="222">
        <f>$N392*60*Cost!$H$10*Cost!$H$11*Cost!$D$11/1000</f>
        <v>0</v>
      </c>
      <c r="AE392" s="222">
        <f t="shared" si="17"/>
        <v>0</v>
      </c>
      <c r="AF392" s="222"/>
      <c r="AG392" s="222"/>
      <c r="AH392" s="222"/>
      <c r="AI392" s="222"/>
      <c r="AJ392" s="222"/>
      <c r="AK392" s="222"/>
      <c r="AL392" s="222"/>
      <c r="AM392" s="222"/>
      <c r="AN392" s="222"/>
      <c r="AO392" s="222"/>
      <c r="AP392" s="222"/>
      <c r="AQ392" s="222"/>
      <c r="AR392" s="222"/>
      <c r="AS392" s="222"/>
      <c r="AT392" s="222"/>
    </row>
    <row r="393" spans="2:46" ht="13.8" x14ac:dyDescent="0.25">
      <c r="B393" s="15"/>
      <c r="C393" s="15"/>
      <c r="D393" s="15"/>
      <c r="E393" s="16"/>
      <c r="F393" s="15"/>
      <c r="G393" s="29"/>
      <c r="H393" s="322"/>
      <c r="I393" s="323"/>
      <c r="J393" s="323"/>
      <c r="K393" s="15"/>
      <c r="L393" s="15"/>
      <c r="M393" s="204">
        <f t="shared" ref="M393:M456" si="19">IF(G393=0,0,AE393)</f>
        <v>0</v>
      </c>
      <c r="N393" s="44">
        <f>IF(DisplayUnits="standard",IF(G393=0,0,VLOOKUP(G393,'Flow Rate Table'!$B$13:$O$132,X393)),IF(G393=0,0,VLOOKUP(G393,#REF!,X393)))</f>
        <v>0</v>
      </c>
      <c r="O393" s="129" t="str">
        <f>IF(E393=$A$3,M393/Cost!$D$6,"N/A")</f>
        <v>N/A</v>
      </c>
      <c r="P393" s="45" t="str">
        <f>IF(E393=Translations!$A$100,VLOOKUP(Cost!$D$5,'Coefficient Table'!$A$8:$K$92,11,FALSE)*O393,"N/A")</f>
        <v>N/A</v>
      </c>
      <c r="Q393" s="45" t="str">
        <f>IF(E393=Translations!$A$100,VLOOKUP(Cost!$D$5,'Coefficient Table'!$A$8:$K$92,10,FALSE)*O393,"N/A")</f>
        <v>N/A</v>
      </c>
      <c r="R393" s="45" t="str">
        <f>IF(E393=Translations!$A$100,VLOOKUP(Cost!$D$5,'Coefficient Table'!$A$8:$K$92,9,FALSE)*P393,"N/A")</f>
        <v>N/A</v>
      </c>
      <c r="S393" s="127"/>
      <c r="T393" s="229"/>
      <c r="U393" s="222"/>
      <c r="V393" s="222"/>
      <c r="W393" s="222"/>
      <c r="X393" s="227">
        <f t="shared" si="18"/>
        <v>0</v>
      </c>
      <c r="Y393" s="222"/>
      <c r="Z393" s="222">
        <f>$N393*60*Cost!$H$10*Cost!$H$11*Cost!$D$7/1000</f>
        <v>0</v>
      </c>
      <c r="AA393" s="222">
        <f>$N393*60*Cost!$H$10*Cost!$H$11*Cost!$D$8/1000</f>
        <v>0</v>
      </c>
      <c r="AB393" s="222">
        <f>$N393*60*Cost!$H$10*Cost!$H$11*Cost!$D$9/1000</f>
        <v>0</v>
      </c>
      <c r="AC393" s="222">
        <f>$N393*60*Cost!$H$10*Cost!$H$11*Cost!$D$10/1000</f>
        <v>0</v>
      </c>
      <c r="AD393" s="222">
        <f>$N393*60*Cost!$H$10*Cost!$H$11*Cost!$D$11/1000</f>
        <v>0</v>
      </c>
      <c r="AE393" s="222">
        <f t="shared" ref="AE393:AE456" si="20">IF(E393=$A$3,Z393,IF(E393=$A$4,AA393,IF(E393=$A$5,AB393,IF(E393=$A$6,AC393,IF(E393=$A$7,AD393,0)))))</f>
        <v>0</v>
      </c>
      <c r="AF393" s="222"/>
      <c r="AG393" s="222"/>
      <c r="AH393" s="222"/>
      <c r="AI393" s="222"/>
      <c r="AJ393" s="222"/>
      <c r="AK393" s="222"/>
      <c r="AL393" s="222"/>
      <c r="AM393" s="222"/>
      <c r="AN393" s="222"/>
      <c r="AO393" s="222"/>
      <c r="AP393" s="222"/>
      <c r="AQ393" s="222"/>
      <c r="AR393" s="222"/>
      <c r="AS393" s="222"/>
      <c r="AT393" s="222"/>
    </row>
    <row r="394" spans="2:46" ht="13.8" x14ac:dyDescent="0.25">
      <c r="B394" s="15"/>
      <c r="C394" s="15"/>
      <c r="D394" s="15"/>
      <c r="E394" s="16"/>
      <c r="F394" s="15"/>
      <c r="G394" s="29"/>
      <c r="H394" s="322"/>
      <c r="I394" s="323"/>
      <c r="J394" s="323"/>
      <c r="K394" s="15"/>
      <c r="L394" s="15"/>
      <c r="M394" s="204">
        <f t="shared" si="19"/>
        <v>0</v>
      </c>
      <c r="N394" s="44">
        <f>IF(DisplayUnits="standard",IF(G394=0,0,VLOOKUP(G394,'Flow Rate Table'!$B$13:$O$132,X394)),IF(G394=0,0,VLOOKUP(G394,#REF!,X394)))</f>
        <v>0</v>
      </c>
      <c r="O394" s="129" t="str">
        <f>IF(E394=$A$3,M394/Cost!$D$6,"N/A")</f>
        <v>N/A</v>
      </c>
      <c r="P394" s="45" t="str">
        <f>IF(E394=Translations!$A$100,VLOOKUP(Cost!$D$5,'Coefficient Table'!$A$8:$K$92,11,FALSE)*O394,"N/A")</f>
        <v>N/A</v>
      </c>
      <c r="Q394" s="45" t="str">
        <f>IF(E394=Translations!$A$100,VLOOKUP(Cost!$D$5,'Coefficient Table'!$A$8:$K$92,10,FALSE)*O394,"N/A")</f>
        <v>N/A</v>
      </c>
      <c r="R394" s="45" t="str">
        <f>IF(E394=Translations!$A$100,VLOOKUP(Cost!$D$5,'Coefficient Table'!$A$8:$K$92,9,FALSE)*P394,"N/A")</f>
        <v>N/A</v>
      </c>
      <c r="S394" s="127"/>
      <c r="T394" s="229"/>
      <c r="U394" s="222"/>
      <c r="V394" s="222"/>
      <c r="W394" s="222"/>
      <c r="X394" s="227">
        <f t="shared" si="18"/>
        <v>0</v>
      </c>
      <c r="Y394" s="222"/>
      <c r="Z394" s="222">
        <f>$N394*60*Cost!$H$10*Cost!$H$11*Cost!$D$7/1000</f>
        <v>0</v>
      </c>
      <c r="AA394" s="222">
        <f>$N394*60*Cost!$H$10*Cost!$H$11*Cost!$D$8/1000</f>
        <v>0</v>
      </c>
      <c r="AB394" s="222">
        <f>$N394*60*Cost!$H$10*Cost!$H$11*Cost!$D$9/1000</f>
        <v>0</v>
      </c>
      <c r="AC394" s="222">
        <f>$N394*60*Cost!$H$10*Cost!$H$11*Cost!$D$10/1000</f>
        <v>0</v>
      </c>
      <c r="AD394" s="222">
        <f>$N394*60*Cost!$H$10*Cost!$H$11*Cost!$D$11/1000</f>
        <v>0</v>
      </c>
      <c r="AE394" s="222">
        <f t="shared" si="20"/>
        <v>0</v>
      </c>
      <c r="AF394" s="222"/>
      <c r="AG394" s="222"/>
      <c r="AH394" s="222"/>
      <c r="AI394" s="222"/>
      <c r="AJ394" s="222"/>
      <c r="AK394" s="222"/>
      <c r="AL394" s="222"/>
      <c r="AM394" s="222"/>
      <c r="AN394" s="222"/>
      <c r="AO394" s="222"/>
      <c r="AP394" s="222"/>
      <c r="AQ394" s="222"/>
      <c r="AR394" s="222"/>
      <c r="AS394" s="222"/>
      <c r="AT394" s="222"/>
    </row>
    <row r="395" spans="2:46" ht="13.8" x14ac:dyDescent="0.25">
      <c r="B395" s="15"/>
      <c r="C395" s="15"/>
      <c r="D395" s="15"/>
      <c r="E395" s="16"/>
      <c r="F395" s="15"/>
      <c r="G395" s="29"/>
      <c r="H395" s="322"/>
      <c r="I395" s="323"/>
      <c r="J395" s="323"/>
      <c r="K395" s="15"/>
      <c r="L395" s="15"/>
      <c r="M395" s="204">
        <f t="shared" si="19"/>
        <v>0</v>
      </c>
      <c r="N395" s="44">
        <f>IF(DisplayUnits="standard",IF(G395=0,0,VLOOKUP(G395,'Flow Rate Table'!$B$13:$O$132,X395)),IF(G395=0,0,VLOOKUP(G395,#REF!,X395)))</f>
        <v>0</v>
      </c>
      <c r="O395" s="129" t="str">
        <f>IF(E395=$A$3,M395/Cost!$D$6,"N/A")</f>
        <v>N/A</v>
      </c>
      <c r="P395" s="45" t="str">
        <f>IF(E395=Translations!$A$100,VLOOKUP(Cost!$D$5,'Coefficient Table'!$A$8:$K$92,11,FALSE)*O395,"N/A")</f>
        <v>N/A</v>
      </c>
      <c r="Q395" s="45" t="str">
        <f>IF(E395=Translations!$A$100,VLOOKUP(Cost!$D$5,'Coefficient Table'!$A$8:$K$92,10,FALSE)*O395,"N/A")</f>
        <v>N/A</v>
      </c>
      <c r="R395" s="45" t="str">
        <f>IF(E395=Translations!$A$100,VLOOKUP(Cost!$D$5,'Coefficient Table'!$A$8:$K$92,9,FALSE)*P395,"N/A")</f>
        <v>N/A</v>
      </c>
      <c r="S395" s="127"/>
      <c r="T395" s="229"/>
      <c r="U395" s="222"/>
      <c r="V395" s="222"/>
      <c r="W395" s="222"/>
      <c r="X395" s="227">
        <f t="shared" si="18"/>
        <v>0</v>
      </c>
      <c r="Y395" s="222"/>
      <c r="Z395" s="222">
        <f>$N395*60*Cost!$H$10*Cost!$H$11*Cost!$D$7/1000</f>
        <v>0</v>
      </c>
      <c r="AA395" s="222">
        <f>$N395*60*Cost!$H$10*Cost!$H$11*Cost!$D$8/1000</f>
        <v>0</v>
      </c>
      <c r="AB395" s="222">
        <f>$N395*60*Cost!$H$10*Cost!$H$11*Cost!$D$9/1000</f>
        <v>0</v>
      </c>
      <c r="AC395" s="222">
        <f>$N395*60*Cost!$H$10*Cost!$H$11*Cost!$D$10/1000</f>
        <v>0</v>
      </c>
      <c r="AD395" s="222">
        <f>$N395*60*Cost!$H$10*Cost!$H$11*Cost!$D$11/1000</f>
        <v>0</v>
      </c>
      <c r="AE395" s="222">
        <f t="shared" si="20"/>
        <v>0</v>
      </c>
      <c r="AF395" s="222"/>
      <c r="AG395" s="222"/>
      <c r="AH395" s="222"/>
      <c r="AI395" s="222"/>
      <c r="AJ395" s="222"/>
      <c r="AK395" s="222"/>
      <c r="AL395" s="222"/>
      <c r="AM395" s="222"/>
      <c r="AN395" s="222"/>
      <c r="AO395" s="222"/>
      <c r="AP395" s="222"/>
      <c r="AQ395" s="222"/>
      <c r="AR395" s="222"/>
      <c r="AS395" s="222"/>
      <c r="AT395" s="222"/>
    </row>
    <row r="396" spans="2:46" ht="13.8" x14ac:dyDescent="0.25">
      <c r="B396" s="15"/>
      <c r="C396" s="15"/>
      <c r="D396" s="15"/>
      <c r="E396" s="16"/>
      <c r="F396" s="15"/>
      <c r="G396" s="29"/>
      <c r="H396" s="322"/>
      <c r="I396" s="323"/>
      <c r="J396" s="323"/>
      <c r="K396" s="15"/>
      <c r="L396" s="15"/>
      <c r="M396" s="204">
        <f t="shared" si="19"/>
        <v>0</v>
      </c>
      <c r="N396" s="44">
        <f>IF(DisplayUnits="standard",IF(G396=0,0,VLOOKUP(G396,'Flow Rate Table'!$B$13:$O$132,X396)),IF(G396=0,0,VLOOKUP(G396,#REF!,X396)))</f>
        <v>0</v>
      </c>
      <c r="O396" s="129" t="str">
        <f>IF(E396=$A$3,M396/Cost!$D$6,"N/A")</f>
        <v>N/A</v>
      </c>
      <c r="P396" s="45" t="str">
        <f>IF(E396=Translations!$A$100,VLOOKUP(Cost!$D$5,'Coefficient Table'!$A$8:$K$92,11,FALSE)*O396,"N/A")</f>
        <v>N/A</v>
      </c>
      <c r="Q396" s="45" t="str">
        <f>IF(E396=Translations!$A$100,VLOOKUP(Cost!$D$5,'Coefficient Table'!$A$8:$K$92,10,FALSE)*O396,"N/A")</f>
        <v>N/A</v>
      </c>
      <c r="R396" s="45" t="str">
        <f>IF(E396=Translations!$A$100,VLOOKUP(Cost!$D$5,'Coefficient Table'!$A$8:$K$92,9,FALSE)*P396,"N/A")</f>
        <v>N/A</v>
      </c>
      <c r="S396" s="127"/>
      <c r="T396" s="229"/>
      <c r="U396" s="222"/>
      <c r="V396" s="222"/>
      <c r="W396" s="222"/>
      <c r="X396" s="227">
        <f t="shared" si="18"/>
        <v>0</v>
      </c>
      <c r="Y396" s="222"/>
      <c r="Z396" s="222">
        <f>$N396*60*Cost!$H$10*Cost!$H$11*Cost!$D$7/1000</f>
        <v>0</v>
      </c>
      <c r="AA396" s="222">
        <f>$N396*60*Cost!$H$10*Cost!$H$11*Cost!$D$8/1000</f>
        <v>0</v>
      </c>
      <c r="AB396" s="222">
        <f>$N396*60*Cost!$H$10*Cost!$H$11*Cost!$D$9/1000</f>
        <v>0</v>
      </c>
      <c r="AC396" s="222">
        <f>$N396*60*Cost!$H$10*Cost!$H$11*Cost!$D$10/1000</f>
        <v>0</v>
      </c>
      <c r="AD396" s="222">
        <f>$N396*60*Cost!$H$10*Cost!$H$11*Cost!$D$11/1000</f>
        <v>0</v>
      </c>
      <c r="AE396" s="222">
        <f t="shared" si="20"/>
        <v>0</v>
      </c>
      <c r="AF396" s="222"/>
      <c r="AG396" s="222"/>
      <c r="AH396" s="222"/>
      <c r="AI396" s="222"/>
      <c r="AJ396" s="222"/>
      <c r="AK396" s="222"/>
      <c r="AL396" s="222"/>
      <c r="AM396" s="222"/>
      <c r="AN396" s="222"/>
      <c r="AO396" s="222"/>
      <c r="AP396" s="222"/>
      <c r="AQ396" s="222"/>
      <c r="AR396" s="222"/>
      <c r="AS396" s="222"/>
      <c r="AT396" s="222"/>
    </row>
    <row r="397" spans="2:46" ht="13.8" x14ac:dyDescent="0.25">
      <c r="B397" s="15"/>
      <c r="C397" s="15"/>
      <c r="D397" s="15"/>
      <c r="E397" s="16"/>
      <c r="F397" s="15"/>
      <c r="G397" s="29"/>
      <c r="H397" s="322"/>
      <c r="I397" s="323"/>
      <c r="J397" s="323"/>
      <c r="K397" s="15"/>
      <c r="L397" s="15"/>
      <c r="M397" s="204">
        <f t="shared" si="19"/>
        <v>0</v>
      </c>
      <c r="N397" s="44">
        <f>IF(DisplayUnits="standard",IF(G397=0,0,VLOOKUP(G397,'Flow Rate Table'!$B$13:$O$132,X397)),IF(G397=0,0,VLOOKUP(G397,#REF!,X397)))</f>
        <v>0</v>
      </c>
      <c r="O397" s="129" t="str">
        <f>IF(E397=$A$3,M397/Cost!$D$6,"N/A")</f>
        <v>N/A</v>
      </c>
      <c r="P397" s="45" t="str">
        <f>IF(E397=Translations!$A$100,VLOOKUP(Cost!$D$5,'Coefficient Table'!$A$8:$K$92,11,FALSE)*O397,"N/A")</f>
        <v>N/A</v>
      </c>
      <c r="Q397" s="45" t="str">
        <f>IF(E397=Translations!$A$100,VLOOKUP(Cost!$D$5,'Coefficient Table'!$A$8:$K$92,10,FALSE)*O397,"N/A")</f>
        <v>N/A</v>
      </c>
      <c r="R397" s="45" t="str">
        <f>IF(E397=Translations!$A$100,VLOOKUP(Cost!$D$5,'Coefficient Table'!$A$8:$K$92,9,FALSE)*P397,"N/A")</f>
        <v>N/A</v>
      </c>
      <c r="S397" s="127"/>
      <c r="T397" s="229"/>
      <c r="U397" s="222"/>
      <c r="V397" s="222"/>
      <c r="W397" s="222"/>
      <c r="X397" s="227">
        <f t="shared" si="18"/>
        <v>0</v>
      </c>
      <c r="Y397" s="222"/>
      <c r="Z397" s="222">
        <f>$N397*60*Cost!$H$10*Cost!$H$11*Cost!$D$7/1000</f>
        <v>0</v>
      </c>
      <c r="AA397" s="222">
        <f>$N397*60*Cost!$H$10*Cost!$H$11*Cost!$D$8/1000</f>
        <v>0</v>
      </c>
      <c r="AB397" s="222">
        <f>$N397*60*Cost!$H$10*Cost!$H$11*Cost!$D$9/1000</f>
        <v>0</v>
      </c>
      <c r="AC397" s="222">
        <f>$N397*60*Cost!$H$10*Cost!$H$11*Cost!$D$10/1000</f>
        <v>0</v>
      </c>
      <c r="AD397" s="222">
        <f>$N397*60*Cost!$H$10*Cost!$H$11*Cost!$D$11/1000</f>
        <v>0</v>
      </c>
      <c r="AE397" s="222">
        <f t="shared" si="20"/>
        <v>0</v>
      </c>
      <c r="AF397" s="222"/>
      <c r="AG397" s="222"/>
      <c r="AH397" s="222"/>
      <c r="AI397" s="222"/>
      <c r="AJ397" s="222"/>
      <c r="AK397" s="222"/>
      <c r="AL397" s="222"/>
      <c r="AM397" s="222"/>
      <c r="AN397" s="222"/>
      <c r="AO397" s="222"/>
      <c r="AP397" s="222"/>
      <c r="AQ397" s="222"/>
      <c r="AR397" s="222"/>
      <c r="AS397" s="222"/>
      <c r="AT397" s="222"/>
    </row>
    <row r="398" spans="2:46" ht="13.8" x14ac:dyDescent="0.25">
      <c r="B398" s="15"/>
      <c r="C398" s="15"/>
      <c r="D398" s="15"/>
      <c r="E398" s="16"/>
      <c r="F398" s="15"/>
      <c r="G398" s="29"/>
      <c r="H398" s="322"/>
      <c r="I398" s="323"/>
      <c r="J398" s="323"/>
      <c r="K398" s="15"/>
      <c r="L398" s="15"/>
      <c r="M398" s="204">
        <f t="shared" si="19"/>
        <v>0</v>
      </c>
      <c r="N398" s="44">
        <f>IF(DisplayUnits="standard",IF(G398=0,0,VLOOKUP(G398,'Flow Rate Table'!$B$13:$O$132,X398)),IF(G398=0,0,VLOOKUP(G398,#REF!,X398)))</f>
        <v>0</v>
      </c>
      <c r="O398" s="129" t="str">
        <f>IF(E398=$A$3,M398/Cost!$D$6,"N/A")</f>
        <v>N/A</v>
      </c>
      <c r="P398" s="45" t="str">
        <f>IF(E398=Translations!$A$100,VLOOKUP(Cost!$D$5,'Coefficient Table'!$A$8:$K$92,11,FALSE)*O398,"N/A")</f>
        <v>N/A</v>
      </c>
      <c r="Q398" s="45" t="str">
        <f>IF(E398=Translations!$A$100,VLOOKUP(Cost!$D$5,'Coefficient Table'!$A$8:$K$92,10,FALSE)*O398,"N/A")</f>
        <v>N/A</v>
      </c>
      <c r="R398" s="45" t="str">
        <f>IF(E398=Translations!$A$100,VLOOKUP(Cost!$D$5,'Coefficient Table'!$A$8:$K$92,9,FALSE)*P398,"N/A")</f>
        <v>N/A</v>
      </c>
      <c r="S398" s="127"/>
      <c r="T398" s="229"/>
      <c r="U398" s="222"/>
      <c r="V398" s="222"/>
      <c r="W398" s="222"/>
      <c r="X398" s="227">
        <f t="shared" si="18"/>
        <v>0</v>
      </c>
      <c r="Y398" s="222"/>
      <c r="Z398" s="222">
        <f>$N398*60*Cost!$H$10*Cost!$H$11*Cost!$D$7/1000</f>
        <v>0</v>
      </c>
      <c r="AA398" s="222">
        <f>$N398*60*Cost!$H$10*Cost!$H$11*Cost!$D$8/1000</f>
        <v>0</v>
      </c>
      <c r="AB398" s="222">
        <f>$N398*60*Cost!$H$10*Cost!$H$11*Cost!$D$9/1000</f>
        <v>0</v>
      </c>
      <c r="AC398" s="222">
        <f>$N398*60*Cost!$H$10*Cost!$H$11*Cost!$D$10/1000</f>
        <v>0</v>
      </c>
      <c r="AD398" s="222">
        <f>$N398*60*Cost!$H$10*Cost!$H$11*Cost!$D$11/1000</f>
        <v>0</v>
      </c>
      <c r="AE398" s="222">
        <f t="shared" si="20"/>
        <v>0</v>
      </c>
      <c r="AF398" s="222"/>
      <c r="AG398" s="222"/>
      <c r="AH398" s="222"/>
      <c r="AI398" s="222"/>
      <c r="AJ398" s="222"/>
      <c r="AK398" s="222"/>
      <c r="AL398" s="222"/>
      <c r="AM398" s="222"/>
      <c r="AN398" s="222"/>
      <c r="AO398" s="222"/>
      <c r="AP398" s="222"/>
      <c r="AQ398" s="222"/>
      <c r="AR398" s="222"/>
      <c r="AS398" s="222"/>
      <c r="AT398" s="222"/>
    </row>
    <row r="399" spans="2:46" ht="13.8" x14ac:dyDescent="0.25">
      <c r="B399" s="15"/>
      <c r="C399" s="15"/>
      <c r="D399" s="15"/>
      <c r="E399" s="16"/>
      <c r="F399" s="15"/>
      <c r="G399" s="29"/>
      <c r="H399" s="322"/>
      <c r="I399" s="323"/>
      <c r="J399" s="323"/>
      <c r="K399" s="15"/>
      <c r="L399" s="15"/>
      <c r="M399" s="204">
        <f t="shared" si="19"/>
        <v>0</v>
      </c>
      <c r="N399" s="44">
        <f>IF(DisplayUnits="standard",IF(G399=0,0,VLOOKUP(G399,'Flow Rate Table'!$B$13:$O$132,X399)),IF(G399=0,0,VLOOKUP(G399,#REF!,X399)))</f>
        <v>0</v>
      </c>
      <c r="O399" s="129" t="str">
        <f>IF(E399=$A$3,M399/Cost!$D$6,"N/A")</f>
        <v>N/A</v>
      </c>
      <c r="P399" s="45" t="str">
        <f>IF(E399=Translations!$A$100,VLOOKUP(Cost!$D$5,'Coefficient Table'!$A$8:$K$92,11,FALSE)*O399,"N/A")</f>
        <v>N/A</v>
      </c>
      <c r="Q399" s="45" t="str">
        <f>IF(E399=Translations!$A$100,VLOOKUP(Cost!$D$5,'Coefficient Table'!$A$8:$K$92,10,FALSE)*O399,"N/A")</f>
        <v>N/A</v>
      </c>
      <c r="R399" s="45" t="str">
        <f>IF(E399=Translations!$A$100,VLOOKUP(Cost!$D$5,'Coefficient Table'!$A$8:$K$92,9,FALSE)*P399,"N/A")</f>
        <v>N/A</v>
      </c>
      <c r="S399" s="127"/>
      <c r="T399" s="229"/>
      <c r="U399" s="222"/>
      <c r="V399" s="222"/>
      <c r="W399" s="222"/>
      <c r="X399" s="227">
        <f t="shared" si="18"/>
        <v>0</v>
      </c>
      <c r="Y399" s="222"/>
      <c r="Z399" s="222">
        <f>$N399*60*Cost!$H$10*Cost!$H$11*Cost!$D$7/1000</f>
        <v>0</v>
      </c>
      <c r="AA399" s="222">
        <f>$N399*60*Cost!$H$10*Cost!$H$11*Cost!$D$8/1000</f>
        <v>0</v>
      </c>
      <c r="AB399" s="222">
        <f>$N399*60*Cost!$H$10*Cost!$H$11*Cost!$D$9/1000</f>
        <v>0</v>
      </c>
      <c r="AC399" s="222">
        <f>$N399*60*Cost!$H$10*Cost!$H$11*Cost!$D$10/1000</f>
        <v>0</v>
      </c>
      <c r="AD399" s="222">
        <f>$N399*60*Cost!$H$10*Cost!$H$11*Cost!$D$11/1000</f>
        <v>0</v>
      </c>
      <c r="AE399" s="222">
        <f t="shared" si="20"/>
        <v>0</v>
      </c>
      <c r="AF399" s="222"/>
      <c r="AG399" s="222"/>
      <c r="AH399" s="222"/>
      <c r="AI399" s="222"/>
      <c r="AJ399" s="222"/>
      <c r="AK399" s="222"/>
      <c r="AL399" s="222"/>
      <c r="AM399" s="222"/>
      <c r="AN399" s="222"/>
      <c r="AO399" s="222"/>
      <c r="AP399" s="222"/>
      <c r="AQ399" s="222"/>
      <c r="AR399" s="222"/>
      <c r="AS399" s="222"/>
      <c r="AT399" s="222"/>
    </row>
    <row r="400" spans="2:46" ht="13.8" x14ac:dyDescent="0.25">
      <c r="B400" s="15"/>
      <c r="C400" s="15"/>
      <c r="D400" s="15"/>
      <c r="E400" s="16"/>
      <c r="F400" s="15"/>
      <c r="G400" s="29"/>
      <c r="H400" s="322"/>
      <c r="I400" s="323"/>
      <c r="J400" s="323"/>
      <c r="K400" s="15"/>
      <c r="L400" s="15"/>
      <c r="M400" s="204">
        <f t="shared" si="19"/>
        <v>0</v>
      </c>
      <c r="N400" s="44">
        <f>IF(DisplayUnits="standard",IF(G400=0,0,VLOOKUP(G400,'Flow Rate Table'!$B$13:$O$132,X400)),IF(G400=0,0,VLOOKUP(G400,#REF!,X400)))</f>
        <v>0</v>
      </c>
      <c r="O400" s="129" t="str">
        <f>IF(E400=$A$3,M400/Cost!$D$6,"N/A")</f>
        <v>N/A</v>
      </c>
      <c r="P400" s="45" t="str">
        <f>IF(E400=Translations!$A$100,VLOOKUP(Cost!$D$5,'Coefficient Table'!$A$8:$K$92,11,FALSE)*O400,"N/A")</f>
        <v>N/A</v>
      </c>
      <c r="Q400" s="45" t="str">
        <f>IF(E400=Translations!$A$100,VLOOKUP(Cost!$D$5,'Coefficient Table'!$A$8:$K$92,10,FALSE)*O400,"N/A")</f>
        <v>N/A</v>
      </c>
      <c r="R400" s="45" t="str">
        <f>IF(E400=Translations!$A$100,VLOOKUP(Cost!$D$5,'Coefficient Table'!$A$8:$K$92,9,FALSE)*P400,"N/A")</f>
        <v>N/A</v>
      </c>
      <c r="S400" s="127"/>
      <c r="T400" s="229"/>
      <c r="U400" s="222"/>
      <c r="V400" s="222"/>
      <c r="W400" s="222"/>
      <c r="X400" s="227">
        <f t="shared" si="18"/>
        <v>0</v>
      </c>
      <c r="Y400" s="222"/>
      <c r="Z400" s="222">
        <f>$N400*60*Cost!$H$10*Cost!$H$11*Cost!$D$7/1000</f>
        <v>0</v>
      </c>
      <c r="AA400" s="222">
        <f>$N400*60*Cost!$H$10*Cost!$H$11*Cost!$D$8/1000</f>
        <v>0</v>
      </c>
      <c r="AB400" s="222">
        <f>$N400*60*Cost!$H$10*Cost!$H$11*Cost!$D$9/1000</f>
        <v>0</v>
      </c>
      <c r="AC400" s="222">
        <f>$N400*60*Cost!$H$10*Cost!$H$11*Cost!$D$10/1000</f>
        <v>0</v>
      </c>
      <c r="AD400" s="222">
        <f>$N400*60*Cost!$H$10*Cost!$H$11*Cost!$D$11/1000</f>
        <v>0</v>
      </c>
      <c r="AE400" s="222">
        <f t="shared" si="20"/>
        <v>0</v>
      </c>
      <c r="AF400" s="222"/>
      <c r="AG400" s="222"/>
      <c r="AH400" s="222"/>
      <c r="AI400" s="222"/>
      <c r="AJ400" s="222"/>
      <c r="AK400" s="222"/>
      <c r="AL400" s="222"/>
      <c r="AM400" s="222"/>
      <c r="AN400" s="222"/>
      <c r="AO400" s="222"/>
      <c r="AP400" s="222"/>
      <c r="AQ400" s="222"/>
      <c r="AR400" s="222"/>
      <c r="AS400" s="222"/>
      <c r="AT400" s="222"/>
    </row>
    <row r="401" spans="2:46" ht="13.8" x14ac:dyDescent="0.25">
      <c r="B401" s="15"/>
      <c r="C401" s="15"/>
      <c r="D401" s="15"/>
      <c r="E401" s="16"/>
      <c r="F401" s="15"/>
      <c r="G401" s="29"/>
      <c r="H401" s="322"/>
      <c r="I401" s="323"/>
      <c r="J401" s="323"/>
      <c r="K401" s="15"/>
      <c r="L401" s="15"/>
      <c r="M401" s="204">
        <f t="shared" si="19"/>
        <v>0</v>
      </c>
      <c r="N401" s="44">
        <f>IF(DisplayUnits="standard",IF(G401=0,0,VLOOKUP(G401,'Flow Rate Table'!$B$13:$O$132,X401)),IF(G401=0,0,VLOOKUP(G401,#REF!,X401)))</f>
        <v>0</v>
      </c>
      <c r="O401" s="129" t="str">
        <f>IF(E401=$A$3,M401/Cost!$D$6,"N/A")</f>
        <v>N/A</v>
      </c>
      <c r="P401" s="45" t="str">
        <f>IF(E401=Translations!$A$100,VLOOKUP(Cost!$D$5,'Coefficient Table'!$A$8:$K$92,11,FALSE)*O401,"N/A")</f>
        <v>N/A</v>
      </c>
      <c r="Q401" s="45" t="str">
        <f>IF(E401=Translations!$A$100,VLOOKUP(Cost!$D$5,'Coefficient Table'!$A$8:$K$92,10,FALSE)*O401,"N/A")</f>
        <v>N/A</v>
      </c>
      <c r="R401" s="45" t="str">
        <f>IF(E401=Translations!$A$100,VLOOKUP(Cost!$D$5,'Coefficient Table'!$A$8:$K$92,9,FALSE)*P401,"N/A")</f>
        <v>N/A</v>
      </c>
      <c r="S401" s="127"/>
      <c r="T401" s="229"/>
      <c r="U401" s="222"/>
      <c r="V401" s="222"/>
      <c r="W401" s="222"/>
      <c r="X401" s="227">
        <f t="shared" si="18"/>
        <v>0</v>
      </c>
      <c r="Y401" s="222"/>
      <c r="Z401" s="222">
        <f>$N401*60*Cost!$H$10*Cost!$H$11*Cost!$D$7/1000</f>
        <v>0</v>
      </c>
      <c r="AA401" s="222">
        <f>$N401*60*Cost!$H$10*Cost!$H$11*Cost!$D$8/1000</f>
        <v>0</v>
      </c>
      <c r="AB401" s="222">
        <f>$N401*60*Cost!$H$10*Cost!$H$11*Cost!$D$9/1000</f>
        <v>0</v>
      </c>
      <c r="AC401" s="222">
        <f>$N401*60*Cost!$H$10*Cost!$H$11*Cost!$D$10/1000</f>
        <v>0</v>
      </c>
      <c r="AD401" s="222">
        <f>$N401*60*Cost!$H$10*Cost!$H$11*Cost!$D$11/1000</f>
        <v>0</v>
      </c>
      <c r="AE401" s="222">
        <f t="shared" si="20"/>
        <v>0</v>
      </c>
      <c r="AF401" s="222"/>
      <c r="AG401" s="222"/>
      <c r="AH401" s="222"/>
      <c r="AI401" s="222"/>
      <c r="AJ401" s="222"/>
      <c r="AK401" s="222"/>
      <c r="AL401" s="222"/>
      <c r="AM401" s="222"/>
      <c r="AN401" s="222"/>
      <c r="AO401" s="222"/>
      <c r="AP401" s="222"/>
      <c r="AQ401" s="222"/>
      <c r="AR401" s="222"/>
      <c r="AS401" s="222"/>
      <c r="AT401" s="222"/>
    </row>
    <row r="402" spans="2:46" ht="13.8" x14ac:dyDescent="0.25">
      <c r="B402" s="15"/>
      <c r="C402" s="15"/>
      <c r="D402" s="15"/>
      <c r="E402" s="16"/>
      <c r="F402" s="15"/>
      <c r="G402" s="29"/>
      <c r="H402" s="322"/>
      <c r="I402" s="323"/>
      <c r="J402" s="323"/>
      <c r="K402" s="15"/>
      <c r="L402" s="15"/>
      <c r="M402" s="204">
        <f t="shared" si="19"/>
        <v>0</v>
      </c>
      <c r="N402" s="44">
        <f>IF(DisplayUnits="standard",IF(G402=0,0,VLOOKUP(G402,'Flow Rate Table'!$B$13:$O$132,X402)),IF(G402=0,0,VLOOKUP(G402,#REF!,X402)))</f>
        <v>0</v>
      </c>
      <c r="O402" s="129" t="str">
        <f>IF(E402=$A$3,M402/Cost!$D$6,"N/A")</f>
        <v>N/A</v>
      </c>
      <c r="P402" s="45" t="str">
        <f>IF(E402=Translations!$A$100,VLOOKUP(Cost!$D$5,'Coefficient Table'!$A$8:$K$92,11,FALSE)*O402,"N/A")</f>
        <v>N/A</v>
      </c>
      <c r="Q402" s="45" t="str">
        <f>IF(E402=Translations!$A$100,VLOOKUP(Cost!$D$5,'Coefficient Table'!$A$8:$K$92,10,FALSE)*O402,"N/A")</f>
        <v>N/A</v>
      </c>
      <c r="R402" s="45" t="str">
        <f>IF(E402=Translations!$A$100,VLOOKUP(Cost!$D$5,'Coefficient Table'!$A$8:$K$92,9,FALSE)*P402,"N/A")</f>
        <v>N/A</v>
      </c>
      <c r="S402" s="127"/>
      <c r="T402" s="229"/>
      <c r="U402" s="222"/>
      <c r="V402" s="222"/>
      <c r="W402" s="222"/>
      <c r="X402" s="227">
        <f t="shared" si="18"/>
        <v>0</v>
      </c>
      <c r="Y402" s="222"/>
      <c r="Z402" s="222">
        <f>$N402*60*Cost!$H$10*Cost!$H$11*Cost!$D$7/1000</f>
        <v>0</v>
      </c>
      <c r="AA402" s="222">
        <f>$N402*60*Cost!$H$10*Cost!$H$11*Cost!$D$8/1000</f>
        <v>0</v>
      </c>
      <c r="AB402" s="222">
        <f>$N402*60*Cost!$H$10*Cost!$H$11*Cost!$D$9/1000</f>
        <v>0</v>
      </c>
      <c r="AC402" s="222">
        <f>$N402*60*Cost!$H$10*Cost!$H$11*Cost!$D$10/1000</f>
        <v>0</v>
      </c>
      <c r="AD402" s="222">
        <f>$N402*60*Cost!$H$10*Cost!$H$11*Cost!$D$11/1000</f>
        <v>0</v>
      </c>
      <c r="AE402" s="222">
        <f t="shared" si="20"/>
        <v>0</v>
      </c>
      <c r="AF402" s="222"/>
      <c r="AG402" s="222"/>
      <c r="AH402" s="222"/>
      <c r="AI402" s="222"/>
      <c r="AJ402" s="222"/>
      <c r="AK402" s="222"/>
      <c r="AL402" s="222"/>
      <c r="AM402" s="222"/>
      <c r="AN402" s="222"/>
      <c r="AO402" s="222"/>
      <c r="AP402" s="222"/>
      <c r="AQ402" s="222"/>
      <c r="AR402" s="222"/>
      <c r="AS402" s="222"/>
      <c r="AT402" s="222"/>
    </row>
    <row r="403" spans="2:46" ht="13.8" x14ac:dyDescent="0.25">
      <c r="B403" s="15"/>
      <c r="C403" s="15"/>
      <c r="D403" s="15"/>
      <c r="E403" s="16"/>
      <c r="F403" s="15"/>
      <c r="G403" s="29"/>
      <c r="H403" s="322"/>
      <c r="I403" s="323"/>
      <c r="J403" s="323"/>
      <c r="K403" s="15"/>
      <c r="L403" s="15"/>
      <c r="M403" s="204">
        <f t="shared" si="19"/>
        <v>0</v>
      </c>
      <c r="N403" s="44">
        <f>IF(DisplayUnits="standard",IF(G403=0,0,VLOOKUP(G403,'Flow Rate Table'!$B$13:$O$132,X403)),IF(G403=0,0,VLOOKUP(G403,#REF!,X403)))</f>
        <v>0</v>
      </c>
      <c r="O403" s="129" t="str">
        <f>IF(E403=$A$3,M403/Cost!$D$6,"N/A")</f>
        <v>N/A</v>
      </c>
      <c r="P403" s="45" t="str">
        <f>IF(E403=Translations!$A$100,VLOOKUP(Cost!$D$5,'Coefficient Table'!$A$8:$K$92,11,FALSE)*O403,"N/A")</f>
        <v>N/A</v>
      </c>
      <c r="Q403" s="45" t="str">
        <f>IF(E403=Translations!$A$100,VLOOKUP(Cost!$D$5,'Coefficient Table'!$A$8:$K$92,10,FALSE)*O403,"N/A")</f>
        <v>N/A</v>
      </c>
      <c r="R403" s="45" t="str">
        <f>IF(E403=Translations!$A$100,VLOOKUP(Cost!$D$5,'Coefficient Table'!$A$8:$K$92,9,FALSE)*P403,"N/A")</f>
        <v>N/A</v>
      </c>
      <c r="S403" s="127"/>
      <c r="T403" s="229"/>
      <c r="U403" s="222"/>
      <c r="V403" s="222"/>
      <c r="W403" s="222"/>
      <c r="X403" s="227">
        <f t="shared" si="18"/>
        <v>0</v>
      </c>
      <c r="Y403" s="222"/>
      <c r="Z403" s="222">
        <f>$N403*60*Cost!$H$10*Cost!$H$11*Cost!$D$7/1000</f>
        <v>0</v>
      </c>
      <c r="AA403" s="222">
        <f>$N403*60*Cost!$H$10*Cost!$H$11*Cost!$D$8/1000</f>
        <v>0</v>
      </c>
      <c r="AB403" s="222">
        <f>$N403*60*Cost!$H$10*Cost!$H$11*Cost!$D$9/1000</f>
        <v>0</v>
      </c>
      <c r="AC403" s="222">
        <f>$N403*60*Cost!$H$10*Cost!$H$11*Cost!$D$10/1000</f>
        <v>0</v>
      </c>
      <c r="AD403" s="222">
        <f>$N403*60*Cost!$H$10*Cost!$H$11*Cost!$D$11/1000</f>
        <v>0</v>
      </c>
      <c r="AE403" s="222">
        <f t="shared" si="20"/>
        <v>0</v>
      </c>
      <c r="AF403" s="222"/>
      <c r="AG403" s="222"/>
      <c r="AH403" s="222"/>
      <c r="AI403" s="222"/>
      <c r="AJ403" s="222"/>
      <c r="AK403" s="222"/>
      <c r="AL403" s="222"/>
      <c r="AM403" s="222"/>
      <c r="AN403" s="222"/>
      <c r="AO403" s="222"/>
      <c r="AP403" s="222"/>
      <c r="AQ403" s="222"/>
      <c r="AR403" s="222"/>
      <c r="AS403" s="222"/>
      <c r="AT403" s="222"/>
    </row>
    <row r="404" spans="2:46" ht="13.8" x14ac:dyDescent="0.25">
      <c r="B404" s="15"/>
      <c r="C404" s="15"/>
      <c r="D404" s="15"/>
      <c r="E404" s="16"/>
      <c r="F404" s="15"/>
      <c r="G404" s="29"/>
      <c r="H404" s="322"/>
      <c r="I404" s="323"/>
      <c r="J404" s="323"/>
      <c r="K404" s="15"/>
      <c r="L404" s="15"/>
      <c r="M404" s="204">
        <f t="shared" si="19"/>
        <v>0</v>
      </c>
      <c r="N404" s="44">
        <f>IF(DisplayUnits="standard",IF(G404=0,0,VLOOKUP(G404,'Flow Rate Table'!$B$13:$O$132,X404)),IF(G404=0,0,VLOOKUP(G404,#REF!,X404)))</f>
        <v>0</v>
      </c>
      <c r="O404" s="129" t="str">
        <f>IF(E404=$A$3,M404/Cost!$D$6,"N/A")</f>
        <v>N/A</v>
      </c>
      <c r="P404" s="45" t="str">
        <f>IF(E404=Translations!$A$100,VLOOKUP(Cost!$D$5,'Coefficient Table'!$A$8:$K$92,11,FALSE)*O404,"N/A")</f>
        <v>N/A</v>
      </c>
      <c r="Q404" s="45" t="str">
        <f>IF(E404=Translations!$A$100,VLOOKUP(Cost!$D$5,'Coefficient Table'!$A$8:$K$92,10,FALSE)*O404,"N/A")</f>
        <v>N/A</v>
      </c>
      <c r="R404" s="45" t="str">
        <f>IF(E404=Translations!$A$100,VLOOKUP(Cost!$D$5,'Coefficient Table'!$A$8:$K$92,9,FALSE)*P404,"N/A")</f>
        <v>N/A</v>
      </c>
      <c r="S404" s="127"/>
      <c r="T404" s="229"/>
      <c r="U404" s="222"/>
      <c r="V404" s="222"/>
      <c r="W404" s="222"/>
      <c r="X404" s="227">
        <f t="shared" si="18"/>
        <v>0</v>
      </c>
      <c r="Y404" s="222"/>
      <c r="Z404" s="222">
        <f>$N404*60*Cost!$H$10*Cost!$H$11*Cost!$D$7/1000</f>
        <v>0</v>
      </c>
      <c r="AA404" s="222">
        <f>$N404*60*Cost!$H$10*Cost!$H$11*Cost!$D$8/1000</f>
        <v>0</v>
      </c>
      <c r="AB404" s="222">
        <f>$N404*60*Cost!$H$10*Cost!$H$11*Cost!$D$9/1000</f>
        <v>0</v>
      </c>
      <c r="AC404" s="222">
        <f>$N404*60*Cost!$H$10*Cost!$H$11*Cost!$D$10/1000</f>
        <v>0</v>
      </c>
      <c r="AD404" s="222">
        <f>$N404*60*Cost!$H$10*Cost!$H$11*Cost!$D$11/1000</f>
        <v>0</v>
      </c>
      <c r="AE404" s="222">
        <f t="shared" si="20"/>
        <v>0</v>
      </c>
      <c r="AF404" s="222"/>
      <c r="AG404" s="222"/>
      <c r="AH404" s="222"/>
      <c r="AI404" s="222"/>
      <c r="AJ404" s="222"/>
      <c r="AK404" s="222"/>
      <c r="AL404" s="222"/>
      <c r="AM404" s="222"/>
      <c r="AN404" s="222"/>
      <c r="AO404" s="222"/>
      <c r="AP404" s="222"/>
      <c r="AQ404" s="222"/>
      <c r="AR404" s="222"/>
      <c r="AS404" s="222"/>
      <c r="AT404" s="222"/>
    </row>
    <row r="405" spans="2:46" ht="13.8" x14ac:dyDescent="0.25">
      <c r="B405" s="15"/>
      <c r="C405" s="15"/>
      <c r="D405" s="15"/>
      <c r="E405" s="16"/>
      <c r="F405" s="15"/>
      <c r="G405" s="29"/>
      <c r="H405" s="322"/>
      <c r="I405" s="323"/>
      <c r="J405" s="323"/>
      <c r="K405" s="15"/>
      <c r="L405" s="15"/>
      <c r="M405" s="204">
        <f t="shared" si="19"/>
        <v>0</v>
      </c>
      <c r="N405" s="44">
        <f>IF(DisplayUnits="standard",IF(G405=0,0,VLOOKUP(G405,'Flow Rate Table'!$B$13:$O$132,X405)),IF(G405=0,0,VLOOKUP(G405,#REF!,X405)))</f>
        <v>0</v>
      </c>
      <c r="O405" s="129" t="str">
        <f>IF(E405=$A$3,M405/Cost!$D$6,"N/A")</f>
        <v>N/A</v>
      </c>
      <c r="P405" s="45" t="str">
        <f>IF(E405=Translations!$A$100,VLOOKUP(Cost!$D$5,'Coefficient Table'!$A$8:$K$92,11,FALSE)*O405,"N/A")</f>
        <v>N/A</v>
      </c>
      <c r="Q405" s="45" t="str">
        <f>IF(E405=Translations!$A$100,VLOOKUP(Cost!$D$5,'Coefficient Table'!$A$8:$K$92,10,FALSE)*O405,"N/A")</f>
        <v>N/A</v>
      </c>
      <c r="R405" s="45" t="str">
        <f>IF(E405=Translations!$A$100,VLOOKUP(Cost!$D$5,'Coefficient Table'!$A$8:$K$92,9,FALSE)*P405,"N/A")</f>
        <v>N/A</v>
      </c>
      <c r="S405" s="127"/>
      <c r="T405" s="229"/>
      <c r="U405" s="222"/>
      <c r="V405" s="222"/>
      <c r="W405" s="222"/>
      <c r="X405" s="227">
        <f t="shared" si="18"/>
        <v>0</v>
      </c>
      <c r="Y405" s="222"/>
      <c r="Z405" s="222">
        <f>$N405*60*Cost!$H$10*Cost!$H$11*Cost!$D$7/1000</f>
        <v>0</v>
      </c>
      <c r="AA405" s="222">
        <f>$N405*60*Cost!$H$10*Cost!$H$11*Cost!$D$8/1000</f>
        <v>0</v>
      </c>
      <c r="AB405" s="222">
        <f>$N405*60*Cost!$H$10*Cost!$H$11*Cost!$D$9/1000</f>
        <v>0</v>
      </c>
      <c r="AC405" s="222">
        <f>$N405*60*Cost!$H$10*Cost!$H$11*Cost!$D$10/1000</f>
        <v>0</v>
      </c>
      <c r="AD405" s="222">
        <f>$N405*60*Cost!$H$10*Cost!$H$11*Cost!$D$11/1000</f>
        <v>0</v>
      </c>
      <c r="AE405" s="222">
        <f t="shared" si="20"/>
        <v>0</v>
      </c>
      <c r="AF405" s="222"/>
      <c r="AG405" s="222"/>
      <c r="AH405" s="222"/>
      <c r="AI405" s="222"/>
      <c r="AJ405" s="222"/>
      <c r="AK405" s="222"/>
      <c r="AL405" s="222"/>
      <c r="AM405" s="222"/>
      <c r="AN405" s="222"/>
      <c r="AO405" s="222"/>
      <c r="AP405" s="222"/>
      <c r="AQ405" s="222"/>
      <c r="AR405" s="222"/>
      <c r="AS405" s="222"/>
      <c r="AT405" s="222"/>
    </row>
    <row r="406" spans="2:46" ht="13.8" x14ac:dyDescent="0.25">
      <c r="B406" s="15"/>
      <c r="C406" s="15"/>
      <c r="D406" s="15"/>
      <c r="E406" s="16"/>
      <c r="F406" s="15"/>
      <c r="G406" s="29"/>
      <c r="H406" s="322"/>
      <c r="I406" s="323"/>
      <c r="J406" s="323"/>
      <c r="K406" s="15"/>
      <c r="L406" s="15"/>
      <c r="M406" s="204">
        <f t="shared" si="19"/>
        <v>0</v>
      </c>
      <c r="N406" s="44">
        <f>IF(DisplayUnits="standard",IF(G406=0,0,VLOOKUP(G406,'Flow Rate Table'!$B$13:$O$132,X406)),IF(G406=0,0,VLOOKUP(G406,#REF!,X406)))</f>
        <v>0</v>
      </c>
      <c r="O406" s="129" t="str">
        <f>IF(E406=$A$3,M406/Cost!$D$6,"N/A")</f>
        <v>N/A</v>
      </c>
      <c r="P406" s="45" t="str">
        <f>IF(E406=Translations!$A$100,VLOOKUP(Cost!$D$5,'Coefficient Table'!$A$8:$K$92,11,FALSE)*O406,"N/A")</f>
        <v>N/A</v>
      </c>
      <c r="Q406" s="45" t="str">
        <f>IF(E406=Translations!$A$100,VLOOKUP(Cost!$D$5,'Coefficient Table'!$A$8:$K$92,10,FALSE)*O406,"N/A")</f>
        <v>N/A</v>
      </c>
      <c r="R406" s="45" t="str">
        <f>IF(E406=Translations!$A$100,VLOOKUP(Cost!$D$5,'Coefficient Table'!$A$8:$K$92,9,FALSE)*P406,"N/A")</f>
        <v>N/A</v>
      </c>
      <c r="S406" s="127"/>
      <c r="T406" s="229"/>
      <c r="U406" s="222"/>
      <c r="V406" s="222"/>
      <c r="W406" s="222"/>
      <c r="X406" s="227">
        <f t="shared" si="18"/>
        <v>0</v>
      </c>
      <c r="Y406" s="222"/>
      <c r="Z406" s="222">
        <f>$N406*60*Cost!$H$10*Cost!$H$11*Cost!$D$7/1000</f>
        <v>0</v>
      </c>
      <c r="AA406" s="222">
        <f>$N406*60*Cost!$H$10*Cost!$H$11*Cost!$D$8/1000</f>
        <v>0</v>
      </c>
      <c r="AB406" s="222">
        <f>$N406*60*Cost!$H$10*Cost!$H$11*Cost!$D$9/1000</f>
        <v>0</v>
      </c>
      <c r="AC406" s="222">
        <f>$N406*60*Cost!$H$10*Cost!$H$11*Cost!$D$10/1000</f>
        <v>0</v>
      </c>
      <c r="AD406" s="222">
        <f>$N406*60*Cost!$H$10*Cost!$H$11*Cost!$D$11/1000</f>
        <v>0</v>
      </c>
      <c r="AE406" s="222">
        <f t="shared" si="20"/>
        <v>0</v>
      </c>
      <c r="AF406" s="222"/>
      <c r="AG406" s="222"/>
      <c r="AH406" s="222"/>
      <c r="AI406" s="222"/>
      <c r="AJ406" s="222"/>
      <c r="AK406" s="222"/>
      <c r="AL406" s="222"/>
      <c r="AM406" s="222"/>
      <c r="AN406" s="222"/>
      <c r="AO406" s="222"/>
      <c r="AP406" s="222"/>
      <c r="AQ406" s="222"/>
      <c r="AR406" s="222"/>
      <c r="AS406" s="222"/>
      <c r="AT406" s="222"/>
    </row>
    <row r="407" spans="2:46" ht="13.8" x14ac:dyDescent="0.25">
      <c r="B407" s="15"/>
      <c r="C407" s="15"/>
      <c r="D407" s="15"/>
      <c r="E407" s="16"/>
      <c r="F407" s="15"/>
      <c r="G407" s="29"/>
      <c r="H407" s="322"/>
      <c r="I407" s="323"/>
      <c r="J407" s="323"/>
      <c r="K407" s="15"/>
      <c r="L407" s="15"/>
      <c r="M407" s="204">
        <f t="shared" si="19"/>
        <v>0</v>
      </c>
      <c r="N407" s="44">
        <f>IF(DisplayUnits="standard",IF(G407=0,0,VLOOKUP(G407,'Flow Rate Table'!$B$13:$O$132,X407)),IF(G407=0,0,VLOOKUP(G407,#REF!,X407)))</f>
        <v>0</v>
      </c>
      <c r="O407" s="129" t="str">
        <f>IF(E407=$A$3,M407/Cost!$D$6,"N/A")</f>
        <v>N/A</v>
      </c>
      <c r="P407" s="45" t="str">
        <f>IF(E407=Translations!$A$100,VLOOKUP(Cost!$D$5,'Coefficient Table'!$A$8:$K$92,11,FALSE)*O407,"N/A")</f>
        <v>N/A</v>
      </c>
      <c r="Q407" s="45" t="str">
        <f>IF(E407=Translations!$A$100,VLOOKUP(Cost!$D$5,'Coefficient Table'!$A$8:$K$92,10,FALSE)*O407,"N/A")</f>
        <v>N/A</v>
      </c>
      <c r="R407" s="45" t="str">
        <f>IF(E407=Translations!$A$100,VLOOKUP(Cost!$D$5,'Coefficient Table'!$A$8:$K$92,9,FALSE)*P407,"N/A")</f>
        <v>N/A</v>
      </c>
      <c r="S407" s="127"/>
      <c r="T407" s="229"/>
      <c r="U407" s="222"/>
      <c r="V407" s="222"/>
      <c r="W407" s="222"/>
      <c r="X407" s="227">
        <f t="shared" si="18"/>
        <v>0</v>
      </c>
      <c r="Y407" s="222"/>
      <c r="Z407" s="222">
        <f>$N407*60*Cost!$H$10*Cost!$H$11*Cost!$D$7/1000</f>
        <v>0</v>
      </c>
      <c r="AA407" s="222">
        <f>$N407*60*Cost!$H$10*Cost!$H$11*Cost!$D$8/1000</f>
        <v>0</v>
      </c>
      <c r="AB407" s="222">
        <f>$N407*60*Cost!$H$10*Cost!$H$11*Cost!$D$9/1000</f>
        <v>0</v>
      </c>
      <c r="AC407" s="222">
        <f>$N407*60*Cost!$H$10*Cost!$H$11*Cost!$D$10/1000</f>
        <v>0</v>
      </c>
      <c r="AD407" s="222">
        <f>$N407*60*Cost!$H$10*Cost!$H$11*Cost!$D$11/1000</f>
        <v>0</v>
      </c>
      <c r="AE407" s="222">
        <f t="shared" si="20"/>
        <v>0</v>
      </c>
      <c r="AF407" s="222"/>
      <c r="AG407" s="222"/>
      <c r="AH407" s="222"/>
      <c r="AI407" s="222"/>
      <c r="AJ407" s="222"/>
      <c r="AK407" s="222"/>
      <c r="AL407" s="222"/>
      <c r="AM407" s="222"/>
      <c r="AN407" s="222"/>
      <c r="AO407" s="222"/>
      <c r="AP407" s="222"/>
      <c r="AQ407" s="222"/>
      <c r="AR407" s="222"/>
      <c r="AS407" s="222"/>
      <c r="AT407" s="222"/>
    </row>
    <row r="408" spans="2:46" ht="13.8" x14ac:dyDescent="0.25">
      <c r="B408" s="15"/>
      <c r="C408" s="15"/>
      <c r="D408" s="15"/>
      <c r="E408" s="16"/>
      <c r="F408" s="15"/>
      <c r="G408" s="29"/>
      <c r="H408" s="322"/>
      <c r="I408" s="323"/>
      <c r="J408" s="323"/>
      <c r="K408" s="15"/>
      <c r="L408" s="15"/>
      <c r="M408" s="204">
        <f t="shared" si="19"/>
        <v>0</v>
      </c>
      <c r="N408" s="44">
        <f>IF(DisplayUnits="standard",IF(G408=0,0,VLOOKUP(G408,'Flow Rate Table'!$B$13:$O$132,X408)),IF(G408=0,0,VLOOKUP(G408,#REF!,X408)))</f>
        <v>0</v>
      </c>
      <c r="O408" s="129" t="str">
        <f>IF(E408=$A$3,M408/Cost!$D$6,"N/A")</f>
        <v>N/A</v>
      </c>
      <c r="P408" s="45" t="str">
        <f>IF(E408=Translations!$A$100,VLOOKUP(Cost!$D$5,'Coefficient Table'!$A$8:$K$92,11,FALSE)*O408,"N/A")</f>
        <v>N/A</v>
      </c>
      <c r="Q408" s="45" t="str">
        <f>IF(E408=Translations!$A$100,VLOOKUP(Cost!$D$5,'Coefficient Table'!$A$8:$K$92,10,FALSE)*O408,"N/A")</f>
        <v>N/A</v>
      </c>
      <c r="R408" s="45" t="str">
        <f>IF(E408=Translations!$A$100,VLOOKUP(Cost!$D$5,'Coefficient Table'!$A$8:$K$92,9,FALSE)*P408,"N/A")</f>
        <v>N/A</v>
      </c>
      <c r="S408" s="127"/>
      <c r="T408" s="229"/>
      <c r="U408" s="222"/>
      <c r="V408" s="222"/>
      <c r="W408" s="222"/>
      <c r="X408" s="227">
        <f t="shared" si="18"/>
        <v>0</v>
      </c>
      <c r="Y408" s="222"/>
      <c r="Z408" s="222">
        <f>$N408*60*Cost!$H$10*Cost!$H$11*Cost!$D$7/1000</f>
        <v>0</v>
      </c>
      <c r="AA408" s="222">
        <f>$N408*60*Cost!$H$10*Cost!$H$11*Cost!$D$8/1000</f>
        <v>0</v>
      </c>
      <c r="AB408" s="222">
        <f>$N408*60*Cost!$H$10*Cost!$H$11*Cost!$D$9/1000</f>
        <v>0</v>
      </c>
      <c r="AC408" s="222">
        <f>$N408*60*Cost!$H$10*Cost!$H$11*Cost!$D$10/1000</f>
        <v>0</v>
      </c>
      <c r="AD408" s="222">
        <f>$N408*60*Cost!$H$10*Cost!$H$11*Cost!$D$11/1000</f>
        <v>0</v>
      </c>
      <c r="AE408" s="222">
        <f t="shared" si="20"/>
        <v>0</v>
      </c>
      <c r="AF408" s="222"/>
      <c r="AG408" s="222"/>
      <c r="AH408" s="222"/>
      <c r="AI408" s="222"/>
      <c r="AJ408" s="222"/>
      <c r="AK408" s="222"/>
      <c r="AL408" s="222"/>
      <c r="AM408" s="222"/>
      <c r="AN408" s="222"/>
      <c r="AO408" s="222"/>
      <c r="AP408" s="222"/>
      <c r="AQ408" s="222"/>
      <c r="AR408" s="222"/>
      <c r="AS408" s="222"/>
      <c r="AT408" s="222"/>
    </row>
    <row r="409" spans="2:46" ht="13.8" x14ac:dyDescent="0.25">
      <c r="B409" s="15"/>
      <c r="C409" s="15"/>
      <c r="D409" s="15"/>
      <c r="E409" s="16"/>
      <c r="F409" s="15"/>
      <c r="G409" s="29"/>
      <c r="H409" s="322"/>
      <c r="I409" s="323"/>
      <c r="J409" s="323"/>
      <c r="K409" s="15"/>
      <c r="L409" s="15"/>
      <c r="M409" s="204">
        <f t="shared" si="19"/>
        <v>0</v>
      </c>
      <c r="N409" s="44">
        <f>IF(DisplayUnits="standard",IF(G409=0,0,VLOOKUP(G409,'Flow Rate Table'!$B$13:$O$132,X409)),IF(G409=0,0,VLOOKUP(G409,#REF!,X409)))</f>
        <v>0</v>
      </c>
      <c r="O409" s="129" t="str">
        <f>IF(E409=$A$3,M409/Cost!$D$6,"N/A")</f>
        <v>N/A</v>
      </c>
      <c r="P409" s="45" t="str">
        <f>IF(E409=Translations!$A$100,VLOOKUP(Cost!$D$5,'Coefficient Table'!$A$8:$K$92,11,FALSE)*O409,"N/A")</f>
        <v>N/A</v>
      </c>
      <c r="Q409" s="45" t="str">
        <f>IF(E409=Translations!$A$100,VLOOKUP(Cost!$D$5,'Coefficient Table'!$A$8:$K$92,10,FALSE)*O409,"N/A")</f>
        <v>N/A</v>
      </c>
      <c r="R409" s="45" t="str">
        <f>IF(E409=Translations!$A$100,VLOOKUP(Cost!$D$5,'Coefficient Table'!$A$8:$K$92,9,FALSE)*P409,"N/A")</f>
        <v>N/A</v>
      </c>
      <c r="S409" s="127"/>
      <c r="T409" s="229"/>
      <c r="U409" s="222"/>
      <c r="V409" s="222"/>
      <c r="W409" s="222"/>
      <c r="X409" s="227">
        <f t="shared" si="18"/>
        <v>0</v>
      </c>
      <c r="Y409" s="222"/>
      <c r="Z409" s="222">
        <f>$N409*60*Cost!$H$10*Cost!$H$11*Cost!$D$7/1000</f>
        <v>0</v>
      </c>
      <c r="AA409" s="222">
        <f>$N409*60*Cost!$H$10*Cost!$H$11*Cost!$D$8/1000</f>
        <v>0</v>
      </c>
      <c r="AB409" s="222">
        <f>$N409*60*Cost!$H$10*Cost!$H$11*Cost!$D$9/1000</f>
        <v>0</v>
      </c>
      <c r="AC409" s="222">
        <f>$N409*60*Cost!$H$10*Cost!$H$11*Cost!$D$10/1000</f>
        <v>0</v>
      </c>
      <c r="AD409" s="222">
        <f>$N409*60*Cost!$H$10*Cost!$H$11*Cost!$D$11/1000</f>
        <v>0</v>
      </c>
      <c r="AE409" s="222">
        <f t="shared" si="20"/>
        <v>0</v>
      </c>
      <c r="AF409" s="222"/>
      <c r="AG409" s="222"/>
      <c r="AH409" s="222"/>
      <c r="AI409" s="222"/>
      <c r="AJ409" s="222"/>
      <c r="AK409" s="222"/>
      <c r="AL409" s="222"/>
      <c r="AM409" s="222"/>
      <c r="AN409" s="222"/>
      <c r="AO409" s="222"/>
      <c r="AP409" s="222"/>
      <c r="AQ409" s="222"/>
      <c r="AR409" s="222"/>
      <c r="AS409" s="222"/>
      <c r="AT409" s="222"/>
    </row>
    <row r="410" spans="2:46" ht="13.8" x14ac:dyDescent="0.25">
      <c r="B410" s="15"/>
      <c r="C410" s="15"/>
      <c r="D410" s="15"/>
      <c r="E410" s="16"/>
      <c r="F410" s="15"/>
      <c r="G410" s="29"/>
      <c r="H410" s="322"/>
      <c r="I410" s="323"/>
      <c r="J410" s="323"/>
      <c r="K410" s="15"/>
      <c r="L410" s="15"/>
      <c r="M410" s="204">
        <f t="shared" si="19"/>
        <v>0</v>
      </c>
      <c r="N410" s="44">
        <f>IF(DisplayUnits="standard",IF(G410=0,0,VLOOKUP(G410,'Flow Rate Table'!$B$13:$O$132,X410)),IF(G410=0,0,VLOOKUP(G410,#REF!,X410)))</f>
        <v>0</v>
      </c>
      <c r="O410" s="129" t="str">
        <f>IF(E410=$A$3,M410/Cost!$D$6,"N/A")</f>
        <v>N/A</v>
      </c>
      <c r="P410" s="45" t="str">
        <f>IF(E410=Translations!$A$100,VLOOKUP(Cost!$D$5,'Coefficient Table'!$A$8:$K$92,11,FALSE)*O410,"N/A")</f>
        <v>N/A</v>
      </c>
      <c r="Q410" s="45" t="str">
        <f>IF(E410=Translations!$A$100,VLOOKUP(Cost!$D$5,'Coefficient Table'!$A$8:$K$92,10,FALSE)*O410,"N/A")</f>
        <v>N/A</v>
      </c>
      <c r="R410" s="45" t="str">
        <f>IF(E410=Translations!$A$100,VLOOKUP(Cost!$D$5,'Coefficient Table'!$A$8:$K$92,9,FALSE)*P410,"N/A")</f>
        <v>N/A</v>
      </c>
      <c r="S410" s="127"/>
      <c r="T410" s="229"/>
      <c r="U410" s="222"/>
      <c r="V410" s="222"/>
      <c r="W410" s="222"/>
      <c r="X410" s="227">
        <f t="shared" si="18"/>
        <v>0</v>
      </c>
      <c r="Y410" s="222"/>
      <c r="Z410" s="222">
        <f>$N410*60*Cost!$H$10*Cost!$H$11*Cost!$D$7/1000</f>
        <v>0</v>
      </c>
      <c r="AA410" s="222">
        <f>$N410*60*Cost!$H$10*Cost!$H$11*Cost!$D$8/1000</f>
        <v>0</v>
      </c>
      <c r="AB410" s="222">
        <f>$N410*60*Cost!$H$10*Cost!$H$11*Cost!$D$9/1000</f>
        <v>0</v>
      </c>
      <c r="AC410" s="222">
        <f>$N410*60*Cost!$H$10*Cost!$H$11*Cost!$D$10/1000</f>
        <v>0</v>
      </c>
      <c r="AD410" s="222">
        <f>$N410*60*Cost!$H$10*Cost!$H$11*Cost!$D$11/1000</f>
        <v>0</v>
      </c>
      <c r="AE410" s="222">
        <f t="shared" si="20"/>
        <v>0</v>
      </c>
      <c r="AF410" s="222"/>
      <c r="AG410" s="222"/>
      <c r="AH410" s="222"/>
      <c r="AI410" s="222"/>
      <c r="AJ410" s="222"/>
      <c r="AK410" s="222"/>
      <c r="AL410" s="222"/>
      <c r="AM410" s="222"/>
      <c r="AN410" s="222"/>
      <c r="AO410" s="222"/>
      <c r="AP410" s="222"/>
      <c r="AQ410" s="222"/>
      <c r="AR410" s="222"/>
      <c r="AS410" s="222"/>
      <c r="AT410" s="222"/>
    </row>
    <row r="411" spans="2:46" ht="13.8" x14ac:dyDescent="0.25">
      <c r="B411" s="15"/>
      <c r="C411" s="15"/>
      <c r="D411" s="15"/>
      <c r="E411" s="16"/>
      <c r="F411" s="15"/>
      <c r="G411" s="29"/>
      <c r="H411" s="322"/>
      <c r="I411" s="323"/>
      <c r="J411" s="323"/>
      <c r="K411" s="15"/>
      <c r="L411" s="15"/>
      <c r="M411" s="204">
        <f t="shared" si="19"/>
        <v>0</v>
      </c>
      <c r="N411" s="44">
        <f>IF(DisplayUnits="standard",IF(G411=0,0,VLOOKUP(G411,'Flow Rate Table'!$B$13:$O$132,X411)),IF(G411=0,0,VLOOKUP(G411,#REF!,X411)))</f>
        <v>0</v>
      </c>
      <c r="O411" s="129" t="str">
        <f>IF(E411=$A$3,M411/Cost!$D$6,"N/A")</f>
        <v>N/A</v>
      </c>
      <c r="P411" s="45" t="str">
        <f>IF(E411=Translations!$A$100,VLOOKUP(Cost!$D$5,'Coefficient Table'!$A$8:$K$92,11,FALSE)*O411,"N/A")</f>
        <v>N/A</v>
      </c>
      <c r="Q411" s="45" t="str">
        <f>IF(E411=Translations!$A$100,VLOOKUP(Cost!$D$5,'Coefficient Table'!$A$8:$K$92,10,FALSE)*O411,"N/A")</f>
        <v>N/A</v>
      </c>
      <c r="R411" s="45" t="str">
        <f>IF(E411=Translations!$A$100,VLOOKUP(Cost!$D$5,'Coefficient Table'!$A$8:$K$92,9,FALSE)*P411,"N/A")</f>
        <v>N/A</v>
      </c>
      <c r="S411" s="127"/>
      <c r="T411" s="229"/>
      <c r="U411" s="222"/>
      <c r="V411" s="222"/>
      <c r="W411" s="222"/>
      <c r="X411" s="227">
        <f t="shared" si="18"/>
        <v>0</v>
      </c>
      <c r="Y411" s="222"/>
      <c r="Z411" s="222">
        <f>$N411*60*Cost!$H$10*Cost!$H$11*Cost!$D$7/1000</f>
        <v>0</v>
      </c>
      <c r="AA411" s="222">
        <f>$N411*60*Cost!$H$10*Cost!$H$11*Cost!$D$8/1000</f>
        <v>0</v>
      </c>
      <c r="AB411" s="222">
        <f>$N411*60*Cost!$H$10*Cost!$H$11*Cost!$D$9/1000</f>
        <v>0</v>
      </c>
      <c r="AC411" s="222">
        <f>$N411*60*Cost!$H$10*Cost!$H$11*Cost!$D$10/1000</f>
        <v>0</v>
      </c>
      <c r="AD411" s="222">
        <f>$N411*60*Cost!$H$10*Cost!$H$11*Cost!$D$11/1000</f>
        <v>0</v>
      </c>
      <c r="AE411" s="222">
        <f t="shared" si="20"/>
        <v>0</v>
      </c>
      <c r="AF411" s="222"/>
      <c r="AG411" s="222"/>
      <c r="AH411" s="222"/>
      <c r="AI411" s="222"/>
      <c r="AJ411" s="222"/>
      <c r="AK411" s="222"/>
      <c r="AL411" s="222"/>
      <c r="AM411" s="222"/>
      <c r="AN411" s="222"/>
      <c r="AO411" s="222"/>
      <c r="AP411" s="222"/>
      <c r="AQ411" s="222"/>
      <c r="AR411" s="222"/>
      <c r="AS411" s="222"/>
      <c r="AT411" s="222"/>
    </row>
    <row r="412" spans="2:46" ht="13.8" x14ac:dyDescent="0.25">
      <c r="B412" s="15"/>
      <c r="C412" s="15"/>
      <c r="D412" s="15"/>
      <c r="E412" s="16"/>
      <c r="F412" s="15"/>
      <c r="G412" s="29"/>
      <c r="H412" s="322"/>
      <c r="I412" s="323"/>
      <c r="J412" s="323"/>
      <c r="K412" s="15"/>
      <c r="L412" s="15"/>
      <c r="M412" s="204">
        <f t="shared" si="19"/>
        <v>0</v>
      </c>
      <c r="N412" s="44">
        <f>IF(DisplayUnits="standard",IF(G412=0,0,VLOOKUP(G412,'Flow Rate Table'!$B$13:$O$132,X412)),IF(G412=0,0,VLOOKUP(G412,#REF!,X412)))</f>
        <v>0</v>
      </c>
      <c r="O412" s="129" t="str">
        <f>IF(E412=$A$3,M412/Cost!$D$6,"N/A")</f>
        <v>N/A</v>
      </c>
      <c r="P412" s="45" t="str">
        <f>IF(E412=Translations!$A$100,VLOOKUP(Cost!$D$5,'Coefficient Table'!$A$8:$K$92,11,FALSE)*O412,"N/A")</f>
        <v>N/A</v>
      </c>
      <c r="Q412" s="45" t="str">
        <f>IF(E412=Translations!$A$100,VLOOKUP(Cost!$D$5,'Coefficient Table'!$A$8:$K$92,10,FALSE)*O412,"N/A")</f>
        <v>N/A</v>
      </c>
      <c r="R412" s="45" t="str">
        <f>IF(E412=Translations!$A$100,VLOOKUP(Cost!$D$5,'Coefficient Table'!$A$8:$K$92,9,FALSE)*P412,"N/A")</f>
        <v>N/A</v>
      </c>
      <c r="S412" s="127"/>
      <c r="T412" s="229"/>
      <c r="U412" s="222"/>
      <c r="V412" s="222"/>
      <c r="W412" s="222"/>
      <c r="X412" s="227">
        <f t="shared" si="18"/>
        <v>0</v>
      </c>
      <c r="Y412" s="222"/>
      <c r="Z412" s="222">
        <f>$N412*60*Cost!$H$10*Cost!$H$11*Cost!$D$7/1000</f>
        <v>0</v>
      </c>
      <c r="AA412" s="222">
        <f>$N412*60*Cost!$H$10*Cost!$H$11*Cost!$D$8/1000</f>
        <v>0</v>
      </c>
      <c r="AB412" s="222">
        <f>$N412*60*Cost!$H$10*Cost!$H$11*Cost!$D$9/1000</f>
        <v>0</v>
      </c>
      <c r="AC412" s="222">
        <f>$N412*60*Cost!$H$10*Cost!$H$11*Cost!$D$10/1000</f>
        <v>0</v>
      </c>
      <c r="AD412" s="222">
        <f>$N412*60*Cost!$H$10*Cost!$H$11*Cost!$D$11/1000</f>
        <v>0</v>
      </c>
      <c r="AE412" s="222">
        <f t="shared" si="20"/>
        <v>0</v>
      </c>
      <c r="AF412" s="222"/>
      <c r="AG412" s="222"/>
      <c r="AH412" s="222"/>
      <c r="AI412" s="222"/>
      <c r="AJ412" s="222"/>
      <c r="AK412" s="222"/>
      <c r="AL412" s="222"/>
      <c r="AM412" s="222"/>
      <c r="AN412" s="222"/>
      <c r="AO412" s="222"/>
      <c r="AP412" s="222"/>
      <c r="AQ412" s="222"/>
      <c r="AR412" s="222"/>
      <c r="AS412" s="222"/>
      <c r="AT412" s="222"/>
    </row>
    <row r="413" spans="2:46" ht="13.8" x14ac:dyDescent="0.25">
      <c r="B413" s="15"/>
      <c r="C413" s="15"/>
      <c r="D413" s="15"/>
      <c r="E413" s="16"/>
      <c r="F413" s="15"/>
      <c r="G413" s="29"/>
      <c r="H413" s="322"/>
      <c r="I413" s="323"/>
      <c r="J413" s="323"/>
      <c r="K413" s="15"/>
      <c r="L413" s="15"/>
      <c r="M413" s="204">
        <f t="shared" si="19"/>
        <v>0</v>
      </c>
      <c r="N413" s="44">
        <f>IF(DisplayUnits="standard",IF(G413=0,0,VLOOKUP(G413,'Flow Rate Table'!$B$13:$O$132,X413)),IF(G413=0,0,VLOOKUP(G413,#REF!,X413)))</f>
        <v>0</v>
      </c>
      <c r="O413" s="129" t="str">
        <f>IF(E413=$A$3,M413/Cost!$D$6,"N/A")</f>
        <v>N/A</v>
      </c>
      <c r="P413" s="45" t="str">
        <f>IF(E413=Translations!$A$100,VLOOKUP(Cost!$D$5,'Coefficient Table'!$A$8:$K$92,11,FALSE)*O413,"N/A")</f>
        <v>N/A</v>
      </c>
      <c r="Q413" s="45" t="str">
        <f>IF(E413=Translations!$A$100,VLOOKUP(Cost!$D$5,'Coefficient Table'!$A$8:$K$92,10,FALSE)*O413,"N/A")</f>
        <v>N/A</v>
      </c>
      <c r="R413" s="45" t="str">
        <f>IF(E413=Translations!$A$100,VLOOKUP(Cost!$D$5,'Coefficient Table'!$A$8:$K$92,9,FALSE)*P413,"N/A")</f>
        <v>N/A</v>
      </c>
      <c r="S413" s="127"/>
      <c r="T413" s="229"/>
      <c r="U413" s="222"/>
      <c r="V413" s="222"/>
      <c r="W413" s="222"/>
      <c r="X413" s="227">
        <f t="shared" si="18"/>
        <v>0</v>
      </c>
      <c r="Y413" s="222"/>
      <c r="Z413" s="222">
        <f>$N413*60*Cost!$H$10*Cost!$H$11*Cost!$D$7/1000</f>
        <v>0</v>
      </c>
      <c r="AA413" s="222">
        <f>$N413*60*Cost!$H$10*Cost!$H$11*Cost!$D$8/1000</f>
        <v>0</v>
      </c>
      <c r="AB413" s="222">
        <f>$N413*60*Cost!$H$10*Cost!$H$11*Cost!$D$9/1000</f>
        <v>0</v>
      </c>
      <c r="AC413" s="222">
        <f>$N413*60*Cost!$H$10*Cost!$H$11*Cost!$D$10/1000</f>
        <v>0</v>
      </c>
      <c r="AD413" s="222">
        <f>$N413*60*Cost!$H$10*Cost!$H$11*Cost!$D$11/1000</f>
        <v>0</v>
      </c>
      <c r="AE413" s="222">
        <f t="shared" si="20"/>
        <v>0</v>
      </c>
      <c r="AF413" s="222"/>
      <c r="AG413" s="222"/>
      <c r="AH413" s="222"/>
      <c r="AI413" s="222"/>
      <c r="AJ413" s="222"/>
      <c r="AK413" s="222"/>
      <c r="AL413" s="222"/>
      <c r="AM413" s="222"/>
      <c r="AN413" s="222"/>
      <c r="AO413" s="222"/>
      <c r="AP413" s="222"/>
      <c r="AQ413" s="222"/>
      <c r="AR413" s="222"/>
      <c r="AS413" s="222"/>
      <c r="AT413" s="222"/>
    </row>
    <row r="414" spans="2:46" ht="13.8" x14ac:dyDescent="0.25">
      <c r="B414" s="15"/>
      <c r="C414" s="15"/>
      <c r="D414" s="15"/>
      <c r="E414" s="16"/>
      <c r="F414" s="15"/>
      <c r="G414" s="29"/>
      <c r="H414" s="322"/>
      <c r="I414" s="323"/>
      <c r="J414" s="323"/>
      <c r="K414" s="15"/>
      <c r="L414" s="15"/>
      <c r="M414" s="204">
        <f t="shared" si="19"/>
        <v>0</v>
      </c>
      <c r="N414" s="44">
        <f>IF(DisplayUnits="standard",IF(G414=0,0,VLOOKUP(G414,'Flow Rate Table'!$B$13:$O$132,X414)),IF(G414=0,0,VLOOKUP(G414,#REF!,X414)))</f>
        <v>0</v>
      </c>
      <c r="O414" s="129" t="str">
        <f>IF(E414=$A$3,M414/Cost!$D$6,"N/A")</f>
        <v>N/A</v>
      </c>
      <c r="P414" s="45" t="str">
        <f>IF(E414=Translations!$A$100,VLOOKUP(Cost!$D$5,'Coefficient Table'!$A$8:$K$92,11,FALSE)*O414,"N/A")</f>
        <v>N/A</v>
      </c>
      <c r="Q414" s="45" t="str">
        <f>IF(E414=Translations!$A$100,VLOOKUP(Cost!$D$5,'Coefficient Table'!$A$8:$K$92,10,FALSE)*O414,"N/A")</f>
        <v>N/A</v>
      </c>
      <c r="R414" s="45" t="str">
        <f>IF(E414=Translations!$A$100,VLOOKUP(Cost!$D$5,'Coefficient Table'!$A$8:$K$92,9,FALSE)*P414,"N/A")</f>
        <v>N/A</v>
      </c>
      <c r="S414" s="127"/>
      <c r="T414" s="229"/>
      <c r="U414" s="222"/>
      <c r="V414" s="222"/>
      <c r="W414" s="222"/>
      <c r="X414" s="227">
        <f t="shared" si="18"/>
        <v>0</v>
      </c>
      <c r="Y414" s="222"/>
      <c r="Z414" s="222">
        <f>$N414*60*Cost!$H$10*Cost!$H$11*Cost!$D$7/1000</f>
        <v>0</v>
      </c>
      <c r="AA414" s="222">
        <f>$N414*60*Cost!$H$10*Cost!$H$11*Cost!$D$8/1000</f>
        <v>0</v>
      </c>
      <c r="AB414" s="222">
        <f>$N414*60*Cost!$H$10*Cost!$H$11*Cost!$D$9/1000</f>
        <v>0</v>
      </c>
      <c r="AC414" s="222">
        <f>$N414*60*Cost!$H$10*Cost!$H$11*Cost!$D$10/1000</f>
        <v>0</v>
      </c>
      <c r="AD414" s="222">
        <f>$N414*60*Cost!$H$10*Cost!$H$11*Cost!$D$11/1000</f>
        <v>0</v>
      </c>
      <c r="AE414" s="222">
        <f t="shared" si="20"/>
        <v>0</v>
      </c>
      <c r="AF414" s="222"/>
      <c r="AG414" s="222"/>
      <c r="AH414" s="222"/>
      <c r="AI414" s="222"/>
      <c r="AJ414" s="222"/>
      <c r="AK414" s="222"/>
      <c r="AL414" s="222"/>
      <c r="AM414" s="222"/>
      <c r="AN414" s="222"/>
      <c r="AO414" s="222"/>
      <c r="AP414" s="222"/>
      <c r="AQ414" s="222"/>
      <c r="AR414" s="222"/>
      <c r="AS414" s="222"/>
      <c r="AT414" s="222"/>
    </row>
    <row r="415" spans="2:46" ht="13.8" x14ac:dyDescent="0.25">
      <c r="B415" s="15"/>
      <c r="C415" s="15"/>
      <c r="D415" s="15"/>
      <c r="E415" s="16"/>
      <c r="F415" s="15"/>
      <c r="G415" s="29"/>
      <c r="H415" s="322"/>
      <c r="I415" s="323"/>
      <c r="J415" s="323"/>
      <c r="K415" s="15"/>
      <c r="L415" s="15"/>
      <c r="M415" s="204">
        <f t="shared" si="19"/>
        <v>0</v>
      </c>
      <c r="N415" s="44">
        <f>IF(DisplayUnits="standard",IF(G415=0,0,VLOOKUP(G415,'Flow Rate Table'!$B$13:$O$132,X415)),IF(G415=0,0,VLOOKUP(G415,#REF!,X415)))</f>
        <v>0</v>
      </c>
      <c r="O415" s="129" t="str">
        <f>IF(E415=$A$3,M415/Cost!$D$6,"N/A")</f>
        <v>N/A</v>
      </c>
      <c r="P415" s="45" t="str">
        <f>IF(E415=Translations!$A$100,VLOOKUP(Cost!$D$5,'Coefficient Table'!$A$8:$K$92,11,FALSE)*O415,"N/A")</f>
        <v>N/A</v>
      </c>
      <c r="Q415" s="45" t="str">
        <f>IF(E415=Translations!$A$100,VLOOKUP(Cost!$D$5,'Coefficient Table'!$A$8:$K$92,10,FALSE)*O415,"N/A")</f>
        <v>N/A</v>
      </c>
      <c r="R415" s="45" t="str">
        <f>IF(E415=Translations!$A$100,VLOOKUP(Cost!$D$5,'Coefficient Table'!$A$8:$K$92,9,FALSE)*P415,"N/A")</f>
        <v>N/A</v>
      </c>
      <c r="S415" s="127"/>
      <c r="T415" s="229"/>
      <c r="U415" s="222"/>
      <c r="V415" s="222"/>
      <c r="W415" s="222"/>
      <c r="X415" s="227">
        <f t="shared" si="18"/>
        <v>0</v>
      </c>
      <c r="Y415" s="222"/>
      <c r="Z415" s="222">
        <f>$N415*60*Cost!$H$10*Cost!$H$11*Cost!$D$7/1000</f>
        <v>0</v>
      </c>
      <c r="AA415" s="222">
        <f>$N415*60*Cost!$H$10*Cost!$H$11*Cost!$D$8/1000</f>
        <v>0</v>
      </c>
      <c r="AB415" s="222">
        <f>$N415*60*Cost!$H$10*Cost!$H$11*Cost!$D$9/1000</f>
        <v>0</v>
      </c>
      <c r="AC415" s="222">
        <f>$N415*60*Cost!$H$10*Cost!$H$11*Cost!$D$10/1000</f>
        <v>0</v>
      </c>
      <c r="AD415" s="222">
        <f>$N415*60*Cost!$H$10*Cost!$H$11*Cost!$D$11/1000</f>
        <v>0</v>
      </c>
      <c r="AE415" s="222">
        <f t="shared" si="20"/>
        <v>0</v>
      </c>
      <c r="AF415" s="222"/>
      <c r="AG415" s="222"/>
      <c r="AH415" s="222"/>
      <c r="AI415" s="222"/>
      <c r="AJ415" s="222"/>
      <c r="AK415" s="222"/>
      <c r="AL415" s="222"/>
      <c r="AM415" s="222"/>
      <c r="AN415" s="222"/>
      <c r="AO415" s="222"/>
      <c r="AP415" s="222"/>
      <c r="AQ415" s="222"/>
      <c r="AR415" s="222"/>
      <c r="AS415" s="222"/>
      <c r="AT415" s="222"/>
    </row>
    <row r="416" spans="2:46" ht="13.8" x14ac:dyDescent="0.25">
      <c r="B416" s="15"/>
      <c r="C416" s="15"/>
      <c r="D416" s="15"/>
      <c r="E416" s="16"/>
      <c r="F416" s="15"/>
      <c r="G416" s="29"/>
      <c r="H416" s="322"/>
      <c r="I416" s="323"/>
      <c r="J416" s="323"/>
      <c r="K416" s="15"/>
      <c r="L416" s="15"/>
      <c r="M416" s="204">
        <f t="shared" si="19"/>
        <v>0</v>
      </c>
      <c r="N416" s="44">
        <f>IF(DisplayUnits="standard",IF(G416=0,0,VLOOKUP(G416,'Flow Rate Table'!$B$13:$O$132,X416)),IF(G416=0,0,VLOOKUP(G416,#REF!,X416)))</f>
        <v>0</v>
      </c>
      <c r="O416" s="129" t="str">
        <f>IF(E416=$A$3,M416/Cost!$D$6,"N/A")</f>
        <v>N/A</v>
      </c>
      <c r="P416" s="45" t="str">
        <f>IF(E416=Translations!$A$100,VLOOKUP(Cost!$D$5,'Coefficient Table'!$A$8:$K$92,11,FALSE)*O416,"N/A")</f>
        <v>N/A</v>
      </c>
      <c r="Q416" s="45" t="str">
        <f>IF(E416=Translations!$A$100,VLOOKUP(Cost!$D$5,'Coefficient Table'!$A$8:$K$92,10,FALSE)*O416,"N/A")</f>
        <v>N/A</v>
      </c>
      <c r="R416" s="45" t="str">
        <f>IF(E416=Translations!$A$100,VLOOKUP(Cost!$D$5,'Coefficient Table'!$A$8:$K$92,9,FALSE)*P416,"N/A")</f>
        <v>N/A</v>
      </c>
      <c r="S416" s="127"/>
      <c r="T416" s="229"/>
      <c r="U416" s="222"/>
      <c r="V416" s="222"/>
      <c r="W416" s="222"/>
      <c r="X416" s="227">
        <f t="shared" si="18"/>
        <v>0</v>
      </c>
      <c r="Y416" s="222"/>
      <c r="Z416" s="222">
        <f>$N416*60*Cost!$H$10*Cost!$H$11*Cost!$D$7/1000</f>
        <v>0</v>
      </c>
      <c r="AA416" s="222">
        <f>$N416*60*Cost!$H$10*Cost!$H$11*Cost!$D$8/1000</f>
        <v>0</v>
      </c>
      <c r="AB416" s="222">
        <f>$N416*60*Cost!$H$10*Cost!$H$11*Cost!$D$9/1000</f>
        <v>0</v>
      </c>
      <c r="AC416" s="222">
        <f>$N416*60*Cost!$H$10*Cost!$H$11*Cost!$D$10/1000</f>
        <v>0</v>
      </c>
      <c r="AD416" s="222">
        <f>$N416*60*Cost!$H$10*Cost!$H$11*Cost!$D$11/1000</f>
        <v>0</v>
      </c>
      <c r="AE416" s="222">
        <f t="shared" si="20"/>
        <v>0</v>
      </c>
      <c r="AF416" s="222"/>
      <c r="AG416" s="222"/>
      <c r="AH416" s="222"/>
      <c r="AI416" s="222"/>
      <c r="AJ416" s="222"/>
      <c r="AK416" s="222"/>
      <c r="AL416" s="222"/>
      <c r="AM416" s="222"/>
      <c r="AN416" s="222"/>
      <c r="AO416" s="222"/>
      <c r="AP416" s="222"/>
      <c r="AQ416" s="222"/>
      <c r="AR416" s="222"/>
      <c r="AS416" s="222"/>
      <c r="AT416" s="222"/>
    </row>
    <row r="417" spans="2:46" ht="13.8" x14ac:dyDescent="0.25">
      <c r="B417" s="15"/>
      <c r="C417" s="15"/>
      <c r="D417" s="15"/>
      <c r="E417" s="16"/>
      <c r="F417" s="15"/>
      <c r="G417" s="29"/>
      <c r="H417" s="322"/>
      <c r="I417" s="323"/>
      <c r="J417" s="323"/>
      <c r="K417" s="15"/>
      <c r="L417" s="15"/>
      <c r="M417" s="204">
        <f t="shared" si="19"/>
        <v>0</v>
      </c>
      <c r="N417" s="44">
        <f>IF(DisplayUnits="standard",IF(G417=0,0,VLOOKUP(G417,'Flow Rate Table'!$B$13:$O$132,X417)),IF(G417=0,0,VLOOKUP(G417,#REF!,X417)))</f>
        <v>0</v>
      </c>
      <c r="O417" s="129" t="str">
        <f>IF(E417=$A$3,M417/Cost!$D$6,"N/A")</f>
        <v>N/A</v>
      </c>
      <c r="P417" s="45" t="str">
        <f>IF(E417=Translations!$A$100,VLOOKUP(Cost!$D$5,'Coefficient Table'!$A$8:$K$92,11,FALSE)*O417,"N/A")</f>
        <v>N/A</v>
      </c>
      <c r="Q417" s="45" t="str">
        <f>IF(E417=Translations!$A$100,VLOOKUP(Cost!$D$5,'Coefficient Table'!$A$8:$K$92,10,FALSE)*O417,"N/A")</f>
        <v>N/A</v>
      </c>
      <c r="R417" s="45" t="str">
        <f>IF(E417=Translations!$A$100,VLOOKUP(Cost!$D$5,'Coefficient Table'!$A$8:$K$92,9,FALSE)*P417,"N/A")</f>
        <v>N/A</v>
      </c>
      <c r="S417" s="127"/>
      <c r="T417" s="229"/>
      <c r="U417" s="222"/>
      <c r="V417" s="222"/>
      <c r="W417" s="222"/>
      <c r="X417" s="227">
        <f t="shared" si="18"/>
        <v>0</v>
      </c>
      <c r="Y417" s="222"/>
      <c r="Z417" s="222">
        <f>$N417*60*Cost!$H$10*Cost!$H$11*Cost!$D$7/1000</f>
        <v>0</v>
      </c>
      <c r="AA417" s="222">
        <f>$N417*60*Cost!$H$10*Cost!$H$11*Cost!$D$8/1000</f>
        <v>0</v>
      </c>
      <c r="AB417" s="222">
        <f>$N417*60*Cost!$H$10*Cost!$H$11*Cost!$D$9/1000</f>
        <v>0</v>
      </c>
      <c r="AC417" s="222">
        <f>$N417*60*Cost!$H$10*Cost!$H$11*Cost!$D$10/1000</f>
        <v>0</v>
      </c>
      <c r="AD417" s="222">
        <f>$N417*60*Cost!$H$10*Cost!$H$11*Cost!$D$11/1000</f>
        <v>0</v>
      </c>
      <c r="AE417" s="222">
        <f t="shared" si="20"/>
        <v>0</v>
      </c>
      <c r="AF417" s="222"/>
      <c r="AG417" s="222"/>
      <c r="AH417" s="222"/>
      <c r="AI417" s="222"/>
      <c r="AJ417" s="222"/>
      <c r="AK417" s="222"/>
      <c r="AL417" s="222"/>
      <c r="AM417" s="222"/>
      <c r="AN417" s="222"/>
      <c r="AO417" s="222"/>
      <c r="AP417" s="222"/>
      <c r="AQ417" s="222"/>
      <c r="AR417" s="222"/>
      <c r="AS417" s="222"/>
      <c r="AT417" s="222"/>
    </row>
    <row r="418" spans="2:46" ht="13.8" x14ac:dyDescent="0.25">
      <c r="B418" s="15"/>
      <c r="C418" s="15"/>
      <c r="D418" s="15"/>
      <c r="E418" s="16"/>
      <c r="F418" s="15"/>
      <c r="G418" s="29"/>
      <c r="H418" s="322"/>
      <c r="I418" s="323"/>
      <c r="J418" s="323"/>
      <c r="K418" s="15"/>
      <c r="L418" s="15"/>
      <c r="M418" s="204">
        <f t="shared" si="19"/>
        <v>0</v>
      </c>
      <c r="N418" s="44">
        <f>IF(DisplayUnits="standard",IF(G418=0,0,VLOOKUP(G418,'Flow Rate Table'!$B$13:$O$132,X418)),IF(G418=0,0,VLOOKUP(G418,#REF!,X418)))</f>
        <v>0</v>
      </c>
      <c r="O418" s="129" t="str">
        <f>IF(E418=$A$3,M418/Cost!$D$6,"N/A")</f>
        <v>N/A</v>
      </c>
      <c r="P418" s="45" t="str">
        <f>IF(E418=Translations!$A$100,VLOOKUP(Cost!$D$5,'Coefficient Table'!$A$8:$K$92,11,FALSE)*O418,"N/A")</f>
        <v>N/A</v>
      </c>
      <c r="Q418" s="45" t="str">
        <f>IF(E418=Translations!$A$100,VLOOKUP(Cost!$D$5,'Coefficient Table'!$A$8:$K$92,10,FALSE)*O418,"N/A")</f>
        <v>N/A</v>
      </c>
      <c r="R418" s="45" t="str">
        <f>IF(E418=Translations!$A$100,VLOOKUP(Cost!$D$5,'Coefficient Table'!$A$8:$K$92,9,FALSE)*P418,"N/A")</f>
        <v>N/A</v>
      </c>
      <c r="S418" s="127"/>
      <c r="T418" s="229"/>
      <c r="U418" s="222"/>
      <c r="V418" s="222"/>
      <c r="W418" s="222"/>
      <c r="X418" s="227">
        <f t="shared" si="18"/>
        <v>0</v>
      </c>
      <c r="Y418" s="222"/>
      <c r="Z418" s="222">
        <f>$N418*60*Cost!$H$10*Cost!$H$11*Cost!$D$7/1000</f>
        <v>0</v>
      </c>
      <c r="AA418" s="222">
        <f>$N418*60*Cost!$H$10*Cost!$H$11*Cost!$D$8/1000</f>
        <v>0</v>
      </c>
      <c r="AB418" s="222">
        <f>$N418*60*Cost!$H$10*Cost!$H$11*Cost!$D$9/1000</f>
        <v>0</v>
      </c>
      <c r="AC418" s="222">
        <f>$N418*60*Cost!$H$10*Cost!$H$11*Cost!$D$10/1000</f>
        <v>0</v>
      </c>
      <c r="AD418" s="222">
        <f>$N418*60*Cost!$H$10*Cost!$H$11*Cost!$D$11/1000</f>
        <v>0</v>
      </c>
      <c r="AE418" s="222">
        <f t="shared" si="20"/>
        <v>0</v>
      </c>
      <c r="AF418" s="222"/>
      <c r="AG418" s="222"/>
      <c r="AH418" s="222"/>
      <c r="AI418" s="222"/>
      <c r="AJ418" s="222"/>
      <c r="AK418" s="222"/>
      <c r="AL418" s="222"/>
      <c r="AM418" s="222"/>
      <c r="AN418" s="222"/>
      <c r="AO418" s="222"/>
      <c r="AP418" s="222"/>
      <c r="AQ418" s="222"/>
      <c r="AR418" s="222"/>
      <c r="AS418" s="222"/>
      <c r="AT418" s="222"/>
    </row>
    <row r="419" spans="2:46" ht="13.8" x14ac:dyDescent="0.25">
      <c r="B419" s="15"/>
      <c r="C419" s="15"/>
      <c r="D419" s="15"/>
      <c r="E419" s="16"/>
      <c r="F419" s="15"/>
      <c r="G419" s="29"/>
      <c r="H419" s="322"/>
      <c r="I419" s="323"/>
      <c r="J419" s="323"/>
      <c r="K419" s="15"/>
      <c r="L419" s="15"/>
      <c r="M419" s="204">
        <f t="shared" si="19"/>
        <v>0</v>
      </c>
      <c r="N419" s="44">
        <f>IF(DisplayUnits="standard",IF(G419=0,0,VLOOKUP(G419,'Flow Rate Table'!$B$13:$O$132,X419)),IF(G419=0,0,VLOOKUP(G419,#REF!,X419)))</f>
        <v>0</v>
      </c>
      <c r="O419" s="129" t="str">
        <f>IF(E419=$A$3,M419/Cost!$D$6,"N/A")</f>
        <v>N/A</v>
      </c>
      <c r="P419" s="45" t="str">
        <f>IF(E419=Translations!$A$100,VLOOKUP(Cost!$D$5,'Coefficient Table'!$A$8:$K$92,11,FALSE)*O419,"N/A")</f>
        <v>N/A</v>
      </c>
      <c r="Q419" s="45" t="str">
        <f>IF(E419=Translations!$A$100,VLOOKUP(Cost!$D$5,'Coefficient Table'!$A$8:$K$92,10,FALSE)*O419,"N/A")</f>
        <v>N/A</v>
      </c>
      <c r="R419" s="45" t="str">
        <f>IF(E419=Translations!$A$100,VLOOKUP(Cost!$D$5,'Coefficient Table'!$A$8:$K$92,9,FALSE)*P419,"N/A")</f>
        <v>N/A</v>
      </c>
      <c r="S419" s="127"/>
      <c r="T419" s="229"/>
      <c r="U419" s="222"/>
      <c r="V419" s="222"/>
      <c r="W419" s="222"/>
      <c r="X419" s="227">
        <f t="shared" si="18"/>
        <v>0</v>
      </c>
      <c r="Y419" s="222"/>
      <c r="Z419" s="222">
        <f>$N419*60*Cost!$H$10*Cost!$H$11*Cost!$D$7/1000</f>
        <v>0</v>
      </c>
      <c r="AA419" s="222">
        <f>$N419*60*Cost!$H$10*Cost!$H$11*Cost!$D$8/1000</f>
        <v>0</v>
      </c>
      <c r="AB419" s="222">
        <f>$N419*60*Cost!$H$10*Cost!$H$11*Cost!$D$9/1000</f>
        <v>0</v>
      </c>
      <c r="AC419" s="222">
        <f>$N419*60*Cost!$H$10*Cost!$H$11*Cost!$D$10/1000</f>
        <v>0</v>
      </c>
      <c r="AD419" s="222">
        <f>$N419*60*Cost!$H$10*Cost!$H$11*Cost!$D$11/1000</f>
        <v>0</v>
      </c>
      <c r="AE419" s="222">
        <f t="shared" si="20"/>
        <v>0</v>
      </c>
      <c r="AF419" s="222"/>
      <c r="AG419" s="222"/>
      <c r="AH419" s="222"/>
      <c r="AI419" s="222"/>
      <c r="AJ419" s="222"/>
      <c r="AK419" s="222"/>
      <c r="AL419" s="222"/>
      <c r="AM419" s="222"/>
      <c r="AN419" s="222"/>
      <c r="AO419" s="222"/>
      <c r="AP419" s="222"/>
      <c r="AQ419" s="222"/>
      <c r="AR419" s="222"/>
      <c r="AS419" s="222"/>
      <c r="AT419" s="222"/>
    </row>
    <row r="420" spans="2:46" ht="13.8" x14ac:dyDescent="0.25">
      <c r="B420" s="15"/>
      <c r="C420" s="15"/>
      <c r="D420" s="15"/>
      <c r="E420" s="16"/>
      <c r="F420" s="15"/>
      <c r="G420" s="29"/>
      <c r="H420" s="322"/>
      <c r="I420" s="323"/>
      <c r="J420" s="323"/>
      <c r="K420" s="15"/>
      <c r="L420" s="15"/>
      <c r="M420" s="204">
        <f t="shared" si="19"/>
        <v>0</v>
      </c>
      <c r="N420" s="44">
        <f>IF(DisplayUnits="standard",IF(G420=0,0,VLOOKUP(G420,'Flow Rate Table'!$B$13:$O$132,X420)),IF(G420=0,0,VLOOKUP(G420,#REF!,X420)))</f>
        <v>0</v>
      </c>
      <c r="O420" s="129" t="str">
        <f>IF(E420=$A$3,M420/Cost!$D$6,"N/A")</f>
        <v>N/A</v>
      </c>
      <c r="P420" s="45" t="str">
        <f>IF(E420=Translations!$A$100,VLOOKUP(Cost!$D$5,'Coefficient Table'!$A$8:$K$92,11,FALSE)*O420,"N/A")</f>
        <v>N/A</v>
      </c>
      <c r="Q420" s="45" t="str">
        <f>IF(E420=Translations!$A$100,VLOOKUP(Cost!$D$5,'Coefficient Table'!$A$8:$K$92,10,FALSE)*O420,"N/A")</f>
        <v>N/A</v>
      </c>
      <c r="R420" s="45" t="str">
        <f>IF(E420=Translations!$A$100,VLOOKUP(Cost!$D$5,'Coefficient Table'!$A$8:$K$92,9,FALSE)*P420,"N/A")</f>
        <v>N/A</v>
      </c>
      <c r="S420" s="127"/>
      <c r="T420" s="229"/>
      <c r="U420" s="222"/>
      <c r="V420" s="222"/>
      <c r="W420" s="222"/>
      <c r="X420" s="227">
        <f t="shared" si="18"/>
        <v>0</v>
      </c>
      <c r="Y420" s="222"/>
      <c r="Z420" s="222">
        <f>$N420*60*Cost!$H$10*Cost!$H$11*Cost!$D$7/1000</f>
        <v>0</v>
      </c>
      <c r="AA420" s="222">
        <f>$N420*60*Cost!$H$10*Cost!$H$11*Cost!$D$8/1000</f>
        <v>0</v>
      </c>
      <c r="AB420" s="222">
        <f>$N420*60*Cost!$H$10*Cost!$H$11*Cost!$D$9/1000</f>
        <v>0</v>
      </c>
      <c r="AC420" s="222">
        <f>$N420*60*Cost!$H$10*Cost!$H$11*Cost!$D$10/1000</f>
        <v>0</v>
      </c>
      <c r="AD420" s="222">
        <f>$N420*60*Cost!$H$10*Cost!$H$11*Cost!$D$11/1000</f>
        <v>0</v>
      </c>
      <c r="AE420" s="222">
        <f t="shared" si="20"/>
        <v>0</v>
      </c>
      <c r="AF420" s="222"/>
      <c r="AG420" s="222"/>
      <c r="AH420" s="222"/>
      <c r="AI420" s="222"/>
      <c r="AJ420" s="222"/>
      <c r="AK420" s="222"/>
      <c r="AL420" s="222"/>
      <c r="AM420" s="222"/>
      <c r="AN420" s="222"/>
      <c r="AO420" s="222"/>
      <c r="AP420" s="222"/>
      <c r="AQ420" s="222"/>
      <c r="AR420" s="222"/>
      <c r="AS420" s="222"/>
      <c r="AT420" s="222"/>
    </row>
    <row r="421" spans="2:46" ht="13.8" x14ac:dyDescent="0.25">
      <c r="B421" s="15"/>
      <c r="C421" s="15"/>
      <c r="D421" s="15"/>
      <c r="E421" s="16"/>
      <c r="F421" s="15"/>
      <c r="G421" s="29"/>
      <c r="H421" s="322"/>
      <c r="I421" s="323"/>
      <c r="J421" s="323"/>
      <c r="K421" s="15"/>
      <c r="L421" s="15"/>
      <c r="M421" s="204">
        <f t="shared" si="19"/>
        <v>0</v>
      </c>
      <c r="N421" s="44">
        <f>IF(DisplayUnits="standard",IF(G421=0,0,VLOOKUP(G421,'Flow Rate Table'!$B$13:$O$132,X421)),IF(G421=0,0,VLOOKUP(G421,#REF!,X421)))</f>
        <v>0</v>
      </c>
      <c r="O421" s="129" t="str">
        <f>IF(E421=$A$3,M421/Cost!$D$6,"N/A")</f>
        <v>N/A</v>
      </c>
      <c r="P421" s="45" t="str">
        <f>IF(E421=Translations!$A$100,VLOOKUP(Cost!$D$5,'Coefficient Table'!$A$8:$K$92,11,FALSE)*O421,"N/A")</f>
        <v>N/A</v>
      </c>
      <c r="Q421" s="45" t="str">
        <f>IF(E421=Translations!$A$100,VLOOKUP(Cost!$D$5,'Coefficient Table'!$A$8:$K$92,10,FALSE)*O421,"N/A")</f>
        <v>N/A</v>
      </c>
      <c r="R421" s="45" t="str">
        <f>IF(E421=Translations!$A$100,VLOOKUP(Cost!$D$5,'Coefficient Table'!$A$8:$K$92,9,FALSE)*P421,"N/A")</f>
        <v>N/A</v>
      </c>
      <c r="S421" s="127"/>
      <c r="T421" s="229"/>
      <c r="U421" s="222"/>
      <c r="V421" s="222"/>
      <c r="W421" s="222"/>
      <c r="X421" s="227">
        <f t="shared" si="18"/>
        <v>0</v>
      </c>
      <c r="Y421" s="222"/>
      <c r="Z421" s="222">
        <f>$N421*60*Cost!$H$10*Cost!$H$11*Cost!$D$7/1000</f>
        <v>0</v>
      </c>
      <c r="AA421" s="222">
        <f>$N421*60*Cost!$H$10*Cost!$H$11*Cost!$D$8/1000</f>
        <v>0</v>
      </c>
      <c r="AB421" s="222">
        <f>$N421*60*Cost!$H$10*Cost!$H$11*Cost!$D$9/1000</f>
        <v>0</v>
      </c>
      <c r="AC421" s="222">
        <f>$N421*60*Cost!$H$10*Cost!$H$11*Cost!$D$10/1000</f>
        <v>0</v>
      </c>
      <c r="AD421" s="222">
        <f>$N421*60*Cost!$H$10*Cost!$H$11*Cost!$D$11/1000</f>
        <v>0</v>
      </c>
      <c r="AE421" s="222">
        <f t="shared" si="20"/>
        <v>0</v>
      </c>
      <c r="AF421" s="222"/>
      <c r="AG421" s="222"/>
      <c r="AH421" s="222"/>
      <c r="AI421" s="222"/>
      <c r="AJ421" s="222"/>
      <c r="AK421" s="222"/>
      <c r="AL421" s="222"/>
      <c r="AM421" s="222"/>
      <c r="AN421" s="222"/>
      <c r="AO421" s="222"/>
      <c r="AP421" s="222"/>
      <c r="AQ421" s="222"/>
      <c r="AR421" s="222"/>
      <c r="AS421" s="222"/>
      <c r="AT421" s="222"/>
    </row>
    <row r="422" spans="2:46" ht="13.8" x14ac:dyDescent="0.25">
      <c r="B422" s="15"/>
      <c r="C422" s="15"/>
      <c r="D422" s="15"/>
      <c r="E422" s="16"/>
      <c r="F422" s="15"/>
      <c r="G422" s="29"/>
      <c r="H422" s="322"/>
      <c r="I422" s="323"/>
      <c r="J422" s="323"/>
      <c r="K422" s="15"/>
      <c r="L422" s="15"/>
      <c r="M422" s="204">
        <f t="shared" si="19"/>
        <v>0</v>
      </c>
      <c r="N422" s="44">
        <f>IF(DisplayUnits="standard",IF(G422=0,0,VLOOKUP(G422,'Flow Rate Table'!$B$13:$O$132,X422)),IF(G422=0,0,VLOOKUP(G422,#REF!,X422)))</f>
        <v>0</v>
      </c>
      <c r="O422" s="129" t="str">
        <f>IF(E422=$A$3,M422/Cost!$D$6,"N/A")</f>
        <v>N/A</v>
      </c>
      <c r="P422" s="45" t="str">
        <f>IF(E422=Translations!$A$100,VLOOKUP(Cost!$D$5,'Coefficient Table'!$A$8:$K$92,11,FALSE)*O422,"N/A")</f>
        <v>N/A</v>
      </c>
      <c r="Q422" s="45" t="str">
        <f>IF(E422=Translations!$A$100,VLOOKUP(Cost!$D$5,'Coefficient Table'!$A$8:$K$92,10,FALSE)*O422,"N/A")</f>
        <v>N/A</v>
      </c>
      <c r="R422" s="45" t="str">
        <f>IF(E422=Translations!$A$100,VLOOKUP(Cost!$D$5,'Coefficient Table'!$A$8:$K$92,9,FALSE)*P422,"N/A")</f>
        <v>N/A</v>
      </c>
      <c r="S422" s="127"/>
      <c r="T422" s="229"/>
      <c r="U422" s="222"/>
      <c r="V422" s="222"/>
      <c r="W422" s="222"/>
      <c r="X422" s="227">
        <f t="shared" si="18"/>
        <v>0</v>
      </c>
      <c r="Y422" s="222"/>
      <c r="Z422" s="222">
        <f>$N422*60*Cost!$H$10*Cost!$H$11*Cost!$D$7/1000</f>
        <v>0</v>
      </c>
      <c r="AA422" s="222">
        <f>$N422*60*Cost!$H$10*Cost!$H$11*Cost!$D$8/1000</f>
        <v>0</v>
      </c>
      <c r="AB422" s="222">
        <f>$N422*60*Cost!$H$10*Cost!$H$11*Cost!$D$9/1000</f>
        <v>0</v>
      </c>
      <c r="AC422" s="222">
        <f>$N422*60*Cost!$H$10*Cost!$H$11*Cost!$D$10/1000</f>
        <v>0</v>
      </c>
      <c r="AD422" s="222">
        <f>$N422*60*Cost!$H$10*Cost!$H$11*Cost!$D$11/1000</f>
        <v>0</v>
      </c>
      <c r="AE422" s="222">
        <f t="shared" si="20"/>
        <v>0</v>
      </c>
      <c r="AF422" s="222"/>
      <c r="AG422" s="222"/>
      <c r="AH422" s="222"/>
      <c r="AI422" s="222"/>
      <c r="AJ422" s="222"/>
      <c r="AK422" s="222"/>
      <c r="AL422" s="222"/>
      <c r="AM422" s="222"/>
      <c r="AN422" s="222"/>
      <c r="AO422" s="222"/>
      <c r="AP422" s="222"/>
      <c r="AQ422" s="222"/>
      <c r="AR422" s="222"/>
      <c r="AS422" s="222"/>
      <c r="AT422" s="222"/>
    </row>
    <row r="423" spans="2:46" ht="13.8" x14ac:dyDescent="0.25">
      <c r="B423" s="15"/>
      <c r="C423" s="15"/>
      <c r="D423" s="15"/>
      <c r="E423" s="16"/>
      <c r="F423" s="15"/>
      <c r="G423" s="29"/>
      <c r="H423" s="322"/>
      <c r="I423" s="323"/>
      <c r="J423" s="323"/>
      <c r="K423" s="15"/>
      <c r="L423" s="15"/>
      <c r="M423" s="204">
        <f t="shared" si="19"/>
        <v>0</v>
      </c>
      <c r="N423" s="44">
        <f>IF(DisplayUnits="standard",IF(G423=0,0,VLOOKUP(G423,'Flow Rate Table'!$B$13:$O$132,X423)),IF(G423=0,0,VLOOKUP(G423,#REF!,X423)))</f>
        <v>0</v>
      </c>
      <c r="O423" s="129" t="str">
        <f>IF(E423=$A$3,M423/Cost!$D$6,"N/A")</f>
        <v>N/A</v>
      </c>
      <c r="P423" s="45" t="str">
        <f>IF(E423=Translations!$A$100,VLOOKUP(Cost!$D$5,'Coefficient Table'!$A$8:$K$92,11,FALSE)*O423,"N/A")</f>
        <v>N/A</v>
      </c>
      <c r="Q423" s="45" t="str">
        <f>IF(E423=Translations!$A$100,VLOOKUP(Cost!$D$5,'Coefficient Table'!$A$8:$K$92,10,FALSE)*O423,"N/A")</f>
        <v>N/A</v>
      </c>
      <c r="R423" s="45" t="str">
        <f>IF(E423=Translations!$A$100,VLOOKUP(Cost!$D$5,'Coefficient Table'!$A$8:$K$92,9,FALSE)*P423,"N/A")</f>
        <v>N/A</v>
      </c>
      <c r="S423" s="127"/>
      <c r="T423" s="229"/>
      <c r="U423" s="222"/>
      <c r="V423" s="222"/>
      <c r="W423" s="222"/>
      <c r="X423" s="227">
        <f t="shared" si="18"/>
        <v>0</v>
      </c>
      <c r="Y423" s="222"/>
      <c r="Z423" s="222">
        <f>$N423*60*Cost!$H$10*Cost!$H$11*Cost!$D$7/1000</f>
        <v>0</v>
      </c>
      <c r="AA423" s="222">
        <f>$N423*60*Cost!$H$10*Cost!$H$11*Cost!$D$8/1000</f>
        <v>0</v>
      </c>
      <c r="AB423" s="222">
        <f>$N423*60*Cost!$H$10*Cost!$H$11*Cost!$D$9/1000</f>
        <v>0</v>
      </c>
      <c r="AC423" s="222">
        <f>$N423*60*Cost!$H$10*Cost!$H$11*Cost!$D$10/1000</f>
        <v>0</v>
      </c>
      <c r="AD423" s="222">
        <f>$N423*60*Cost!$H$10*Cost!$H$11*Cost!$D$11/1000</f>
        <v>0</v>
      </c>
      <c r="AE423" s="222">
        <f t="shared" si="20"/>
        <v>0</v>
      </c>
      <c r="AF423" s="222"/>
      <c r="AG423" s="222"/>
      <c r="AH423" s="222"/>
      <c r="AI423" s="222"/>
      <c r="AJ423" s="222"/>
      <c r="AK423" s="222"/>
      <c r="AL423" s="222"/>
      <c r="AM423" s="222"/>
      <c r="AN423" s="222"/>
      <c r="AO423" s="222"/>
      <c r="AP423" s="222"/>
      <c r="AQ423" s="222"/>
      <c r="AR423" s="222"/>
      <c r="AS423" s="222"/>
      <c r="AT423" s="222"/>
    </row>
    <row r="424" spans="2:46" ht="13.8" x14ac:dyDescent="0.25">
      <c r="B424" s="15"/>
      <c r="C424" s="15"/>
      <c r="D424" s="15"/>
      <c r="E424" s="16"/>
      <c r="F424" s="15"/>
      <c r="G424" s="29"/>
      <c r="H424" s="322"/>
      <c r="I424" s="323"/>
      <c r="J424" s="323"/>
      <c r="K424" s="15"/>
      <c r="L424" s="15"/>
      <c r="M424" s="204">
        <f t="shared" si="19"/>
        <v>0</v>
      </c>
      <c r="N424" s="44">
        <f>IF(DisplayUnits="standard",IF(G424=0,0,VLOOKUP(G424,'Flow Rate Table'!$B$13:$O$132,X424)),IF(G424=0,0,VLOOKUP(G424,#REF!,X424)))</f>
        <v>0</v>
      </c>
      <c r="O424" s="129" t="str">
        <f>IF(E424=$A$3,M424/Cost!$D$6,"N/A")</f>
        <v>N/A</v>
      </c>
      <c r="P424" s="45" t="str">
        <f>IF(E424=Translations!$A$100,VLOOKUP(Cost!$D$5,'Coefficient Table'!$A$8:$K$92,11,FALSE)*O424,"N/A")</f>
        <v>N/A</v>
      </c>
      <c r="Q424" s="45" t="str">
        <f>IF(E424=Translations!$A$100,VLOOKUP(Cost!$D$5,'Coefficient Table'!$A$8:$K$92,10,FALSE)*O424,"N/A")</f>
        <v>N/A</v>
      </c>
      <c r="R424" s="45" t="str">
        <f>IF(E424=Translations!$A$100,VLOOKUP(Cost!$D$5,'Coefficient Table'!$A$8:$K$92,9,FALSE)*P424,"N/A")</f>
        <v>N/A</v>
      </c>
      <c r="S424" s="127"/>
      <c r="T424" s="229"/>
      <c r="U424" s="222"/>
      <c r="V424" s="222"/>
      <c r="W424" s="222"/>
      <c r="X424" s="227">
        <f t="shared" si="18"/>
        <v>0</v>
      </c>
      <c r="Y424" s="222"/>
      <c r="Z424" s="222">
        <f>$N424*60*Cost!$H$10*Cost!$H$11*Cost!$D$7/1000</f>
        <v>0</v>
      </c>
      <c r="AA424" s="222">
        <f>$N424*60*Cost!$H$10*Cost!$H$11*Cost!$D$8/1000</f>
        <v>0</v>
      </c>
      <c r="AB424" s="222">
        <f>$N424*60*Cost!$H$10*Cost!$H$11*Cost!$D$9/1000</f>
        <v>0</v>
      </c>
      <c r="AC424" s="222">
        <f>$N424*60*Cost!$H$10*Cost!$H$11*Cost!$D$10/1000</f>
        <v>0</v>
      </c>
      <c r="AD424" s="222">
        <f>$N424*60*Cost!$H$10*Cost!$H$11*Cost!$D$11/1000</f>
        <v>0</v>
      </c>
      <c r="AE424" s="222">
        <f t="shared" si="20"/>
        <v>0</v>
      </c>
      <c r="AF424" s="222"/>
      <c r="AG424" s="222"/>
      <c r="AH424" s="222"/>
      <c r="AI424" s="222"/>
      <c r="AJ424" s="222"/>
      <c r="AK424" s="222"/>
      <c r="AL424" s="222"/>
      <c r="AM424" s="222"/>
      <c r="AN424" s="222"/>
      <c r="AO424" s="222"/>
      <c r="AP424" s="222"/>
      <c r="AQ424" s="222"/>
      <c r="AR424" s="222"/>
      <c r="AS424" s="222"/>
      <c r="AT424" s="222"/>
    </row>
    <row r="425" spans="2:46" ht="13.8" x14ac:dyDescent="0.25">
      <c r="B425" s="15"/>
      <c r="C425" s="15"/>
      <c r="D425" s="15"/>
      <c r="E425" s="16"/>
      <c r="F425" s="15"/>
      <c r="G425" s="29"/>
      <c r="H425" s="322"/>
      <c r="I425" s="323"/>
      <c r="J425" s="323"/>
      <c r="K425" s="15"/>
      <c r="L425" s="15"/>
      <c r="M425" s="204">
        <f t="shared" si="19"/>
        <v>0</v>
      </c>
      <c r="N425" s="44">
        <f>IF(DisplayUnits="standard",IF(G425=0,0,VLOOKUP(G425,'Flow Rate Table'!$B$13:$O$132,X425)),IF(G425=0,0,VLOOKUP(G425,#REF!,X425)))</f>
        <v>0</v>
      </c>
      <c r="O425" s="129" t="str">
        <f>IF(E425=$A$3,M425/Cost!$D$6,"N/A")</f>
        <v>N/A</v>
      </c>
      <c r="P425" s="45" t="str">
        <f>IF(E425=Translations!$A$100,VLOOKUP(Cost!$D$5,'Coefficient Table'!$A$8:$K$92,11,FALSE)*O425,"N/A")</f>
        <v>N/A</v>
      </c>
      <c r="Q425" s="45" t="str">
        <f>IF(E425=Translations!$A$100,VLOOKUP(Cost!$D$5,'Coefficient Table'!$A$8:$K$92,10,FALSE)*O425,"N/A")</f>
        <v>N/A</v>
      </c>
      <c r="R425" s="45" t="str">
        <f>IF(E425=Translations!$A$100,VLOOKUP(Cost!$D$5,'Coefficient Table'!$A$8:$K$92,9,FALSE)*P425,"N/A")</f>
        <v>N/A</v>
      </c>
      <c r="S425" s="127"/>
      <c r="T425" s="229"/>
      <c r="U425" s="222"/>
      <c r="V425" s="222"/>
      <c r="W425" s="222"/>
      <c r="X425" s="227">
        <f t="shared" si="18"/>
        <v>0</v>
      </c>
      <c r="Y425" s="222"/>
      <c r="Z425" s="222">
        <f>$N425*60*Cost!$H$10*Cost!$H$11*Cost!$D$7/1000</f>
        <v>0</v>
      </c>
      <c r="AA425" s="222">
        <f>$N425*60*Cost!$H$10*Cost!$H$11*Cost!$D$8/1000</f>
        <v>0</v>
      </c>
      <c r="AB425" s="222">
        <f>$N425*60*Cost!$H$10*Cost!$H$11*Cost!$D$9/1000</f>
        <v>0</v>
      </c>
      <c r="AC425" s="222">
        <f>$N425*60*Cost!$H$10*Cost!$H$11*Cost!$D$10/1000</f>
        <v>0</v>
      </c>
      <c r="AD425" s="222">
        <f>$N425*60*Cost!$H$10*Cost!$H$11*Cost!$D$11/1000</f>
        <v>0</v>
      </c>
      <c r="AE425" s="222">
        <f t="shared" si="20"/>
        <v>0</v>
      </c>
      <c r="AF425" s="222"/>
      <c r="AG425" s="222"/>
      <c r="AH425" s="222"/>
      <c r="AI425" s="222"/>
      <c r="AJ425" s="222"/>
      <c r="AK425" s="222"/>
      <c r="AL425" s="222"/>
      <c r="AM425" s="222"/>
      <c r="AN425" s="222"/>
      <c r="AO425" s="222"/>
      <c r="AP425" s="222"/>
      <c r="AQ425" s="222"/>
      <c r="AR425" s="222"/>
      <c r="AS425" s="222"/>
      <c r="AT425" s="222"/>
    </row>
    <row r="426" spans="2:46" ht="13.8" x14ac:dyDescent="0.25">
      <c r="B426" s="15"/>
      <c r="C426" s="15"/>
      <c r="D426" s="15"/>
      <c r="E426" s="16"/>
      <c r="F426" s="15"/>
      <c r="G426" s="29"/>
      <c r="H426" s="322"/>
      <c r="I426" s="323"/>
      <c r="J426" s="323"/>
      <c r="K426" s="15"/>
      <c r="L426" s="15"/>
      <c r="M426" s="204">
        <f t="shared" si="19"/>
        <v>0</v>
      </c>
      <c r="N426" s="44">
        <f>IF(DisplayUnits="standard",IF(G426=0,0,VLOOKUP(G426,'Flow Rate Table'!$B$13:$O$132,X426)),IF(G426=0,0,VLOOKUP(G426,#REF!,X426)))</f>
        <v>0</v>
      </c>
      <c r="O426" s="129" t="str">
        <f>IF(E426=$A$3,M426/Cost!$D$6,"N/A")</f>
        <v>N/A</v>
      </c>
      <c r="P426" s="45" t="str">
        <f>IF(E426=Translations!$A$100,VLOOKUP(Cost!$D$5,'Coefficient Table'!$A$8:$K$92,11,FALSE)*O426,"N/A")</f>
        <v>N/A</v>
      </c>
      <c r="Q426" s="45" t="str">
        <f>IF(E426=Translations!$A$100,VLOOKUP(Cost!$D$5,'Coefficient Table'!$A$8:$K$92,10,FALSE)*O426,"N/A")</f>
        <v>N/A</v>
      </c>
      <c r="R426" s="45" t="str">
        <f>IF(E426=Translations!$A$100,VLOOKUP(Cost!$D$5,'Coefficient Table'!$A$8:$K$92,9,FALSE)*P426,"N/A")</f>
        <v>N/A</v>
      </c>
      <c r="S426" s="127"/>
      <c r="T426" s="229"/>
      <c r="U426" s="222"/>
      <c r="V426" s="222"/>
      <c r="W426" s="222"/>
      <c r="X426" s="227">
        <f t="shared" si="18"/>
        <v>0</v>
      </c>
      <c r="Y426" s="222"/>
      <c r="Z426" s="222">
        <f>$N426*60*Cost!$H$10*Cost!$H$11*Cost!$D$7/1000</f>
        <v>0</v>
      </c>
      <c r="AA426" s="222">
        <f>$N426*60*Cost!$H$10*Cost!$H$11*Cost!$D$8/1000</f>
        <v>0</v>
      </c>
      <c r="AB426" s="222">
        <f>$N426*60*Cost!$H$10*Cost!$H$11*Cost!$D$9/1000</f>
        <v>0</v>
      </c>
      <c r="AC426" s="222">
        <f>$N426*60*Cost!$H$10*Cost!$H$11*Cost!$D$10/1000</f>
        <v>0</v>
      </c>
      <c r="AD426" s="222">
        <f>$N426*60*Cost!$H$10*Cost!$H$11*Cost!$D$11/1000</f>
        <v>0</v>
      </c>
      <c r="AE426" s="222">
        <f t="shared" si="20"/>
        <v>0</v>
      </c>
      <c r="AF426" s="222"/>
      <c r="AG426" s="222"/>
      <c r="AH426" s="222"/>
      <c r="AI426" s="222"/>
      <c r="AJ426" s="222"/>
      <c r="AK426" s="222"/>
      <c r="AL426" s="222"/>
      <c r="AM426" s="222"/>
      <c r="AN426" s="222"/>
      <c r="AO426" s="222"/>
      <c r="AP426" s="222"/>
      <c r="AQ426" s="222"/>
      <c r="AR426" s="222"/>
      <c r="AS426" s="222"/>
      <c r="AT426" s="222"/>
    </row>
    <row r="427" spans="2:46" ht="13.8" x14ac:dyDescent="0.25">
      <c r="B427" s="15"/>
      <c r="C427" s="15"/>
      <c r="D427" s="15"/>
      <c r="E427" s="16"/>
      <c r="F427" s="15"/>
      <c r="G427" s="29"/>
      <c r="H427" s="322"/>
      <c r="I427" s="323"/>
      <c r="J427" s="323"/>
      <c r="K427" s="15"/>
      <c r="L427" s="15"/>
      <c r="M427" s="204">
        <f t="shared" si="19"/>
        <v>0</v>
      </c>
      <c r="N427" s="44">
        <f>IF(DisplayUnits="standard",IF(G427=0,0,VLOOKUP(G427,'Flow Rate Table'!$B$13:$O$132,X427)),IF(G427=0,0,VLOOKUP(G427,#REF!,X427)))</f>
        <v>0</v>
      </c>
      <c r="O427" s="129" t="str">
        <f>IF(E427=$A$3,M427/Cost!$D$6,"N/A")</f>
        <v>N/A</v>
      </c>
      <c r="P427" s="45" t="str">
        <f>IF(E427=Translations!$A$100,VLOOKUP(Cost!$D$5,'Coefficient Table'!$A$8:$K$92,11,FALSE)*O427,"N/A")</f>
        <v>N/A</v>
      </c>
      <c r="Q427" s="45" t="str">
        <f>IF(E427=Translations!$A$100,VLOOKUP(Cost!$D$5,'Coefficient Table'!$A$8:$K$92,10,FALSE)*O427,"N/A")</f>
        <v>N/A</v>
      </c>
      <c r="R427" s="45" t="str">
        <f>IF(E427=Translations!$A$100,VLOOKUP(Cost!$D$5,'Coefficient Table'!$A$8:$K$92,9,FALSE)*P427,"N/A")</f>
        <v>N/A</v>
      </c>
      <c r="S427" s="127"/>
      <c r="T427" s="229"/>
      <c r="U427" s="222"/>
      <c r="V427" s="222"/>
      <c r="W427" s="222"/>
      <c r="X427" s="227">
        <f t="shared" si="18"/>
        <v>0</v>
      </c>
      <c r="Y427" s="222"/>
      <c r="Z427" s="222">
        <f>$N427*60*Cost!$H$10*Cost!$H$11*Cost!$D$7/1000</f>
        <v>0</v>
      </c>
      <c r="AA427" s="222">
        <f>$N427*60*Cost!$H$10*Cost!$H$11*Cost!$D$8/1000</f>
        <v>0</v>
      </c>
      <c r="AB427" s="222">
        <f>$N427*60*Cost!$H$10*Cost!$H$11*Cost!$D$9/1000</f>
        <v>0</v>
      </c>
      <c r="AC427" s="222">
        <f>$N427*60*Cost!$H$10*Cost!$H$11*Cost!$D$10/1000</f>
        <v>0</v>
      </c>
      <c r="AD427" s="222">
        <f>$N427*60*Cost!$H$10*Cost!$H$11*Cost!$D$11/1000</f>
        <v>0</v>
      </c>
      <c r="AE427" s="222">
        <f t="shared" si="20"/>
        <v>0</v>
      </c>
      <c r="AF427" s="222"/>
      <c r="AG427" s="222"/>
      <c r="AH427" s="222"/>
      <c r="AI427" s="222"/>
      <c r="AJ427" s="222"/>
      <c r="AK427" s="222"/>
      <c r="AL427" s="222"/>
      <c r="AM427" s="222"/>
      <c r="AN427" s="222"/>
      <c r="AO427" s="222"/>
      <c r="AP427" s="222"/>
      <c r="AQ427" s="222"/>
      <c r="AR427" s="222"/>
      <c r="AS427" s="222"/>
      <c r="AT427" s="222"/>
    </row>
    <row r="428" spans="2:46" ht="13.8" x14ac:dyDescent="0.25">
      <c r="B428" s="15"/>
      <c r="C428" s="15"/>
      <c r="D428" s="15"/>
      <c r="E428" s="16"/>
      <c r="F428" s="15"/>
      <c r="G428" s="29"/>
      <c r="H428" s="322"/>
      <c r="I428" s="323"/>
      <c r="J428" s="323"/>
      <c r="K428" s="15"/>
      <c r="L428" s="15"/>
      <c r="M428" s="204">
        <f t="shared" si="19"/>
        <v>0</v>
      </c>
      <c r="N428" s="44">
        <f>IF(DisplayUnits="standard",IF(G428=0,0,VLOOKUP(G428,'Flow Rate Table'!$B$13:$O$132,X428)),IF(G428=0,0,VLOOKUP(G428,#REF!,X428)))</f>
        <v>0</v>
      </c>
      <c r="O428" s="129" t="str">
        <f>IF(E428=$A$3,M428/Cost!$D$6,"N/A")</f>
        <v>N/A</v>
      </c>
      <c r="P428" s="45" t="str">
        <f>IF(E428=Translations!$A$100,VLOOKUP(Cost!$D$5,'Coefficient Table'!$A$8:$K$92,11,FALSE)*O428,"N/A")</f>
        <v>N/A</v>
      </c>
      <c r="Q428" s="45" t="str">
        <f>IF(E428=Translations!$A$100,VLOOKUP(Cost!$D$5,'Coefficient Table'!$A$8:$K$92,10,FALSE)*O428,"N/A")</f>
        <v>N/A</v>
      </c>
      <c r="R428" s="45" t="str">
        <f>IF(E428=Translations!$A$100,VLOOKUP(Cost!$D$5,'Coefficient Table'!$A$8:$K$92,9,FALSE)*P428,"N/A")</f>
        <v>N/A</v>
      </c>
      <c r="S428" s="127"/>
      <c r="T428" s="229"/>
      <c r="U428" s="222"/>
      <c r="V428" s="222"/>
      <c r="W428" s="222"/>
      <c r="X428" s="227">
        <f t="shared" si="18"/>
        <v>0</v>
      </c>
      <c r="Y428" s="222"/>
      <c r="Z428" s="222">
        <f>$N428*60*Cost!$H$10*Cost!$H$11*Cost!$D$7/1000</f>
        <v>0</v>
      </c>
      <c r="AA428" s="222">
        <f>$N428*60*Cost!$H$10*Cost!$H$11*Cost!$D$8/1000</f>
        <v>0</v>
      </c>
      <c r="AB428" s="222">
        <f>$N428*60*Cost!$H$10*Cost!$H$11*Cost!$D$9/1000</f>
        <v>0</v>
      </c>
      <c r="AC428" s="222">
        <f>$N428*60*Cost!$H$10*Cost!$H$11*Cost!$D$10/1000</f>
        <v>0</v>
      </c>
      <c r="AD428" s="222">
        <f>$N428*60*Cost!$H$10*Cost!$H$11*Cost!$D$11/1000</f>
        <v>0</v>
      </c>
      <c r="AE428" s="222">
        <f t="shared" si="20"/>
        <v>0</v>
      </c>
      <c r="AF428" s="222"/>
      <c r="AG428" s="222"/>
      <c r="AH428" s="222"/>
      <c r="AI428" s="222"/>
      <c r="AJ428" s="222"/>
      <c r="AK428" s="222"/>
      <c r="AL428" s="222"/>
      <c r="AM428" s="222"/>
      <c r="AN428" s="222"/>
      <c r="AO428" s="222"/>
      <c r="AP428" s="222"/>
      <c r="AQ428" s="222"/>
      <c r="AR428" s="222"/>
      <c r="AS428" s="222"/>
      <c r="AT428" s="222"/>
    </row>
    <row r="429" spans="2:46" ht="13.8" x14ac:dyDescent="0.25">
      <c r="B429" s="15"/>
      <c r="C429" s="15"/>
      <c r="D429" s="15"/>
      <c r="E429" s="16"/>
      <c r="F429" s="15"/>
      <c r="G429" s="29"/>
      <c r="H429" s="322"/>
      <c r="I429" s="323"/>
      <c r="J429" s="323"/>
      <c r="K429" s="15"/>
      <c r="L429" s="15"/>
      <c r="M429" s="204">
        <f t="shared" si="19"/>
        <v>0</v>
      </c>
      <c r="N429" s="44">
        <f>IF(DisplayUnits="standard",IF(G429=0,0,VLOOKUP(G429,'Flow Rate Table'!$B$13:$O$132,X429)),IF(G429=0,0,VLOOKUP(G429,#REF!,X429)))</f>
        <v>0</v>
      </c>
      <c r="O429" s="129" t="str">
        <f>IF(E429=$A$3,M429/Cost!$D$6,"N/A")</f>
        <v>N/A</v>
      </c>
      <c r="P429" s="45" t="str">
        <f>IF(E429=Translations!$A$100,VLOOKUP(Cost!$D$5,'Coefficient Table'!$A$8:$K$92,11,FALSE)*O429,"N/A")</f>
        <v>N/A</v>
      </c>
      <c r="Q429" s="45" t="str">
        <f>IF(E429=Translations!$A$100,VLOOKUP(Cost!$D$5,'Coefficient Table'!$A$8:$K$92,10,FALSE)*O429,"N/A")</f>
        <v>N/A</v>
      </c>
      <c r="R429" s="45" t="str">
        <f>IF(E429=Translations!$A$100,VLOOKUP(Cost!$D$5,'Coefficient Table'!$A$8:$K$92,9,FALSE)*P429,"N/A")</f>
        <v>N/A</v>
      </c>
      <c r="S429" s="127"/>
      <c r="T429" s="229"/>
      <c r="U429" s="222"/>
      <c r="V429" s="222"/>
      <c r="W429" s="222"/>
      <c r="X429" s="227">
        <f t="shared" si="18"/>
        <v>0</v>
      </c>
      <c r="Y429" s="222"/>
      <c r="Z429" s="222">
        <f>$N429*60*Cost!$H$10*Cost!$H$11*Cost!$D$7/1000</f>
        <v>0</v>
      </c>
      <c r="AA429" s="222">
        <f>$N429*60*Cost!$H$10*Cost!$H$11*Cost!$D$8/1000</f>
        <v>0</v>
      </c>
      <c r="AB429" s="222">
        <f>$N429*60*Cost!$H$10*Cost!$H$11*Cost!$D$9/1000</f>
        <v>0</v>
      </c>
      <c r="AC429" s="222">
        <f>$N429*60*Cost!$H$10*Cost!$H$11*Cost!$D$10/1000</f>
        <v>0</v>
      </c>
      <c r="AD429" s="222">
        <f>$N429*60*Cost!$H$10*Cost!$H$11*Cost!$D$11/1000</f>
        <v>0</v>
      </c>
      <c r="AE429" s="222">
        <f t="shared" si="20"/>
        <v>0</v>
      </c>
      <c r="AF429" s="222"/>
      <c r="AG429" s="222"/>
      <c r="AH429" s="222"/>
      <c r="AI429" s="222"/>
      <c r="AJ429" s="222"/>
      <c r="AK429" s="222"/>
      <c r="AL429" s="222"/>
      <c r="AM429" s="222"/>
      <c r="AN429" s="222"/>
      <c r="AO429" s="222"/>
      <c r="AP429" s="222"/>
      <c r="AQ429" s="222"/>
      <c r="AR429" s="222"/>
      <c r="AS429" s="222"/>
      <c r="AT429" s="222"/>
    </row>
    <row r="430" spans="2:46" ht="13.8" x14ac:dyDescent="0.25">
      <c r="B430" s="15"/>
      <c r="C430" s="15"/>
      <c r="D430" s="15"/>
      <c r="E430" s="16"/>
      <c r="F430" s="15"/>
      <c r="G430" s="29"/>
      <c r="H430" s="322"/>
      <c r="I430" s="323"/>
      <c r="J430" s="323"/>
      <c r="K430" s="15"/>
      <c r="L430" s="15"/>
      <c r="M430" s="204">
        <f t="shared" si="19"/>
        <v>0</v>
      </c>
      <c r="N430" s="44">
        <f>IF(DisplayUnits="standard",IF(G430=0,0,VLOOKUP(G430,'Flow Rate Table'!$B$13:$O$132,X430)),IF(G430=0,0,VLOOKUP(G430,#REF!,X430)))</f>
        <v>0</v>
      </c>
      <c r="O430" s="129" t="str">
        <f>IF(E430=$A$3,M430/Cost!$D$6,"N/A")</f>
        <v>N/A</v>
      </c>
      <c r="P430" s="45" t="str">
        <f>IF(E430=Translations!$A$100,VLOOKUP(Cost!$D$5,'Coefficient Table'!$A$8:$K$92,11,FALSE)*O430,"N/A")</f>
        <v>N/A</v>
      </c>
      <c r="Q430" s="45" t="str">
        <f>IF(E430=Translations!$A$100,VLOOKUP(Cost!$D$5,'Coefficient Table'!$A$8:$K$92,10,FALSE)*O430,"N/A")</f>
        <v>N/A</v>
      </c>
      <c r="R430" s="45" t="str">
        <f>IF(E430=Translations!$A$100,VLOOKUP(Cost!$D$5,'Coefficient Table'!$A$8:$K$92,9,FALSE)*P430,"N/A")</f>
        <v>N/A</v>
      </c>
      <c r="S430" s="127"/>
      <c r="T430" s="229"/>
      <c r="U430" s="222"/>
      <c r="V430" s="222"/>
      <c r="W430" s="222"/>
      <c r="X430" s="227">
        <f t="shared" si="18"/>
        <v>0</v>
      </c>
      <c r="Y430" s="222"/>
      <c r="Z430" s="222">
        <f>$N430*60*Cost!$H$10*Cost!$H$11*Cost!$D$7/1000</f>
        <v>0</v>
      </c>
      <c r="AA430" s="222">
        <f>$N430*60*Cost!$H$10*Cost!$H$11*Cost!$D$8/1000</f>
        <v>0</v>
      </c>
      <c r="AB430" s="222">
        <f>$N430*60*Cost!$H$10*Cost!$H$11*Cost!$D$9/1000</f>
        <v>0</v>
      </c>
      <c r="AC430" s="222">
        <f>$N430*60*Cost!$H$10*Cost!$H$11*Cost!$D$10/1000</f>
        <v>0</v>
      </c>
      <c r="AD430" s="222">
        <f>$N430*60*Cost!$H$10*Cost!$H$11*Cost!$D$11/1000</f>
        <v>0</v>
      </c>
      <c r="AE430" s="222">
        <f t="shared" si="20"/>
        <v>0</v>
      </c>
      <c r="AF430" s="222"/>
      <c r="AG430" s="222"/>
      <c r="AH430" s="222"/>
      <c r="AI430" s="222"/>
      <c r="AJ430" s="222"/>
      <c r="AK430" s="222"/>
      <c r="AL430" s="222"/>
      <c r="AM430" s="222"/>
      <c r="AN430" s="222"/>
      <c r="AO430" s="222"/>
      <c r="AP430" s="222"/>
      <c r="AQ430" s="222"/>
      <c r="AR430" s="222"/>
      <c r="AS430" s="222"/>
      <c r="AT430" s="222"/>
    </row>
    <row r="431" spans="2:46" ht="13.8" x14ac:dyDescent="0.25">
      <c r="B431" s="15"/>
      <c r="C431" s="15"/>
      <c r="D431" s="15"/>
      <c r="E431" s="16"/>
      <c r="F431" s="15"/>
      <c r="G431" s="29"/>
      <c r="H431" s="322"/>
      <c r="I431" s="323"/>
      <c r="J431" s="323"/>
      <c r="K431" s="15"/>
      <c r="L431" s="15"/>
      <c r="M431" s="204">
        <f t="shared" si="19"/>
        <v>0</v>
      </c>
      <c r="N431" s="44">
        <f>IF(DisplayUnits="standard",IF(G431=0,0,VLOOKUP(G431,'Flow Rate Table'!$B$13:$O$132,X431)),IF(G431=0,0,VLOOKUP(G431,#REF!,X431)))</f>
        <v>0</v>
      </c>
      <c r="O431" s="129" t="str">
        <f>IF(E431=$A$3,M431/Cost!$D$6,"N/A")</f>
        <v>N/A</v>
      </c>
      <c r="P431" s="45" t="str">
        <f>IF(E431=Translations!$A$100,VLOOKUP(Cost!$D$5,'Coefficient Table'!$A$8:$K$92,11,FALSE)*O431,"N/A")</f>
        <v>N/A</v>
      </c>
      <c r="Q431" s="45" t="str">
        <f>IF(E431=Translations!$A$100,VLOOKUP(Cost!$D$5,'Coefficient Table'!$A$8:$K$92,10,FALSE)*O431,"N/A")</f>
        <v>N/A</v>
      </c>
      <c r="R431" s="45" t="str">
        <f>IF(E431=Translations!$A$100,VLOOKUP(Cost!$D$5,'Coefficient Table'!$A$8:$K$92,9,FALSE)*P431,"N/A")</f>
        <v>N/A</v>
      </c>
      <c r="S431" s="127"/>
      <c r="T431" s="229"/>
      <c r="U431" s="222"/>
      <c r="V431" s="222"/>
      <c r="W431" s="222"/>
      <c r="X431" s="227">
        <f t="shared" si="18"/>
        <v>0</v>
      </c>
      <c r="Y431" s="222"/>
      <c r="Z431" s="222">
        <f>$N431*60*Cost!$H$10*Cost!$H$11*Cost!$D$7/1000</f>
        <v>0</v>
      </c>
      <c r="AA431" s="222">
        <f>$N431*60*Cost!$H$10*Cost!$H$11*Cost!$D$8/1000</f>
        <v>0</v>
      </c>
      <c r="AB431" s="222">
        <f>$N431*60*Cost!$H$10*Cost!$H$11*Cost!$D$9/1000</f>
        <v>0</v>
      </c>
      <c r="AC431" s="222">
        <f>$N431*60*Cost!$H$10*Cost!$H$11*Cost!$D$10/1000</f>
        <v>0</v>
      </c>
      <c r="AD431" s="222">
        <f>$N431*60*Cost!$H$10*Cost!$H$11*Cost!$D$11/1000</f>
        <v>0</v>
      </c>
      <c r="AE431" s="222">
        <f t="shared" si="20"/>
        <v>0</v>
      </c>
      <c r="AF431" s="222"/>
      <c r="AG431" s="222"/>
      <c r="AH431" s="222"/>
      <c r="AI431" s="222"/>
      <c r="AJ431" s="222"/>
      <c r="AK431" s="222"/>
      <c r="AL431" s="222"/>
      <c r="AM431" s="222"/>
      <c r="AN431" s="222"/>
      <c r="AO431" s="222"/>
      <c r="AP431" s="222"/>
      <c r="AQ431" s="222"/>
      <c r="AR431" s="222"/>
      <c r="AS431" s="222"/>
      <c r="AT431" s="222"/>
    </row>
    <row r="432" spans="2:46" ht="13.8" x14ac:dyDescent="0.25">
      <c r="B432" s="15"/>
      <c r="C432" s="15"/>
      <c r="D432" s="15"/>
      <c r="E432" s="16"/>
      <c r="F432" s="15"/>
      <c r="G432" s="29"/>
      <c r="H432" s="322"/>
      <c r="I432" s="323"/>
      <c r="J432" s="323"/>
      <c r="K432" s="15"/>
      <c r="L432" s="15"/>
      <c r="M432" s="204">
        <f t="shared" si="19"/>
        <v>0</v>
      </c>
      <c r="N432" s="44">
        <f>IF(DisplayUnits="standard",IF(G432=0,0,VLOOKUP(G432,'Flow Rate Table'!$B$13:$O$132,X432)),IF(G432=0,0,VLOOKUP(G432,#REF!,X432)))</f>
        <v>0</v>
      </c>
      <c r="O432" s="129" t="str">
        <f>IF(E432=$A$3,M432/Cost!$D$6,"N/A")</f>
        <v>N/A</v>
      </c>
      <c r="P432" s="45" t="str">
        <f>IF(E432=Translations!$A$100,VLOOKUP(Cost!$D$5,'Coefficient Table'!$A$8:$K$92,11,FALSE)*O432,"N/A")</f>
        <v>N/A</v>
      </c>
      <c r="Q432" s="45" t="str">
        <f>IF(E432=Translations!$A$100,VLOOKUP(Cost!$D$5,'Coefficient Table'!$A$8:$K$92,10,FALSE)*O432,"N/A")</f>
        <v>N/A</v>
      </c>
      <c r="R432" s="45" t="str">
        <f>IF(E432=Translations!$A$100,VLOOKUP(Cost!$D$5,'Coefficient Table'!$A$8:$K$92,9,FALSE)*P432,"N/A")</f>
        <v>N/A</v>
      </c>
      <c r="S432" s="127"/>
      <c r="T432" s="229"/>
      <c r="U432" s="222"/>
      <c r="V432" s="222"/>
      <c r="W432" s="222"/>
      <c r="X432" s="227">
        <f t="shared" si="18"/>
        <v>0</v>
      </c>
      <c r="Y432" s="222"/>
      <c r="Z432" s="222">
        <f>$N432*60*Cost!$H$10*Cost!$H$11*Cost!$D$7/1000</f>
        <v>0</v>
      </c>
      <c r="AA432" s="222">
        <f>$N432*60*Cost!$H$10*Cost!$H$11*Cost!$D$8/1000</f>
        <v>0</v>
      </c>
      <c r="AB432" s="222">
        <f>$N432*60*Cost!$H$10*Cost!$H$11*Cost!$D$9/1000</f>
        <v>0</v>
      </c>
      <c r="AC432" s="222">
        <f>$N432*60*Cost!$H$10*Cost!$H$11*Cost!$D$10/1000</f>
        <v>0</v>
      </c>
      <c r="AD432" s="222">
        <f>$N432*60*Cost!$H$10*Cost!$H$11*Cost!$D$11/1000</f>
        <v>0</v>
      </c>
      <c r="AE432" s="222">
        <f t="shared" si="20"/>
        <v>0</v>
      </c>
      <c r="AF432" s="222"/>
      <c r="AG432" s="222"/>
      <c r="AH432" s="222"/>
      <c r="AI432" s="222"/>
      <c r="AJ432" s="222"/>
      <c r="AK432" s="222"/>
      <c r="AL432" s="222"/>
      <c r="AM432" s="222"/>
      <c r="AN432" s="222"/>
      <c r="AO432" s="222"/>
      <c r="AP432" s="222"/>
      <c r="AQ432" s="222"/>
      <c r="AR432" s="222"/>
      <c r="AS432" s="222"/>
      <c r="AT432" s="222"/>
    </row>
    <row r="433" spans="2:46" ht="13.8" x14ac:dyDescent="0.25">
      <c r="B433" s="15"/>
      <c r="C433" s="15"/>
      <c r="D433" s="15"/>
      <c r="E433" s="16"/>
      <c r="F433" s="15"/>
      <c r="G433" s="29"/>
      <c r="H433" s="322"/>
      <c r="I433" s="323"/>
      <c r="J433" s="323"/>
      <c r="K433" s="15"/>
      <c r="L433" s="15"/>
      <c r="M433" s="204">
        <f t="shared" si="19"/>
        <v>0</v>
      </c>
      <c r="N433" s="44">
        <f>IF(DisplayUnits="standard",IF(G433=0,0,VLOOKUP(G433,'Flow Rate Table'!$B$13:$O$132,X433)),IF(G433=0,0,VLOOKUP(G433,#REF!,X433)))</f>
        <v>0</v>
      </c>
      <c r="O433" s="129" t="str">
        <f>IF(E433=$A$3,M433/Cost!$D$6,"N/A")</f>
        <v>N/A</v>
      </c>
      <c r="P433" s="45" t="str">
        <f>IF(E433=Translations!$A$100,VLOOKUP(Cost!$D$5,'Coefficient Table'!$A$8:$K$92,11,FALSE)*O433,"N/A")</f>
        <v>N/A</v>
      </c>
      <c r="Q433" s="45" t="str">
        <f>IF(E433=Translations!$A$100,VLOOKUP(Cost!$D$5,'Coefficient Table'!$A$8:$K$92,10,FALSE)*O433,"N/A")</f>
        <v>N/A</v>
      </c>
      <c r="R433" s="45" t="str">
        <f>IF(E433=Translations!$A$100,VLOOKUP(Cost!$D$5,'Coefficient Table'!$A$8:$K$92,9,FALSE)*P433,"N/A")</f>
        <v>N/A</v>
      </c>
      <c r="S433" s="127"/>
      <c r="T433" s="229"/>
      <c r="U433" s="222"/>
      <c r="V433" s="222"/>
      <c r="W433" s="222"/>
      <c r="X433" s="227">
        <f t="shared" si="18"/>
        <v>0</v>
      </c>
      <c r="Y433" s="222"/>
      <c r="Z433" s="222">
        <f>$N433*60*Cost!$H$10*Cost!$H$11*Cost!$D$7/1000</f>
        <v>0</v>
      </c>
      <c r="AA433" s="222">
        <f>$N433*60*Cost!$H$10*Cost!$H$11*Cost!$D$8/1000</f>
        <v>0</v>
      </c>
      <c r="AB433" s="222">
        <f>$N433*60*Cost!$H$10*Cost!$H$11*Cost!$D$9/1000</f>
        <v>0</v>
      </c>
      <c r="AC433" s="222">
        <f>$N433*60*Cost!$H$10*Cost!$H$11*Cost!$D$10/1000</f>
        <v>0</v>
      </c>
      <c r="AD433" s="222">
        <f>$N433*60*Cost!$H$10*Cost!$H$11*Cost!$D$11/1000</f>
        <v>0</v>
      </c>
      <c r="AE433" s="222">
        <f t="shared" si="20"/>
        <v>0</v>
      </c>
      <c r="AF433" s="222"/>
      <c r="AG433" s="222"/>
      <c r="AH433" s="222"/>
      <c r="AI433" s="222"/>
      <c r="AJ433" s="222"/>
      <c r="AK433" s="222"/>
      <c r="AL433" s="222"/>
      <c r="AM433" s="222"/>
      <c r="AN433" s="222"/>
      <c r="AO433" s="222"/>
      <c r="AP433" s="222"/>
      <c r="AQ433" s="222"/>
      <c r="AR433" s="222"/>
      <c r="AS433" s="222"/>
      <c r="AT433" s="222"/>
    </row>
    <row r="434" spans="2:46" ht="13.8" x14ac:dyDescent="0.25">
      <c r="B434" s="15"/>
      <c r="C434" s="15"/>
      <c r="D434" s="15"/>
      <c r="E434" s="16"/>
      <c r="F434" s="15"/>
      <c r="G434" s="29"/>
      <c r="H434" s="322"/>
      <c r="I434" s="323"/>
      <c r="J434" s="323"/>
      <c r="K434" s="15"/>
      <c r="L434" s="15"/>
      <c r="M434" s="204">
        <f t="shared" si="19"/>
        <v>0</v>
      </c>
      <c r="N434" s="44">
        <f>IF(DisplayUnits="standard",IF(G434=0,0,VLOOKUP(G434,'Flow Rate Table'!$B$13:$O$132,X434)),IF(G434=0,0,VLOOKUP(G434,#REF!,X434)))</f>
        <v>0</v>
      </c>
      <c r="O434" s="129" t="str">
        <f>IF(E434=$A$3,M434/Cost!$D$6,"N/A")</f>
        <v>N/A</v>
      </c>
      <c r="P434" s="45" t="str">
        <f>IF(E434=Translations!$A$100,VLOOKUP(Cost!$D$5,'Coefficient Table'!$A$8:$K$92,11,FALSE)*O434,"N/A")</f>
        <v>N/A</v>
      </c>
      <c r="Q434" s="45" t="str">
        <f>IF(E434=Translations!$A$100,VLOOKUP(Cost!$D$5,'Coefficient Table'!$A$8:$K$92,10,FALSE)*O434,"N/A")</f>
        <v>N/A</v>
      </c>
      <c r="R434" s="45" t="str">
        <f>IF(E434=Translations!$A$100,VLOOKUP(Cost!$D$5,'Coefficient Table'!$A$8:$K$92,9,FALSE)*P434,"N/A")</f>
        <v>N/A</v>
      </c>
      <c r="S434" s="127"/>
      <c r="T434" s="229"/>
      <c r="U434" s="222"/>
      <c r="V434" s="222"/>
      <c r="W434" s="222"/>
      <c r="X434" s="227">
        <f t="shared" si="18"/>
        <v>0</v>
      </c>
      <c r="Y434" s="222"/>
      <c r="Z434" s="222">
        <f>$N434*60*Cost!$H$10*Cost!$H$11*Cost!$D$7/1000</f>
        <v>0</v>
      </c>
      <c r="AA434" s="222">
        <f>$N434*60*Cost!$H$10*Cost!$H$11*Cost!$D$8/1000</f>
        <v>0</v>
      </c>
      <c r="AB434" s="222">
        <f>$N434*60*Cost!$H$10*Cost!$H$11*Cost!$D$9/1000</f>
        <v>0</v>
      </c>
      <c r="AC434" s="222">
        <f>$N434*60*Cost!$H$10*Cost!$H$11*Cost!$D$10/1000</f>
        <v>0</v>
      </c>
      <c r="AD434" s="222">
        <f>$N434*60*Cost!$H$10*Cost!$H$11*Cost!$D$11/1000</f>
        <v>0</v>
      </c>
      <c r="AE434" s="222">
        <f t="shared" si="20"/>
        <v>0</v>
      </c>
      <c r="AF434" s="222"/>
      <c r="AG434" s="222"/>
      <c r="AH434" s="222"/>
      <c r="AI434" s="222"/>
      <c r="AJ434" s="222"/>
      <c r="AK434" s="222"/>
      <c r="AL434" s="222"/>
      <c r="AM434" s="222"/>
      <c r="AN434" s="222"/>
      <c r="AO434" s="222"/>
      <c r="AP434" s="222"/>
      <c r="AQ434" s="222"/>
      <c r="AR434" s="222"/>
      <c r="AS434" s="222"/>
      <c r="AT434" s="222"/>
    </row>
    <row r="435" spans="2:46" ht="13.8" x14ac:dyDescent="0.25">
      <c r="B435" s="15"/>
      <c r="C435" s="15"/>
      <c r="D435" s="15"/>
      <c r="E435" s="16"/>
      <c r="F435" s="15"/>
      <c r="G435" s="29"/>
      <c r="H435" s="322"/>
      <c r="I435" s="323"/>
      <c r="J435" s="323"/>
      <c r="K435" s="15"/>
      <c r="L435" s="15"/>
      <c r="M435" s="204">
        <f t="shared" si="19"/>
        <v>0</v>
      </c>
      <c r="N435" s="44">
        <f>IF(DisplayUnits="standard",IF(G435=0,0,VLOOKUP(G435,'Flow Rate Table'!$B$13:$O$132,X435)),IF(G435=0,0,VLOOKUP(G435,#REF!,X435)))</f>
        <v>0</v>
      </c>
      <c r="O435" s="129" t="str">
        <f>IF(E435=$A$3,M435/Cost!$D$6,"N/A")</f>
        <v>N/A</v>
      </c>
      <c r="P435" s="45" t="str">
        <f>IF(E435=Translations!$A$100,VLOOKUP(Cost!$D$5,'Coefficient Table'!$A$8:$K$92,11,FALSE)*O435,"N/A")</f>
        <v>N/A</v>
      </c>
      <c r="Q435" s="45" t="str">
        <f>IF(E435=Translations!$A$100,VLOOKUP(Cost!$D$5,'Coefficient Table'!$A$8:$K$92,10,FALSE)*O435,"N/A")</f>
        <v>N/A</v>
      </c>
      <c r="R435" s="45" t="str">
        <f>IF(E435=Translations!$A$100,VLOOKUP(Cost!$D$5,'Coefficient Table'!$A$8:$K$92,9,FALSE)*P435,"N/A")</f>
        <v>N/A</v>
      </c>
      <c r="S435" s="127"/>
      <c r="T435" s="229"/>
      <c r="U435" s="222"/>
      <c r="V435" s="222"/>
      <c r="W435" s="222"/>
      <c r="X435" s="227">
        <f t="shared" si="18"/>
        <v>0</v>
      </c>
      <c r="Y435" s="222"/>
      <c r="Z435" s="222">
        <f>$N435*60*Cost!$H$10*Cost!$H$11*Cost!$D$7/1000</f>
        <v>0</v>
      </c>
      <c r="AA435" s="222">
        <f>$N435*60*Cost!$H$10*Cost!$H$11*Cost!$D$8/1000</f>
        <v>0</v>
      </c>
      <c r="AB435" s="222">
        <f>$N435*60*Cost!$H$10*Cost!$H$11*Cost!$D$9/1000</f>
        <v>0</v>
      </c>
      <c r="AC435" s="222">
        <f>$N435*60*Cost!$H$10*Cost!$H$11*Cost!$D$10/1000</f>
        <v>0</v>
      </c>
      <c r="AD435" s="222">
        <f>$N435*60*Cost!$H$10*Cost!$H$11*Cost!$D$11/1000</f>
        <v>0</v>
      </c>
      <c r="AE435" s="222">
        <f t="shared" si="20"/>
        <v>0</v>
      </c>
      <c r="AF435" s="222"/>
      <c r="AG435" s="222"/>
      <c r="AH435" s="222"/>
      <c r="AI435" s="222"/>
      <c r="AJ435" s="222"/>
      <c r="AK435" s="222"/>
      <c r="AL435" s="222"/>
      <c r="AM435" s="222"/>
      <c r="AN435" s="222"/>
      <c r="AO435" s="222"/>
      <c r="AP435" s="222"/>
      <c r="AQ435" s="222"/>
      <c r="AR435" s="222"/>
      <c r="AS435" s="222"/>
      <c r="AT435" s="222"/>
    </row>
    <row r="436" spans="2:46" ht="13.8" x14ac:dyDescent="0.25">
      <c r="B436" s="15"/>
      <c r="C436" s="15"/>
      <c r="D436" s="15"/>
      <c r="E436" s="16"/>
      <c r="F436" s="15"/>
      <c r="G436" s="29"/>
      <c r="H436" s="322"/>
      <c r="I436" s="323"/>
      <c r="J436" s="323"/>
      <c r="K436" s="15"/>
      <c r="L436" s="15"/>
      <c r="M436" s="204">
        <f t="shared" si="19"/>
        <v>0</v>
      </c>
      <c r="N436" s="44">
        <f>IF(DisplayUnits="standard",IF(G436=0,0,VLOOKUP(G436,'Flow Rate Table'!$B$13:$O$132,X436)),IF(G436=0,0,VLOOKUP(G436,#REF!,X436)))</f>
        <v>0</v>
      </c>
      <c r="O436" s="129" t="str">
        <f>IF(E436=$A$3,M436/Cost!$D$6,"N/A")</f>
        <v>N/A</v>
      </c>
      <c r="P436" s="45" t="str">
        <f>IF(E436=Translations!$A$100,VLOOKUP(Cost!$D$5,'Coefficient Table'!$A$8:$K$92,11,FALSE)*O436,"N/A")</f>
        <v>N/A</v>
      </c>
      <c r="Q436" s="45" t="str">
        <f>IF(E436=Translations!$A$100,VLOOKUP(Cost!$D$5,'Coefficient Table'!$A$8:$K$92,10,FALSE)*O436,"N/A")</f>
        <v>N/A</v>
      </c>
      <c r="R436" s="45" t="str">
        <f>IF(E436=Translations!$A$100,VLOOKUP(Cost!$D$5,'Coefficient Table'!$A$8:$K$92,9,FALSE)*P436,"N/A")</f>
        <v>N/A</v>
      </c>
      <c r="S436" s="127"/>
      <c r="T436" s="229"/>
      <c r="U436" s="222"/>
      <c r="V436" s="222"/>
      <c r="W436" s="222"/>
      <c r="X436" s="227">
        <f t="shared" si="18"/>
        <v>0</v>
      </c>
      <c r="Y436" s="222"/>
      <c r="Z436" s="222">
        <f>$N436*60*Cost!$H$10*Cost!$H$11*Cost!$D$7/1000</f>
        <v>0</v>
      </c>
      <c r="AA436" s="222">
        <f>$N436*60*Cost!$H$10*Cost!$H$11*Cost!$D$8/1000</f>
        <v>0</v>
      </c>
      <c r="AB436" s="222">
        <f>$N436*60*Cost!$H$10*Cost!$H$11*Cost!$D$9/1000</f>
        <v>0</v>
      </c>
      <c r="AC436" s="222">
        <f>$N436*60*Cost!$H$10*Cost!$H$11*Cost!$D$10/1000</f>
        <v>0</v>
      </c>
      <c r="AD436" s="222">
        <f>$N436*60*Cost!$H$10*Cost!$H$11*Cost!$D$11/1000</f>
        <v>0</v>
      </c>
      <c r="AE436" s="222">
        <f t="shared" si="20"/>
        <v>0</v>
      </c>
      <c r="AF436" s="222"/>
      <c r="AG436" s="222"/>
      <c r="AH436" s="222"/>
      <c r="AI436" s="222"/>
      <c r="AJ436" s="222"/>
      <c r="AK436" s="222"/>
      <c r="AL436" s="222"/>
      <c r="AM436" s="222"/>
      <c r="AN436" s="222"/>
      <c r="AO436" s="222"/>
      <c r="AP436" s="222"/>
      <c r="AQ436" s="222"/>
      <c r="AR436" s="222"/>
      <c r="AS436" s="222"/>
      <c r="AT436" s="222"/>
    </row>
    <row r="437" spans="2:46" ht="13.8" x14ac:dyDescent="0.25">
      <c r="B437" s="15"/>
      <c r="C437" s="15"/>
      <c r="D437" s="15"/>
      <c r="E437" s="16"/>
      <c r="F437" s="15"/>
      <c r="G437" s="29"/>
      <c r="H437" s="322"/>
      <c r="I437" s="323"/>
      <c r="J437" s="323"/>
      <c r="K437" s="15"/>
      <c r="L437" s="15"/>
      <c r="M437" s="204">
        <f t="shared" si="19"/>
        <v>0</v>
      </c>
      <c r="N437" s="44">
        <f>IF(DisplayUnits="standard",IF(G437=0,0,VLOOKUP(G437,'Flow Rate Table'!$B$13:$O$132,X437)),IF(G437=0,0,VLOOKUP(G437,#REF!,X437)))</f>
        <v>0</v>
      </c>
      <c r="O437" s="129" t="str">
        <f>IF(E437=$A$3,M437/Cost!$D$6,"N/A")</f>
        <v>N/A</v>
      </c>
      <c r="P437" s="45" t="str">
        <f>IF(E437=Translations!$A$100,VLOOKUP(Cost!$D$5,'Coefficient Table'!$A$8:$K$92,11,FALSE)*O437,"N/A")</f>
        <v>N/A</v>
      </c>
      <c r="Q437" s="45" t="str">
        <f>IF(E437=Translations!$A$100,VLOOKUP(Cost!$D$5,'Coefficient Table'!$A$8:$K$92,10,FALSE)*O437,"N/A")</f>
        <v>N/A</v>
      </c>
      <c r="R437" s="45" t="str">
        <f>IF(E437=Translations!$A$100,VLOOKUP(Cost!$D$5,'Coefficient Table'!$A$8:$K$92,9,FALSE)*P437,"N/A")</f>
        <v>N/A</v>
      </c>
      <c r="S437" s="127"/>
      <c r="T437" s="229"/>
      <c r="U437" s="222"/>
      <c r="V437" s="222"/>
      <c r="W437" s="222"/>
      <c r="X437" s="227">
        <f t="shared" si="18"/>
        <v>0</v>
      </c>
      <c r="Y437" s="222"/>
      <c r="Z437" s="222">
        <f>$N437*60*Cost!$H$10*Cost!$H$11*Cost!$D$7/1000</f>
        <v>0</v>
      </c>
      <c r="AA437" s="222">
        <f>$N437*60*Cost!$H$10*Cost!$H$11*Cost!$D$8/1000</f>
        <v>0</v>
      </c>
      <c r="AB437" s="222">
        <f>$N437*60*Cost!$H$10*Cost!$H$11*Cost!$D$9/1000</f>
        <v>0</v>
      </c>
      <c r="AC437" s="222">
        <f>$N437*60*Cost!$H$10*Cost!$H$11*Cost!$D$10/1000</f>
        <v>0</v>
      </c>
      <c r="AD437" s="222">
        <f>$N437*60*Cost!$H$10*Cost!$H$11*Cost!$D$11/1000</f>
        <v>0</v>
      </c>
      <c r="AE437" s="222">
        <f t="shared" si="20"/>
        <v>0</v>
      </c>
      <c r="AF437" s="222"/>
      <c r="AG437" s="222"/>
      <c r="AH437" s="222"/>
      <c r="AI437" s="222"/>
      <c r="AJ437" s="222"/>
      <c r="AK437" s="222"/>
      <c r="AL437" s="222"/>
      <c r="AM437" s="222"/>
      <c r="AN437" s="222"/>
      <c r="AO437" s="222"/>
      <c r="AP437" s="222"/>
      <c r="AQ437" s="222"/>
      <c r="AR437" s="222"/>
      <c r="AS437" s="222"/>
      <c r="AT437" s="222"/>
    </row>
    <row r="438" spans="2:46" ht="13.8" x14ac:dyDescent="0.25">
      <c r="B438" s="15"/>
      <c r="C438" s="15"/>
      <c r="D438" s="15"/>
      <c r="E438" s="16"/>
      <c r="F438" s="15"/>
      <c r="G438" s="29"/>
      <c r="H438" s="322"/>
      <c r="I438" s="323"/>
      <c r="J438" s="323"/>
      <c r="K438" s="15"/>
      <c r="L438" s="15"/>
      <c r="M438" s="204">
        <f t="shared" si="19"/>
        <v>0</v>
      </c>
      <c r="N438" s="44">
        <f>IF(DisplayUnits="standard",IF(G438=0,0,VLOOKUP(G438,'Flow Rate Table'!$B$13:$O$132,X438)),IF(G438=0,0,VLOOKUP(G438,#REF!,X438)))</f>
        <v>0</v>
      </c>
      <c r="O438" s="129" t="str">
        <f>IF(E438=$A$3,M438/Cost!$D$6,"N/A")</f>
        <v>N/A</v>
      </c>
      <c r="P438" s="45" t="str">
        <f>IF(E438=Translations!$A$100,VLOOKUP(Cost!$D$5,'Coefficient Table'!$A$8:$K$92,11,FALSE)*O438,"N/A")</f>
        <v>N/A</v>
      </c>
      <c r="Q438" s="45" t="str">
        <f>IF(E438=Translations!$A$100,VLOOKUP(Cost!$D$5,'Coefficient Table'!$A$8:$K$92,10,FALSE)*O438,"N/A")</f>
        <v>N/A</v>
      </c>
      <c r="R438" s="45" t="str">
        <f>IF(E438=Translations!$A$100,VLOOKUP(Cost!$D$5,'Coefficient Table'!$A$8:$K$92,9,FALSE)*P438,"N/A")</f>
        <v>N/A</v>
      </c>
      <c r="S438" s="127"/>
      <c r="T438" s="229"/>
      <c r="U438" s="222"/>
      <c r="V438" s="222"/>
      <c r="W438" s="222"/>
      <c r="X438" s="227">
        <f t="shared" si="18"/>
        <v>0</v>
      </c>
      <c r="Y438" s="222"/>
      <c r="Z438" s="222">
        <f>$N438*60*Cost!$H$10*Cost!$H$11*Cost!$D$7/1000</f>
        <v>0</v>
      </c>
      <c r="AA438" s="222">
        <f>$N438*60*Cost!$H$10*Cost!$H$11*Cost!$D$8/1000</f>
        <v>0</v>
      </c>
      <c r="AB438" s="222">
        <f>$N438*60*Cost!$H$10*Cost!$H$11*Cost!$D$9/1000</f>
        <v>0</v>
      </c>
      <c r="AC438" s="222">
        <f>$N438*60*Cost!$H$10*Cost!$H$11*Cost!$D$10/1000</f>
        <v>0</v>
      </c>
      <c r="AD438" s="222">
        <f>$N438*60*Cost!$H$10*Cost!$H$11*Cost!$D$11/1000</f>
        <v>0</v>
      </c>
      <c r="AE438" s="222">
        <f t="shared" si="20"/>
        <v>0</v>
      </c>
      <c r="AF438" s="222"/>
      <c r="AG438" s="222"/>
      <c r="AH438" s="222"/>
      <c r="AI438" s="222"/>
      <c r="AJ438" s="222"/>
      <c r="AK438" s="222"/>
      <c r="AL438" s="222"/>
      <c r="AM438" s="222"/>
      <c r="AN438" s="222"/>
      <c r="AO438" s="222"/>
      <c r="AP438" s="222"/>
      <c r="AQ438" s="222"/>
      <c r="AR438" s="222"/>
      <c r="AS438" s="222"/>
      <c r="AT438" s="222"/>
    </row>
    <row r="439" spans="2:46" ht="13.8" x14ac:dyDescent="0.25">
      <c r="B439" s="15"/>
      <c r="C439" s="15"/>
      <c r="D439" s="15"/>
      <c r="E439" s="16"/>
      <c r="F439" s="15"/>
      <c r="G439" s="29"/>
      <c r="H439" s="322"/>
      <c r="I439" s="323"/>
      <c r="J439" s="323"/>
      <c r="K439" s="15"/>
      <c r="L439" s="15"/>
      <c r="M439" s="204">
        <f t="shared" si="19"/>
        <v>0</v>
      </c>
      <c r="N439" s="44">
        <f>IF(DisplayUnits="standard",IF(G439=0,0,VLOOKUP(G439,'Flow Rate Table'!$B$13:$O$132,X439)),IF(G439=0,0,VLOOKUP(G439,#REF!,X439)))</f>
        <v>0</v>
      </c>
      <c r="O439" s="129" t="str">
        <f>IF(E439=$A$3,M439/Cost!$D$6,"N/A")</f>
        <v>N/A</v>
      </c>
      <c r="P439" s="45" t="str">
        <f>IF(E439=Translations!$A$100,VLOOKUP(Cost!$D$5,'Coefficient Table'!$A$8:$K$92,11,FALSE)*O439,"N/A")</f>
        <v>N/A</v>
      </c>
      <c r="Q439" s="45" t="str">
        <f>IF(E439=Translations!$A$100,VLOOKUP(Cost!$D$5,'Coefficient Table'!$A$8:$K$92,10,FALSE)*O439,"N/A")</f>
        <v>N/A</v>
      </c>
      <c r="R439" s="45" t="str">
        <f>IF(E439=Translations!$A$100,VLOOKUP(Cost!$D$5,'Coefficient Table'!$A$8:$K$92,9,FALSE)*P439,"N/A")</f>
        <v>N/A</v>
      </c>
      <c r="S439" s="127"/>
      <c r="T439" s="229"/>
      <c r="U439" s="222"/>
      <c r="V439" s="222"/>
      <c r="W439" s="222"/>
      <c r="X439" s="227">
        <f t="shared" si="18"/>
        <v>0</v>
      </c>
      <c r="Y439" s="222"/>
      <c r="Z439" s="222">
        <f>$N439*60*Cost!$H$10*Cost!$H$11*Cost!$D$7/1000</f>
        <v>0</v>
      </c>
      <c r="AA439" s="222">
        <f>$N439*60*Cost!$H$10*Cost!$H$11*Cost!$D$8/1000</f>
        <v>0</v>
      </c>
      <c r="AB439" s="222">
        <f>$N439*60*Cost!$H$10*Cost!$H$11*Cost!$D$9/1000</f>
        <v>0</v>
      </c>
      <c r="AC439" s="222">
        <f>$N439*60*Cost!$H$10*Cost!$H$11*Cost!$D$10/1000</f>
        <v>0</v>
      </c>
      <c r="AD439" s="222">
        <f>$N439*60*Cost!$H$10*Cost!$H$11*Cost!$D$11/1000</f>
        <v>0</v>
      </c>
      <c r="AE439" s="222">
        <f t="shared" si="20"/>
        <v>0</v>
      </c>
      <c r="AF439" s="222"/>
      <c r="AG439" s="222"/>
      <c r="AH439" s="222"/>
      <c r="AI439" s="222"/>
      <c r="AJ439" s="222"/>
      <c r="AK439" s="222"/>
      <c r="AL439" s="222"/>
      <c r="AM439" s="222"/>
      <c r="AN439" s="222"/>
      <c r="AO439" s="222"/>
      <c r="AP439" s="222"/>
      <c r="AQ439" s="222"/>
      <c r="AR439" s="222"/>
      <c r="AS439" s="222"/>
      <c r="AT439" s="222"/>
    </row>
    <row r="440" spans="2:46" ht="13.8" x14ac:dyDescent="0.25">
      <c r="B440" s="15"/>
      <c r="C440" s="15"/>
      <c r="D440" s="15"/>
      <c r="E440" s="16"/>
      <c r="F440" s="15"/>
      <c r="G440" s="29"/>
      <c r="H440" s="322"/>
      <c r="I440" s="323"/>
      <c r="J440" s="323"/>
      <c r="K440" s="15"/>
      <c r="L440" s="15"/>
      <c r="M440" s="204">
        <f t="shared" si="19"/>
        <v>0</v>
      </c>
      <c r="N440" s="44">
        <f>IF(DisplayUnits="standard",IF(G440=0,0,VLOOKUP(G440,'Flow Rate Table'!$B$13:$O$132,X440)),IF(G440=0,0,VLOOKUP(G440,#REF!,X440)))</f>
        <v>0</v>
      </c>
      <c r="O440" s="129" t="str">
        <f>IF(E440=$A$3,M440/Cost!$D$6,"N/A")</f>
        <v>N/A</v>
      </c>
      <c r="P440" s="45" t="str">
        <f>IF(E440=Translations!$A$100,VLOOKUP(Cost!$D$5,'Coefficient Table'!$A$8:$K$92,11,FALSE)*O440,"N/A")</f>
        <v>N/A</v>
      </c>
      <c r="Q440" s="45" t="str">
        <f>IF(E440=Translations!$A$100,VLOOKUP(Cost!$D$5,'Coefficient Table'!$A$8:$K$92,10,FALSE)*O440,"N/A")</f>
        <v>N/A</v>
      </c>
      <c r="R440" s="45" t="str">
        <f>IF(E440=Translations!$A$100,VLOOKUP(Cost!$D$5,'Coefficient Table'!$A$8:$K$92,9,FALSE)*P440,"N/A")</f>
        <v>N/A</v>
      </c>
      <c r="S440" s="127"/>
      <c r="T440" s="229"/>
      <c r="U440" s="222"/>
      <c r="V440" s="222"/>
      <c r="W440" s="222"/>
      <c r="X440" s="227">
        <f t="shared" si="18"/>
        <v>0</v>
      </c>
      <c r="Y440" s="222"/>
      <c r="Z440" s="222">
        <f>$N440*60*Cost!$H$10*Cost!$H$11*Cost!$D$7/1000</f>
        <v>0</v>
      </c>
      <c r="AA440" s="222">
        <f>$N440*60*Cost!$H$10*Cost!$H$11*Cost!$D$8/1000</f>
        <v>0</v>
      </c>
      <c r="AB440" s="222">
        <f>$N440*60*Cost!$H$10*Cost!$H$11*Cost!$D$9/1000</f>
        <v>0</v>
      </c>
      <c r="AC440" s="222">
        <f>$N440*60*Cost!$H$10*Cost!$H$11*Cost!$D$10/1000</f>
        <v>0</v>
      </c>
      <c r="AD440" s="222">
        <f>$N440*60*Cost!$H$10*Cost!$H$11*Cost!$D$11/1000</f>
        <v>0</v>
      </c>
      <c r="AE440" s="222">
        <f t="shared" si="20"/>
        <v>0</v>
      </c>
      <c r="AF440" s="222"/>
      <c r="AG440" s="222"/>
      <c r="AH440" s="222"/>
      <c r="AI440" s="222"/>
      <c r="AJ440" s="222"/>
      <c r="AK440" s="222"/>
      <c r="AL440" s="222"/>
      <c r="AM440" s="222"/>
      <c r="AN440" s="222"/>
      <c r="AO440" s="222"/>
      <c r="AP440" s="222"/>
      <c r="AQ440" s="222"/>
      <c r="AR440" s="222"/>
      <c r="AS440" s="222"/>
      <c r="AT440" s="222"/>
    </row>
    <row r="441" spans="2:46" ht="13.8" x14ac:dyDescent="0.25">
      <c r="B441" s="15"/>
      <c r="C441" s="15"/>
      <c r="D441" s="15"/>
      <c r="E441" s="16"/>
      <c r="F441" s="15"/>
      <c r="G441" s="29"/>
      <c r="H441" s="322"/>
      <c r="I441" s="323"/>
      <c r="J441" s="323"/>
      <c r="K441" s="15"/>
      <c r="L441" s="15"/>
      <c r="M441" s="204">
        <f t="shared" si="19"/>
        <v>0</v>
      </c>
      <c r="N441" s="44">
        <f>IF(DisplayUnits="standard",IF(G441=0,0,VLOOKUP(G441,'Flow Rate Table'!$B$13:$O$132,X441)),IF(G441=0,0,VLOOKUP(G441,#REF!,X441)))</f>
        <v>0</v>
      </c>
      <c r="O441" s="129" t="str">
        <f>IF(E441=$A$3,M441/Cost!$D$6,"N/A")</f>
        <v>N/A</v>
      </c>
      <c r="P441" s="45" t="str">
        <f>IF(E441=Translations!$A$100,VLOOKUP(Cost!$D$5,'Coefficient Table'!$A$8:$K$92,11,FALSE)*O441,"N/A")</f>
        <v>N/A</v>
      </c>
      <c r="Q441" s="45" t="str">
        <f>IF(E441=Translations!$A$100,VLOOKUP(Cost!$D$5,'Coefficient Table'!$A$8:$K$92,10,FALSE)*O441,"N/A")</f>
        <v>N/A</v>
      </c>
      <c r="R441" s="45" t="str">
        <f>IF(E441=Translations!$A$100,VLOOKUP(Cost!$D$5,'Coefficient Table'!$A$8:$K$92,9,FALSE)*P441,"N/A")</f>
        <v>N/A</v>
      </c>
      <c r="S441" s="127"/>
      <c r="T441" s="229"/>
      <c r="U441" s="222"/>
      <c r="V441" s="222"/>
      <c r="W441" s="222"/>
      <c r="X441" s="227">
        <f t="shared" si="18"/>
        <v>0</v>
      </c>
      <c r="Y441" s="222"/>
      <c r="Z441" s="222">
        <f>$N441*60*Cost!$H$10*Cost!$H$11*Cost!$D$7/1000</f>
        <v>0</v>
      </c>
      <c r="AA441" s="222">
        <f>$N441*60*Cost!$H$10*Cost!$H$11*Cost!$D$8/1000</f>
        <v>0</v>
      </c>
      <c r="AB441" s="222">
        <f>$N441*60*Cost!$H$10*Cost!$H$11*Cost!$D$9/1000</f>
        <v>0</v>
      </c>
      <c r="AC441" s="222">
        <f>$N441*60*Cost!$H$10*Cost!$H$11*Cost!$D$10/1000</f>
        <v>0</v>
      </c>
      <c r="AD441" s="222">
        <f>$N441*60*Cost!$H$10*Cost!$H$11*Cost!$D$11/1000</f>
        <v>0</v>
      </c>
      <c r="AE441" s="222">
        <f t="shared" si="20"/>
        <v>0</v>
      </c>
      <c r="AF441" s="222"/>
      <c r="AG441" s="222"/>
      <c r="AH441" s="222"/>
      <c r="AI441" s="222"/>
      <c r="AJ441" s="222"/>
      <c r="AK441" s="222"/>
      <c r="AL441" s="222"/>
      <c r="AM441" s="222"/>
      <c r="AN441" s="222"/>
      <c r="AO441" s="222"/>
      <c r="AP441" s="222"/>
      <c r="AQ441" s="222"/>
      <c r="AR441" s="222"/>
      <c r="AS441" s="222"/>
      <c r="AT441" s="222"/>
    </row>
    <row r="442" spans="2:46" ht="13.8" x14ac:dyDescent="0.25">
      <c r="B442" s="15"/>
      <c r="C442" s="15"/>
      <c r="D442" s="15"/>
      <c r="E442" s="16"/>
      <c r="F442" s="15"/>
      <c r="G442" s="29"/>
      <c r="H442" s="322"/>
      <c r="I442" s="323"/>
      <c r="J442" s="323"/>
      <c r="K442" s="15"/>
      <c r="L442" s="15"/>
      <c r="M442" s="204">
        <f t="shared" si="19"/>
        <v>0</v>
      </c>
      <c r="N442" s="44">
        <f>IF(DisplayUnits="standard",IF(G442=0,0,VLOOKUP(G442,'Flow Rate Table'!$B$13:$O$132,X442)),IF(G442=0,0,VLOOKUP(G442,#REF!,X442)))</f>
        <v>0</v>
      </c>
      <c r="O442" s="129" t="str">
        <f>IF(E442=$A$3,M442/Cost!$D$6,"N/A")</f>
        <v>N/A</v>
      </c>
      <c r="P442" s="45" t="str">
        <f>IF(E442=Translations!$A$100,VLOOKUP(Cost!$D$5,'Coefficient Table'!$A$8:$K$92,11,FALSE)*O442,"N/A")</f>
        <v>N/A</v>
      </c>
      <c r="Q442" s="45" t="str">
        <f>IF(E442=Translations!$A$100,VLOOKUP(Cost!$D$5,'Coefficient Table'!$A$8:$K$92,10,FALSE)*O442,"N/A")</f>
        <v>N/A</v>
      </c>
      <c r="R442" s="45" t="str">
        <f>IF(E442=Translations!$A$100,VLOOKUP(Cost!$D$5,'Coefficient Table'!$A$8:$K$92,9,FALSE)*P442,"N/A")</f>
        <v>N/A</v>
      </c>
      <c r="S442" s="127"/>
      <c r="T442" s="229"/>
      <c r="U442" s="222"/>
      <c r="V442" s="222"/>
      <c r="W442" s="222"/>
      <c r="X442" s="227">
        <f t="shared" si="18"/>
        <v>0</v>
      </c>
      <c r="Y442" s="222"/>
      <c r="Z442" s="222">
        <f>$N442*60*Cost!$H$10*Cost!$H$11*Cost!$D$7/1000</f>
        <v>0</v>
      </c>
      <c r="AA442" s="222">
        <f>$N442*60*Cost!$H$10*Cost!$H$11*Cost!$D$8/1000</f>
        <v>0</v>
      </c>
      <c r="AB442" s="222">
        <f>$N442*60*Cost!$H$10*Cost!$H$11*Cost!$D$9/1000</f>
        <v>0</v>
      </c>
      <c r="AC442" s="222">
        <f>$N442*60*Cost!$H$10*Cost!$H$11*Cost!$D$10/1000</f>
        <v>0</v>
      </c>
      <c r="AD442" s="222">
        <f>$N442*60*Cost!$H$10*Cost!$H$11*Cost!$D$11/1000</f>
        <v>0</v>
      </c>
      <c r="AE442" s="222">
        <f t="shared" si="20"/>
        <v>0</v>
      </c>
      <c r="AF442" s="222"/>
      <c r="AG442" s="222"/>
      <c r="AH442" s="222"/>
      <c r="AI442" s="222"/>
      <c r="AJ442" s="222"/>
      <c r="AK442" s="222"/>
      <c r="AL442" s="222"/>
      <c r="AM442" s="222"/>
      <c r="AN442" s="222"/>
      <c r="AO442" s="222"/>
      <c r="AP442" s="222"/>
      <c r="AQ442" s="222"/>
      <c r="AR442" s="222"/>
      <c r="AS442" s="222"/>
      <c r="AT442" s="222"/>
    </row>
    <row r="443" spans="2:46" ht="13.8" x14ac:dyDescent="0.25">
      <c r="B443" s="15"/>
      <c r="C443" s="15"/>
      <c r="D443" s="15"/>
      <c r="E443" s="16"/>
      <c r="F443" s="15"/>
      <c r="G443" s="29"/>
      <c r="H443" s="322"/>
      <c r="I443" s="323"/>
      <c r="J443" s="323"/>
      <c r="K443" s="15"/>
      <c r="L443" s="15"/>
      <c r="M443" s="204">
        <f t="shared" si="19"/>
        <v>0</v>
      </c>
      <c r="N443" s="44">
        <f>IF(DisplayUnits="standard",IF(G443=0,0,VLOOKUP(G443,'Flow Rate Table'!$B$13:$O$132,X443)),IF(G443=0,0,VLOOKUP(G443,#REF!,X443)))</f>
        <v>0</v>
      </c>
      <c r="O443" s="129" t="str">
        <f>IF(E443=$A$3,M443/Cost!$D$6,"N/A")</f>
        <v>N/A</v>
      </c>
      <c r="P443" s="45" t="str">
        <f>IF(E443=Translations!$A$100,VLOOKUP(Cost!$D$5,'Coefficient Table'!$A$8:$K$92,11,FALSE)*O443,"N/A")</f>
        <v>N/A</v>
      </c>
      <c r="Q443" s="45" t="str">
        <f>IF(E443=Translations!$A$100,VLOOKUP(Cost!$D$5,'Coefficient Table'!$A$8:$K$92,10,FALSE)*O443,"N/A")</f>
        <v>N/A</v>
      </c>
      <c r="R443" s="45" t="str">
        <f>IF(E443=Translations!$A$100,VLOOKUP(Cost!$D$5,'Coefficient Table'!$A$8:$K$92,9,FALSE)*P443,"N/A")</f>
        <v>N/A</v>
      </c>
      <c r="S443" s="127"/>
      <c r="T443" s="229"/>
      <c r="U443" s="222"/>
      <c r="V443" s="222"/>
      <c r="W443" s="222"/>
      <c r="X443" s="227">
        <f t="shared" si="18"/>
        <v>0</v>
      </c>
      <c r="Y443" s="222"/>
      <c r="Z443" s="222">
        <f>$N443*60*Cost!$H$10*Cost!$H$11*Cost!$D$7/1000</f>
        <v>0</v>
      </c>
      <c r="AA443" s="222">
        <f>$N443*60*Cost!$H$10*Cost!$H$11*Cost!$D$8/1000</f>
        <v>0</v>
      </c>
      <c r="AB443" s="222">
        <f>$N443*60*Cost!$H$10*Cost!$H$11*Cost!$D$9/1000</f>
        <v>0</v>
      </c>
      <c r="AC443" s="222">
        <f>$N443*60*Cost!$H$10*Cost!$H$11*Cost!$D$10/1000</f>
        <v>0</v>
      </c>
      <c r="AD443" s="222">
        <f>$N443*60*Cost!$H$10*Cost!$H$11*Cost!$D$11/1000</f>
        <v>0</v>
      </c>
      <c r="AE443" s="222">
        <f t="shared" si="20"/>
        <v>0</v>
      </c>
      <c r="AF443" s="222"/>
      <c r="AG443" s="222"/>
      <c r="AH443" s="222"/>
      <c r="AI443" s="222"/>
      <c r="AJ443" s="222"/>
      <c r="AK443" s="222"/>
      <c r="AL443" s="222"/>
      <c r="AM443" s="222"/>
      <c r="AN443" s="222"/>
      <c r="AO443" s="222"/>
      <c r="AP443" s="222"/>
      <c r="AQ443" s="222"/>
      <c r="AR443" s="222"/>
      <c r="AS443" s="222"/>
      <c r="AT443" s="222"/>
    </row>
    <row r="444" spans="2:46" ht="13.8" x14ac:dyDescent="0.25">
      <c r="B444" s="15"/>
      <c r="C444" s="15"/>
      <c r="D444" s="15"/>
      <c r="E444" s="16"/>
      <c r="F444" s="15"/>
      <c r="G444" s="29"/>
      <c r="H444" s="322"/>
      <c r="I444" s="323"/>
      <c r="J444" s="323"/>
      <c r="K444" s="15"/>
      <c r="L444" s="15"/>
      <c r="M444" s="204">
        <f t="shared" si="19"/>
        <v>0</v>
      </c>
      <c r="N444" s="44">
        <f>IF(DisplayUnits="standard",IF(G444=0,0,VLOOKUP(G444,'Flow Rate Table'!$B$13:$O$132,X444)),IF(G444=0,0,VLOOKUP(G444,#REF!,X444)))</f>
        <v>0</v>
      </c>
      <c r="O444" s="129" t="str">
        <f>IF(E444=$A$3,M444/Cost!$D$6,"N/A")</f>
        <v>N/A</v>
      </c>
      <c r="P444" s="45" t="str">
        <f>IF(E444=Translations!$A$100,VLOOKUP(Cost!$D$5,'Coefficient Table'!$A$8:$K$92,11,FALSE)*O444,"N/A")</f>
        <v>N/A</v>
      </c>
      <c r="Q444" s="45" t="str">
        <f>IF(E444=Translations!$A$100,VLOOKUP(Cost!$D$5,'Coefficient Table'!$A$8:$K$92,10,FALSE)*O444,"N/A")</f>
        <v>N/A</v>
      </c>
      <c r="R444" s="45" t="str">
        <f>IF(E444=Translations!$A$100,VLOOKUP(Cost!$D$5,'Coefficient Table'!$A$8:$K$92,9,FALSE)*P444,"N/A")</f>
        <v>N/A</v>
      </c>
      <c r="S444" s="127"/>
      <c r="T444" s="229"/>
      <c r="U444" s="222"/>
      <c r="V444" s="222"/>
      <c r="W444" s="222"/>
      <c r="X444" s="227">
        <f t="shared" si="18"/>
        <v>0</v>
      </c>
      <c r="Y444" s="222"/>
      <c r="Z444" s="222">
        <f>$N444*60*Cost!$H$10*Cost!$H$11*Cost!$D$7/1000</f>
        <v>0</v>
      </c>
      <c r="AA444" s="222">
        <f>$N444*60*Cost!$H$10*Cost!$H$11*Cost!$D$8/1000</f>
        <v>0</v>
      </c>
      <c r="AB444" s="222">
        <f>$N444*60*Cost!$H$10*Cost!$H$11*Cost!$D$9/1000</f>
        <v>0</v>
      </c>
      <c r="AC444" s="222">
        <f>$N444*60*Cost!$H$10*Cost!$H$11*Cost!$D$10/1000</f>
        <v>0</v>
      </c>
      <c r="AD444" s="222">
        <f>$N444*60*Cost!$H$10*Cost!$H$11*Cost!$D$11/1000</f>
        <v>0</v>
      </c>
      <c r="AE444" s="222">
        <f t="shared" si="20"/>
        <v>0</v>
      </c>
      <c r="AF444" s="222"/>
      <c r="AG444" s="222"/>
      <c r="AH444" s="222"/>
      <c r="AI444" s="222"/>
      <c r="AJ444" s="222"/>
      <c r="AK444" s="222"/>
      <c r="AL444" s="222"/>
      <c r="AM444" s="222"/>
      <c r="AN444" s="222"/>
      <c r="AO444" s="222"/>
      <c r="AP444" s="222"/>
      <c r="AQ444" s="222"/>
      <c r="AR444" s="222"/>
      <c r="AS444" s="222"/>
      <c r="AT444" s="222"/>
    </row>
    <row r="445" spans="2:46" ht="13.8" x14ac:dyDescent="0.25">
      <c r="B445" s="15"/>
      <c r="C445" s="15"/>
      <c r="D445" s="15"/>
      <c r="E445" s="16"/>
      <c r="F445" s="15"/>
      <c r="G445" s="29"/>
      <c r="H445" s="322"/>
      <c r="I445" s="323"/>
      <c r="J445" s="323"/>
      <c r="K445" s="15"/>
      <c r="L445" s="15"/>
      <c r="M445" s="204">
        <f t="shared" si="19"/>
        <v>0</v>
      </c>
      <c r="N445" s="44">
        <f>IF(DisplayUnits="standard",IF(G445=0,0,VLOOKUP(G445,'Flow Rate Table'!$B$13:$O$132,X445)),IF(G445=0,0,VLOOKUP(G445,#REF!,X445)))</f>
        <v>0</v>
      </c>
      <c r="O445" s="129" t="str">
        <f>IF(E445=$A$3,M445/Cost!$D$6,"N/A")</f>
        <v>N/A</v>
      </c>
      <c r="P445" s="45" t="str">
        <f>IF(E445=Translations!$A$100,VLOOKUP(Cost!$D$5,'Coefficient Table'!$A$8:$K$92,11,FALSE)*O445,"N/A")</f>
        <v>N/A</v>
      </c>
      <c r="Q445" s="45" t="str">
        <f>IF(E445=Translations!$A$100,VLOOKUP(Cost!$D$5,'Coefficient Table'!$A$8:$K$92,10,FALSE)*O445,"N/A")</f>
        <v>N/A</v>
      </c>
      <c r="R445" s="45" t="str">
        <f>IF(E445=Translations!$A$100,VLOOKUP(Cost!$D$5,'Coefficient Table'!$A$8:$K$92,9,FALSE)*P445,"N/A")</f>
        <v>N/A</v>
      </c>
      <c r="S445" s="127"/>
      <c r="T445" s="229"/>
      <c r="U445" s="222"/>
      <c r="V445" s="222"/>
      <c r="W445" s="222"/>
      <c r="X445" s="227">
        <f t="shared" si="18"/>
        <v>0</v>
      </c>
      <c r="Y445" s="222"/>
      <c r="Z445" s="222">
        <f>$N445*60*Cost!$H$10*Cost!$H$11*Cost!$D$7/1000</f>
        <v>0</v>
      </c>
      <c r="AA445" s="222">
        <f>$N445*60*Cost!$H$10*Cost!$H$11*Cost!$D$8/1000</f>
        <v>0</v>
      </c>
      <c r="AB445" s="222">
        <f>$N445*60*Cost!$H$10*Cost!$H$11*Cost!$D$9/1000</f>
        <v>0</v>
      </c>
      <c r="AC445" s="222">
        <f>$N445*60*Cost!$H$10*Cost!$H$11*Cost!$D$10/1000</f>
        <v>0</v>
      </c>
      <c r="AD445" s="222">
        <f>$N445*60*Cost!$H$10*Cost!$H$11*Cost!$D$11/1000</f>
        <v>0</v>
      </c>
      <c r="AE445" s="222">
        <f t="shared" si="20"/>
        <v>0</v>
      </c>
      <c r="AF445" s="222"/>
      <c r="AG445" s="222"/>
      <c r="AH445" s="222"/>
      <c r="AI445" s="222"/>
      <c r="AJ445" s="222"/>
      <c r="AK445" s="222"/>
      <c r="AL445" s="222"/>
      <c r="AM445" s="222"/>
      <c r="AN445" s="222"/>
      <c r="AO445" s="222"/>
      <c r="AP445" s="222"/>
      <c r="AQ445" s="222"/>
      <c r="AR445" s="222"/>
      <c r="AS445" s="222"/>
      <c r="AT445" s="222"/>
    </row>
    <row r="446" spans="2:46" ht="13.8" x14ac:dyDescent="0.25">
      <c r="B446" s="15"/>
      <c r="C446" s="15"/>
      <c r="D446" s="15"/>
      <c r="E446" s="16"/>
      <c r="F446" s="15"/>
      <c r="G446" s="29"/>
      <c r="H446" s="322"/>
      <c r="I446" s="323"/>
      <c r="J446" s="323"/>
      <c r="K446" s="15"/>
      <c r="L446" s="15"/>
      <c r="M446" s="204">
        <f t="shared" si="19"/>
        <v>0</v>
      </c>
      <c r="N446" s="44">
        <f>IF(DisplayUnits="standard",IF(G446=0,0,VLOOKUP(G446,'Flow Rate Table'!$B$13:$O$132,X446)),IF(G446=0,0,VLOOKUP(G446,#REF!,X446)))</f>
        <v>0</v>
      </c>
      <c r="O446" s="129" t="str">
        <f>IF(E446=$A$3,M446/Cost!$D$6,"N/A")</f>
        <v>N/A</v>
      </c>
      <c r="P446" s="45" t="str">
        <f>IF(E446=Translations!$A$100,VLOOKUP(Cost!$D$5,'Coefficient Table'!$A$8:$K$92,11,FALSE)*O446,"N/A")</f>
        <v>N/A</v>
      </c>
      <c r="Q446" s="45" t="str">
        <f>IF(E446=Translations!$A$100,VLOOKUP(Cost!$D$5,'Coefficient Table'!$A$8:$K$92,10,FALSE)*O446,"N/A")</f>
        <v>N/A</v>
      </c>
      <c r="R446" s="45" t="str">
        <f>IF(E446=Translations!$A$100,VLOOKUP(Cost!$D$5,'Coefficient Table'!$A$8:$K$92,9,FALSE)*P446,"N/A")</f>
        <v>N/A</v>
      </c>
      <c r="S446" s="127"/>
      <c r="T446" s="229"/>
      <c r="U446" s="222"/>
      <c r="V446" s="222"/>
      <c r="W446" s="222"/>
      <c r="X446" s="227">
        <f t="shared" si="18"/>
        <v>0</v>
      </c>
      <c r="Y446" s="222"/>
      <c r="Z446" s="222">
        <f>$N446*60*Cost!$H$10*Cost!$H$11*Cost!$D$7/1000</f>
        <v>0</v>
      </c>
      <c r="AA446" s="222">
        <f>$N446*60*Cost!$H$10*Cost!$H$11*Cost!$D$8/1000</f>
        <v>0</v>
      </c>
      <c r="AB446" s="222">
        <f>$N446*60*Cost!$H$10*Cost!$H$11*Cost!$D$9/1000</f>
        <v>0</v>
      </c>
      <c r="AC446" s="222">
        <f>$N446*60*Cost!$H$10*Cost!$H$11*Cost!$D$10/1000</f>
        <v>0</v>
      </c>
      <c r="AD446" s="222">
        <f>$N446*60*Cost!$H$10*Cost!$H$11*Cost!$D$11/1000</f>
        <v>0</v>
      </c>
      <c r="AE446" s="222">
        <f t="shared" si="20"/>
        <v>0</v>
      </c>
      <c r="AF446" s="222"/>
      <c r="AG446" s="222"/>
      <c r="AH446" s="222"/>
      <c r="AI446" s="222"/>
      <c r="AJ446" s="222"/>
      <c r="AK446" s="222"/>
      <c r="AL446" s="222"/>
      <c r="AM446" s="222"/>
      <c r="AN446" s="222"/>
      <c r="AO446" s="222"/>
      <c r="AP446" s="222"/>
      <c r="AQ446" s="222"/>
      <c r="AR446" s="222"/>
      <c r="AS446" s="222"/>
      <c r="AT446" s="222"/>
    </row>
    <row r="447" spans="2:46" ht="13.8" x14ac:dyDescent="0.25">
      <c r="B447" s="15"/>
      <c r="C447" s="15"/>
      <c r="D447" s="15"/>
      <c r="E447" s="16"/>
      <c r="F447" s="15"/>
      <c r="G447" s="29"/>
      <c r="H447" s="322"/>
      <c r="I447" s="323"/>
      <c r="J447" s="323"/>
      <c r="K447" s="15"/>
      <c r="L447" s="15"/>
      <c r="M447" s="204">
        <f t="shared" si="19"/>
        <v>0</v>
      </c>
      <c r="N447" s="44">
        <f>IF(DisplayUnits="standard",IF(G447=0,0,VLOOKUP(G447,'Flow Rate Table'!$B$13:$O$132,X447)),IF(G447=0,0,VLOOKUP(G447,#REF!,X447)))</f>
        <v>0</v>
      </c>
      <c r="O447" s="129" t="str">
        <f>IF(E447=$A$3,M447/Cost!$D$6,"N/A")</f>
        <v>N/A</v>
      </c>
      <c r="P447" s="45" t="str">
        <f>IF(E447=Translations!$A$100,VLOOKUP(Cost!$D$5,'Coefficient Table'!$A$8:$K$92,11,FALSE)*O447,"N/A")</f>
        <v>N/A</v>
      </c>
      <c r="Q447" s="45" t="str">
        <f>IF(E447=Translations!$A$100,VLOOKUP(Cost!$D$5,'Coefficient Table'!$A$8:$K$92,10,FALSE)*O447,"N/A")</f>
        <v>N/A</v>
      </c>
      <c r="R447" s="45" t="str">
        <f>IF(E447=Translations!$A$100,VLOOKUP(Cost!$D$5,'Coefficient Table'!$A$8:$K$92,9,FALSE)*P447,"N/A")</f>
        <v>N/A</v>
      </c>
      <c r="S447" s="127"/>
      <c r="T447" s="229"/>
      <c r="U447" s="222"/>
      <c r="V447" s="222"/>
      <c r="W447" s="222"/>
      <c r="X447" s="227">
        <f t="shared" si="18"/>
        <v>0</v>
      </c>
      <c r="Y447" s="222"/>
      <c r="Z447" s="222">
        <f>$N447*60*Cost!$H$10*Cost!$H$11*Cost!$D$7/1000</f>
        <v>0</v>
      </c>
      <c r="AA447" s="222">
        <f>$N447*60*Cost!$H$10*Cost!$H$11*Cost!$D$8/1000</f>
        <v>0</v>
      </c>
      <c r="AB447" s="222">
        <f>$N447*60*Cost!$H$10*Cost!$H$11*Cost!$D$9/1000</f>
        <v>0</v>
      </c>
      <c r="AC447" s="222">
        <f>$N447*60*Cost!$H$10*Cost!$H$11*Cost!$D$10/1000</f>
        <v>0</v>
      </c>
      <c r="AD447" s="222">
        <f>$N447*60*Cost!$H$10*Cost!$H$11*Cost!$D$11/1000</f>
        <v>0</v>
      </c>
      <c r="AE447" s="222">
        <f t="shared" si="20"/>
        <v>0</v>
      </c>
      <c r="AF447" s="222"/>
      <c r="AG447" s="222"/>
      <c r="AH447" s="222"/>
      <c r="AI447" s="222"/>
      <c r="AJ447" s="222"/>
      <c r="AK447" s="222"/>
      <c r="AL447" s="222"/>
      <c r="AM447" s="222"/>
      <c r="AN447" s="222"/>
      <c r="AO447" s="222"/>
      <c r="AP447" s="222"/>
      <c r="AQ447" s="222"/>
      <c r="AR447" s="222"/>
      <c r="AS447" s="222"/>
      <c r="AT447" s="222"/>
    </row>
    <row r="448" spans="2:46" ht="13.8" x14ac:dyDescent="0.25">
      <c r="B448" s="15"/>
      <c r="C448" s="15"/>
      <c r="D448" s="15"/>
      <c r="E448" s="16"/>
      <c r="F448" s="15"/>
      <c r="G448" s="29"/>
      <c r="H448" s="322"/>
      <c r="I448" s="323"/>
      <c r="J448" s="323"/>
      <c r="K448" s="15"/>
      <c r="L448" s="15"/>
      <c r="M448" s="204">
        <f t="shared" si="19"/>
        <v>0</v>
      </c>
      <c r="N448" s="44">
        <f>IF(DisplayUnits="standard",IF(G448=0,0,VLOOKUP(G448,'Flow Rate Table'!$B$13:$O$132,X448)),IF(G448=0,0,VLOOKUP(G448,#REF!,X448)))</f>
        <v>0</v>
      </c>
      <c r="O448" s="129" t="str">
        <f>IF(E448=$A$3,M448/Cost!$D$6,"N/A")</f>
        <v>N/A</v>
      </c>
      <c r="P448" s="45" t="str">
        <f>IF(E448=Translations!$A$100,VLOOKUP(Cost!$D$5,'Coefficient Table'!$A$8:$K$92,11,FALSE)*O448,"N/A")</f>
        <v>N/A</v>
      </c>
      <c r="Q448" s="45" t="str">
        <f>IF(E448=Translations!$A$100,VLOOKUP(Cost!$D$5,'Coefficient Table'!$A$8:$K$92,10,FALSE)*O448,"N/A")</f>
        <v>N/A</v>
      </c>
      <c r="R448" s="45" t="str">
        <f>IF(E448=Translations!$A$100,VLOOKUP(Cost!$D$5,'Coefficient Table'!$A$8:$K$92,9,FALSE)*P448,"N/A")</f>
        <v>N/A</v>
      </c>
      <c r="S448" s="127"/>
      <c r="T448" s="229"/>
      <c r="U448" s="222"/>
      <c r="V448" s="222"/>
      <c r="W448" s="222"/>
      <c r="X448" s="227">
        <f t="shared" si="18"/>
        <v>0</v>
      </c>
      <c r="Y448" s="222"/>
      <c r="Z448" s="222">
        <f>$N448*60*Cost!$H$10*Cost!$H$11*Cost!$D$7/1000</f>
        <v>0</v>
      </c>
      <c r="AA448" s="222">
        <f>$N448*60*Cost!$H$10*Cost!$H$11*Cost!$D$8/1000</f>
        <v>0</v>
      </c>
      <c r="AB448" s="222">
        <f>$N448*60*Cost!$H$10*Cost!$H$11*Cost!$D$9/1000</f>
        <v>0</v>
      </c>
      <c r="AC448" s="222">
        <f>$N448*60*Cost!$H$10*Cost!$H$11*Cost!$D$10/1000</f>
        <v>0</v>
      </c>
      <c r="AD448" s="222">
        <f>$N448*60*Cost!$H$10*Cost!$H$11*Cost!$D$11/1000</f>
        <v>0</v>
      </c>
      <c r="AE448" s="222">
        <f t="shared" si="20"/>
        <v>0</v>
      </c>
      <c r="AF448" s="222"/>
      <c r="AG448" s="222"/>
      <c r="AH448" s="222"/>
      <c r="AI448" s="222"/>
      <c r="AJ448" s="222"/>
      <c r="AK448" s="222"/>
      <c r="AL448" s="222"/>
      <c r="AM448" s="222"/>
      <c r="AN448" s="222"/>
      <c r="AO448" s="222"/>
      <c r="AP448" s="222"/>
      <c r="AQ448" s="222"/>
      <c r="AR448" s="222"/>
      <c r="AS448" s="222"/>
      <c r="AT448" s="222"/>
    </row>
    <row r="449" spans="2:46" ht="13.8" x14ac:dyDescent="0.25">
      <c r="B449" s="15"/>
      <c r="C449" s="15"/>
      <c r="D449" s="15"/>
      <c r="E449" s="16"/>
      <c r="F449" s="15"/>
      <c r="G449" s="29"/>
      <c r="H449" s="322"/>
      <c r="I449" s="323"/>
      <c r="J449" s="323"/>
      <c r="K449" s="15"/>
      <c r="L449" s="15"/>
      <c r="M449" s="204">
        <f t="shared" si="19"/>
        <v>0</v>
      </c>
      <c r="N449" s="44">
        <f>IF(DisplayUnits="standard",IF(G449=0,0,VLOOKUP(G449,'Flow Rate Table'!$B$13:$O$132,X449)),IF(G449=0,0,VLOOKUP(G449,#REF!,X449)))</f>
        <v>0</v>
      </c>
      <c r="O449" s="129" t="str">
        <f>IF(E449=$A$3,M449/Cost!$D$6,"N/A")</f>
        <v>N/A</v>
      </c>
      <c r="P449" s="45" t="str">
        <f>IF(E449=Translations!$A$100,VLOOKUP(Cost!$D$5,'Coefficient Table'!$A$8:$K$92,11,FALSE)*O449,"N/A")</f>
        <v>N/A</v>
      </c>
      <c r="Q449" s="45" t="str">
        <f>IF(E449=Translations!$A$100,VLOOKUP(Cost!$D$5,'Coefficient Table'!$A$8:$K$92,10,FALSE)*O449,"N/A")</f>
        <v>N/A</v>
      </c>
      <c r="R449" s="45" t="str">
        <f>IF(E449=Translations!$A$100,VLOOKUP(Cost!$D$5,'Coefficient Table'!$A$8:$K$92,9,FALSE)*P449,"N/A")</f>
        <v>N/A</v>
      </c>
      <c r="S449" s="127"/>
      <c r="T449" s="229"/>
      <c r="U449" s="222"/>
      <c r="V449" s="222"/>
      <c r="W449" s="222"/>
      <c r="X449" s="227">
        <f t="shared" si="18"/>
        <v>0</v>
      </c>
      <c r="Y449" s="222"/>
      <c r="Z449" s="222">
        <f>$N449*60*Cost!$H$10*Cost!$H$11*Cost!$D$7/1000</f>
        <v>0</v>
      </c>
      <c r="AA449" s="222">
        <f>$N449*60*Cost!$H$10*Cost!$H$11*Cost!$D$8/1000</f>
        <v>0</v>
      </c>
      <c r="AB449" s="222">
        <f>$N449*60*Cost!$H$10*Cost!$H$11*Cost!$D$9/1000</f>
        <v>0</v>
      </c>
      <c r="AC449" s="222">
        <f>$N449*60*Cost!$H$10*Cost!$H$11*Cost!$D$10/1000</f>
        <v>0</v>
      </c>
      <c r="AD449" s="222">
        <f>$N449*60*Cost!$H$10*Cost!$H$11*Cost!$D$11/1000</f>
        <v>0</v>
      </c>
      <c r="AE449" s="222">
        <f t="shared" si="20"/>
        <v>0</v>
      </c>
      <c r="AF449" s="222"/>
      <c r="AG449" s="222"/>
      <c r="AH449" s="222"/>
      <c r="AI449" s="222"/>
      <c r="AJ449" s="222"/>
      <c r="AK449" s="222"/>
      <c r="AL449" s="222"/>
      <c r="AM449" s="222"/>
      <c r="AN449" s="222"/>
      <c r="AO449" s="222"/>
      <c r="AP449" s="222"/>
      <c r="AQ449" s="222"/>
      <c r="AR449" s="222"/>
      <c r="AS449" s="222"/>
      <c r="AT449" s="222"/>
    </row>
    <row r="450" spans="2:46" ht="13.8" x14ac:dyDescent="0.25">
      <c r="B450" s="15"/>
      <c r="C450" s="15"/>
      <c r="D450" s="15"/>
      <c r="E450" s="16"/>
      <c r="F450" s="15"/>
      <c r="G450" s="29"/>
      <c r="H450" s="322"/>
      <c r="I450" s="323"/>
      <c r="J450" s="323"/>
      <c r="K450" s="15"/>
      <c r="L450" s="15"/>
      <c r="M450" s="204">
        <f t="shared" si="19"/>
        <v>0</v>
      </c>
      <c r="N450" s="44">
        <f>IF(DisplayUnits="standard",IF(G450=0,0,VLOOKUP(G450,'Flow Rate Table'!$B$13:$O$132,X450)),IF(G450=0,0,VLOOKUP(G450,#REF!,X450)))</f>
        <v>0</v>
      </c>
      <c r="O450" s="129" t="str">
        <f>IF(E450=$A$3,M450/Cost!$D$6,"N/A")</f>
        <v>N/A</v>
      </c>
      <c r="P450" s="45" t="str">
        <f>IF(E450=Translations!$A$100,VLOOKUP(Cost!$D$5,'Coefficient Table'!$A$8:$K$92,11,FALSE)*O450,"N/A")</f>
        <v>N/A</v>
      </c>
      <c r="Q450" s="45" t="str">
        <f>IF(E450=Translations!$A$100,VLOOKUP(Cost!$D$5,'Coefficient Table'!$A$8:$K$92,10,FALSE)*O450,"N/A")</f>
        <v>N/A</v>
      </c>
      <c r="R450" s="45" t="str">
        <f>IF(E450=Translations!$A$100,VLOOKUP(Cost!$D$5,'Coefficient Table'!$A$8:$K$92,9,FALSE)*P450,"N/A")</f>
        <v>N/A</v>
      </c>
      <c r="S450" s="127"/>
      <c r="T450" s="229"/>
      <c r="U450" s="222"/>
      <c r="V450" s="222"/>
      <c r="W450" s="222"/>
      <c r="X450" s="227">
        <f t="shared" si="18"/>
        <v>0</v>
      </c>
      <c r="Y450" s="222"/>
      <c r="Z450" s="222">
        <f>$N450*60*Cost!$H$10*Cost!$H$11*Cost!$D$7/1000</f>
        <v>0</v>
      </c>
      <c r="AA450" s="222">
        <f>$N450*60*Cost!$H$10*Cost!$H$11*Cost!$D$8/1000</f>
        <v>0</v>
      </c>
      <c r="AB450" s="222">
        <f>$N450*60*Cost!$H$10*Cost!$H$11*Cost!$D$9/1000</f>
        <v>0</v>
      </c>
      <c r="AC450" s="222">
        <f>$N450*60*Cost!$H$10*Cost!$H$11*Cost!$D$10/1000</f>
        <v>0</v>
      </c>
      <c r="AD450" s="222">
        <f>$N450*60*Cost!$H$10*Cost!$H$11*Cost!$D$11/1000</f>
        <v>0</v>
      </c>
      <c r="AE450" s="222">
        <f t="shared" si="20"/>
        <v>0</v>
      </c>
      <c r="AF450" s="222"/>
      <c r="AG450" s="222"/>
      <c r="AH450" s="222"/>
      <c r="AI450" s="222"/>
      <c r="AJ450" s="222"/>
      <c r="AK450" s="222"/>
      <c r="AL450" s="222"/>
      <c r="AM450" s="222"/>
      <c r="AN450" s="222"/>
      <c r="AO450" s="222"/>
      <c r="AP450" s="222"/>
      <c r="AQ450" s="222"/>
      <c r="AR450" s="222"/>
      <c r="AS450" s="222"/>
      <c r="AT450" s="222"/>
    </row>
    <row r="451" spans="2:46" ht="13.8" x14ac:dyDescent="0.25">
      <c r="B451" s="15"/>
      <c r="C451" s="15"/>
      <c r="D451" s="15"/>
      <c r="E451" s="16"/>
      <c r="F451" s="15"/>
      <c r="G451" s="29"/>
      <c r="H451" s="322"/>
      <c r="I451" s="323"/>
      <c r="J451" s="323"/>
      <c r="K451" s="15"/>
      <c r="L451" s="15"/>
      <c r="M451" s="204">
        <f t="shared" si="19"/>
        <v>0</v>
      </c>
      <c r="N451" s="44">
        <f>IF(DisplayUnits="standard",IF(G451=0,0,VLOOKUP(G451,'Flow Rate Table'!$B$13:$O$132,X451)),IF(G451=0,0,VLOOKUP(G451,#REF!,X451)))</f>
        <v>0</v>
      </c>
      <c r="O451" s="129" t="str">
        <f>IF(E451=$A$3,M451/Cost!$D$6,"N/A")</f>
        <v>N/A</v>
      </c>
      <c r="P451" s="45" t="str">
        <f>IF(E451=Translations!$A$100,VLOOKUP(Cost!$D$5,'Coefficient Table'!$A$8:$K$92,11,FALSE)*O451,"N/A")</f>
        <v>N/A</v>
      </c>
      <c r="Q451" s="45" t="str">
        <f>IF(E451=Translations!$A$100,VLOOKUP(Cost!$D$5,'Coefficient Table'!$A$8:$K$92,10,FALSE)*O451,"N/A")</f>
        <v>N/A</v>
      </c>
      <c r="R451" s="45" t="str">
        <f>IF(E451=Translations!$A$100,VLOOKUP(Cost!$D$5,'Coefficient Table'!$A$8:$K$92,9,FALSE)*P451,"N/A")</f>
        <v>N/A</v>
      </c>
      <c r="S451" s="127"/>
      <c r="T451" s="229"/>
      <c r="U451" s="222"/>
      <c r="V451" s="222"/>
      <c r="W451" s="222"/>
      <c r="X451" s="227">
        <f t="shared" si="18"/>
        <v>0</v>
      </c>
      <c r="Y451" s="222"/>
      <c r="Z451" s="222">
        <f>$N451*60*Cost!$H$10*Cost!$H$11*Cost!$D$7/1000</f>
        <v>0</v>
      </c>
      <c r="AA451" s="222">
        <f>$N451*60*Cost!$H$10*Cost!$H$11*Cost!$D$8/1000</f>
        <v>0</v>
      </c>
      <c r="AB451" s="222">
        <f>$N451*60*Cost!$H$10*Cost!$H$11*Cost!$D$9/1000</f>
        <v>0</v>
      </c>
      <c r="AC451" s="222">
        <f>$N451*60*Cost!$H$10*Cost!$H$11*Cost!$D$10/1000</f>
        <v>0</v>
      </c>
      <c r="AD451" s="222">
        <f>$N451*60*Cost!$H$10*Cost!$H$11*Cost!$D$11/1000</f>
        <v>0</v>
      </c>
      <c r="AE451" s="222">
        <f t="shared" si="20"/>
        <v>0</v>
      </c>
      <c r="AF451" s="222"/>
      <c r="AG451" s="222"/>
      <c r="AH451" s="222"/>
      <c r="AI451" s="222"/>
      <c r="AJ451" s="222"/>
      <c r="AK451" s="222"/>
      <c r="AL451" s="222"/>
      <c r="AM451" s="222"/>
      <c r="AN451" s="222"/>
      <c r="AO451" s="222"/>
      <c r="AP451" s="222"/>
      <c r="AQ451" s="222"/>
      <c r="AR451" s="222"/>
      <c r="AS451" s="222"/>
      <c r="AT451" s="222"/>
    </row>
    <row r="452" spans="2:46" ht="13.8" x14ac:dyDescent="0.25">
      <c r="B452" s="15"/>
      <c r="C452" s="15"/>
      <c r="D452" s="15"/>
      <c r="E452" s="16"/>
      <c r="F452" s="15"/>
      <c r="G452" s="29"/>
      <c r="H452" s="322"/>
      <c r="I452" s="323"/>
      <c r="J452" s="323"/>
      <c r="K452" s="15"/>
      <c r="L452" s="15"/>
      <c r="M452" s="204">
        <f t="shared" si="19"/>
        <v>0</v>
      </c>
      <c r="N452" s="44">
        <f>IF(DisplayUnits="standard",IF(G452=0,0,VLOOKUP(G452,'Flow Rate Table'!$B$13:$O$132,X452)),IF(G452=0,0,VLOOKUP(G452,#REF!,X452)))</f>
        <v>0</v>
      </c>
      <c r="O452" s="129" t="str">
        <f>IF(E452=$A$3,M452/Cost!$D$6,"N/A")</f>
        <v>N/A</v>
      </c>
      <c r="P452" s="45" t="str">
        <f>IF(E452=Translations!$A$100,VLOOKUP(Cost!$D$5,'Coefficient Table'!$A$8:$K$92,11,FALSE)*O452,"N/A")</f>
        <v>N/A</v>
      </c>
      <c r="Q452" s="45" t="str">
        <f>IF(E452=Translations!$A$100,VLOOKUP(Cost!$D$5,'Coefficient Table'!$A$8:$K$92,10,FALSE)*O452,"N/A")</f>
        <v>N/A</v>
      </c>
      <c r="R452" s="45" t="str">
        <f>IF(E452=Translations!$A$100,VLOOKUP(Cost!$D$5,'Coefficient Table'!$A$8:$K$92,9,FALSE)*P452,"N/A")</f>
        <v>N/A</v>
      </c>
      <c r="S452" s="127"/>
      <c r="T452" s="229"/>
      <c r="U452" s="222"/>
      <c r="V452" s="222"/>
      <c r="W452" s="222"/>
      <c r="X452" s="227">
        <f t="shared" si="18"/>
        <v>0</v>
      </c>
      <c r="Y452" s="222"/>
      <c r="Z452" s="222">
        <f>$N452*60*Cost!$H$10*Cost!$H$11*Cost!$D$7/1000</f>
        <v>0</v>
      </c>
      <c r="AA452" s="222">
        <f>$N452*60*Cost!$H$10*Cost!$H$11*Cost!$D$8/1000</f>
        <v>0</v>
      </c>
      <c r="AB452" s="222">
        <f>$N452*60*Cost!$H$10*Cost!$H$11*Cost!$D$9/1000</f>
        <v>0</v>
      </c>
      <c r="AC452" s="222">
        <f>$N452*60*Cost!$H$10*Cost!$H$11*Cost!$D$10/1000</f>
        <v>0</v>
      </c>
      <c r="AD452" s="222">
        <f>$N452*60*Cost!$H$10*Cost!$H$11*Cost!$D$11/1000</f>
        <v>0</v>
      </c>
      <c r="AE452" s="222">
        <f t="shared" si="20"/>
        <v>0</v>
      </c>
      <c r="AF452" s="222"/>
      <c r="AG452" s="222"/>
      <c r="AH452" s="222"/>
      <c r="AI452" s="222"/>
      <c r="AJ452" s="222"/>
      <c r="AK452" s="222"/>
      <c r="AL452" s="222"/>
      <c r="AM452" s="222"/>
      <c r="AN452" s="222"/>
      <c r="AO452" s="222"/>
      <c r="AP452" s="222"/>
      <c r="AQ452" s="222"/>
      <c r="AR452" s="222"/>
      <c r="AS452" s="222"/>
      <c r="AT452" s="222"/>
    </row>
    <row r="453" spans="2:46" ht="13.8" x14ac:dyDescent="0.25">
      <c r="B453" s="15"/>
      <c r="C453" s="15"/>
      <c r="D453" s="15"/>
      <c r="E453" s="16"/>
      <c r="F453" s="15"/>
      <c r="G453" s="29"/>
      <c r="H453" s="322"/>
      <c r="I453" s="323"/>
      <c r="J453" s="323"/>
      <c r="K453" s="15"/>
      <c r="L453" s="15"/>
      <c r="M453" s="204">
        <f t="shared" si="19"/>
        <v>0</v>
      </c>
      <c r="N453" s="44">
        <f>IF(DisplayUnits="standard",IF(G453=0,0,VLOOKUP(G453,'Flow Rate Table'!$B$13:$O$132,X453)),IF(G453=0,0,VLOOKUP(G453,#REF!,X453)))</f>
        <v>0</v>
      </c>
      <c r="O453" s="129" t="str">
        <f>IF(E453=$A$3,M453/Cost!$D$6,"N/A")</f>
        <v>N/A</v>
      </c>
      <c r="P453" s="45" t="str">
        <f>IF(E453=Translations!$A$100,VLOOKUP(Cost!$D$5,'Coefficient Table'!$A$8:$K$92,11,FALSE)*O453,"N/A")</f>
        <v>N/A</v>
      </c>
      <c r="Q453" s="45" t="str">
        <f>IF(E453=Translations!$A$100,VLOOKUP(Cost!$D$5,'Coefficient Table'!$A$8:$K$92,10,FALSE)*O453,"N/A")</f>
        <v>N/A</v>
      </c>
      <c r="R453" s="45" t="str">
        <f>IF(E453=Translations!$A$100,VLOOKUP(Cost!$D$5,'Coefficient Table'!$A$8:$K$92,9,FALSE)*P453,"N/A")</f>
        <v>N/A</v>
      </c>
      <c r="S453" s="127"/>
      <c r="T453" s="229"/>
      <c r="U453" s="222"/>
      <c r="V453" s="222"/>
      <c r="W453" s="222"/>
      <c r="X453" s="227">
        <f t="shared" si="18"/>
        <v>0</v>
      </c>
      <c r="Y453" s="222"/>
      <c r="Z453" s="222">
        <f>$N453*60*Cost!$H$10*Cost!$H$11*Cost!$D$7/1000</f>
        <v>0</v>
      </c>
      <c r="AA453" s="222">
        <f>$N453*60*Cost!$H$10*Cost!$H$11*Cost!$D$8/1000</f>
        <v>0</v>
      </c>
      <c r="AB453" s="222">
        <f>$N453*60*Cost!$H$10*Cost!$H$11*Cost!$D$9/1000</f>
        <v>0</v>
      </c>
      <c r="AC453" s="222">
        <f>$N453*60*Cost!$H$10*Cost!$H$11*Cost!$D$10/1000</f>
        <v>0</v>
      </c>
      <c r="AD453" s="222">
        <f>$N453*60*Cost!$H$10*Cost!$H$11*Cost!$D$11/1000</f>
        <v>0</v>
      </c>
      <c r="AE453" s="222">
        <f t="shared" si="20"/>
        <v>0</v>
      </c>
      <c r="AF453" s="222"/>
      <c r="AG453" s="222"/>
      <c r="AH453" s="222"/>
      <c r="AI453" s="222"/>
      <c r="AJ453" s="222"/>
      <c r="AK453" s="222"/>
      <c r="AL453" s="222"/>
      <c r="AM453" s="222"/>
      <c r="AN453" s="222"/>
      <c r="AO453" s="222"/>
      <c r="AP453" s="222"/>
      <c r="AQ453" s="222"/>
      <c r="AR453" s="222"/>
      <c r="AS453" s="222"/>
      <c r="AT453" s="222"/>
    </row>
    <row r="454" spans="2:46" ht="13.8" x14ac:dyDescent="0.25">
      <c r="B454" s="15"/>
      <c r="C454" s="15"/>
      <c r="D454" s="15"/>
      <c r="E454" s="16"/>
      <c r="F454" s="15"/>
      <c r="G454" s="29"/>
      <c r="H454" s="322"/>
      <c r="I454" s="323"/>
      <c r="J454" s="323"/>
      <c r="K454" s="15"/>
      <c r="L454" s="15"/>
      <c r="M454" s="204">
        <f t="shared" si="19"/>
        <v>0</v>
      </c>
      <c r="N454" s="44">
        <f>IF(DisplayUnits="standard",IF(G454=0,0,VLOOKUP(G454,'Flow Rate Table'!$B$13:$O$132,X454)),IF(G454=0,0,VLOOKUP(G454,#REF!,X454)))</f>
        <v>0</v>
      </c>
      <c r="O454" s="129" t="str">
        <f>IF(E454=$A$3,M454/Cost!$D$6,"N/A")</f>
        <v>N/A</v>
      </c>
      <c r="P454" s="45" t="str">
        <f>IF(E454=Translations!$A$100,VLOOKUP(Cost!$D$5,'Coefficient Table'!$A$8:$K$92,11,FALSE)*O454,"N/A")</f>
        <v>N/A</v>
      </c>
      <c r="Q454" s="45" t="str">
        <f>IF(E454=Translations!$A$100,VLOOKUP(Cost!$D$5,'Coefficient Table'!$A$8:$K$92,10,FALSE)*O454,"N/A")</f>
        <v>N/A</v>
      </c>
      <c r="R454" s="45" t="str">
        <f>IF(E454=Translations!$A$100,VLOOKUP(Cost!$D$5,'Coefficient Table'!$A$8:$K$92,9,FALSE)*P454,"N/A")</f>
        <v>N/A</v>
      </c>
      <c r="S454" s="127"/>
      <c r="T454" s="229"/>
      <c r="U454" s="222"/>
      <c r="V454" s="222"/>
      <c r="W454" s="222"/>
      <c r="X454" s="227">
        <f t="shared" si="18"/>
        <v>0</v>
      </c>
      <c r="Y454" s="222"/>
      <c r="Z454" s="222">
        <f>$N454*60*Cost!$H$10*Cost!$H$11*Cost!$D$7/1000</f>
        <v>0</v>
      </c>
      <c r="AA454" s="222">
        <f>$N454*60*Cost!$H$10*Cost!$H$11*Cost!$D$8/1000</f>
        <v>0</v>
      </c>
      <c r="AB454" s="222">
        <f>$N454*60*Cost!$H$10*Cost!$H$11*Cost!$D$9/1000</f>
        <v>0</v>
      </c>
      <c r="AC454" s="222">
        <f>$N454*60*Cost!$H$10*Cost!$H$11*Cost!$D$10/1000</f>
        <v>0</v>
      </c>
      <c r="AD454" s="222">
        <f>$N454*60*Cost!$H$10*Cost!$H$11*Cost!$D$11/1000</f>
        <v>0</v>
      </c>
      <c r="AE454" s="222">
        <f t="shared" si="20"/>
        <v>0</v>
      </c>
      <c r="AF454" s="222"/>
      <c r="AG454" s="222"/>
      <c r="AH454" s="222"/>
      <c r="AI454" s="222"/>
      <c r="AJ454" s="222"/>
      <c r="AK454" s="222"/>
      <c r="AL454" s="222"/>
      <c r="AM454" s="222"/>
      <c r="AN454" s="222"/>
      <c r="AO454" s="222"/>
      <c r="AP454" s="222"/>
      <c r="AQ454" s="222"/>
      <c r="AR454" s="222"/>
      <c r="AS454" s="222"/>
      <c r="AT454" s="222"/>
    </row>
    <row r="455" spans="2:46" ht="13.8" x14ac:dyDescent="0.25">
      <c r="B455" s="15"/>
      <c r="C455" s="15"/>
      <c r="D455" s="15"/>
      <c r="E455" s="16"/>
      <c r="F455" s="15"/>
      <c r="G455" s="29"/>
      <c r="H455" s="322"/>
      <c r="I455" s="323"/>
      <c r="J455" s="323"/>
      <c r="K455" s="15"/>
      <c r="L455" s="15"/>
      <c r="M455" s="204">
        <f t="shared" si="19"/>
        <v>0</v>
      </c>
      <c r="N455" s="44">
        <f>IF(DisplayUnits="standard",IF(G455=0,0,VLOOKUP(G455,'Flow Rate Table'!$B$13:$O$132,X455)),IF(G455=0,0,VLOOKUP(G455,#REF!,X455)))</f>
        <v>0</v>
      </c>
      <c r="O455" s="129" t="str">
        <f>IF(E455=$A$3,M455/Cost!$D$6,"N/A")</f>
        <v>N/A</v>
      </c>
      <c r="P455" s="45" t="str">
        <f>IF(E455=Translations!$A$100,VLOOKUP(Cost!$D$5,'Coefficient Table'!$A$8:$K$92,11,FALSE)*O455,"N/A")</f>
        <v>N/A</v>
      </c>
      <c r="Q455" s="45" t="str">
        <f>IF(E455=Translations!$A$100,VLOOKUP(Cost!$D$5,'Coefficient Table'!$A$8:$K$92,10,FALSE)*O455,"N/A")</f>
        <v>N/A</v>
      </c>
      <c r="R455" s="45" t="str">
        <f>IF(E455=Translations!$A$100,VLOOKUP(Cost!$D$5,'Coefficient Table'!$A$8:$K$92,9,FALSE)*P455,"N/A")</f>
        <v>N/A</v>
      </c>
      <c r="S455" s="127"/>
      <c r="T455" s="229"/>
      <c r="U455" s="222"/>
      <c r="V455" s="222"/>
      <c r="W455" s="222"/>
      <c r="X455" s="227">
        <f t="shared" si="18"/>
        <v>0</v>
      </c>
      <c r="Y455" s="222"/>
      <c r="Z455" s="222">
        <f>$N455*60*Cost!$H$10*Cost!$H$11*Cost!$D$7/1000</f>
        <v>0</v>
      </c>
      <c r="AA455" s="222">
        <f>$N455*60*Cost!$H$10*Cost!$H$11*Cost!$D$8/1000</f>
        <v>0</v>
      </c>
      <c r="AB455" s="222">
        <f>$N455*60*Cost!$H$10*Cost!$H$11*Cost!$D$9/1000</f>
        <v>0</v>
      </c>
      <c r="AC455" s="222">
        <f>$N455*60*Cost!$H$10*Cost!$H$11*Cost!$D$10/1000</f>
        <v>0</v>
      </c>
      <c r="AD455" s="222">
        <f>$N455*60*Cost!$H$10*Cost!$H$11*Cost!$D$11/1000</f>
        <v>0</v>
      </c>
      <c r="AE455" s="222">
        <f t="shared" si="20"/>
        <v>0</v>
      </c>
      <c r="AF455" s="222"/>
      <c r="AG455" s="222"/>
      <c r="AH455" s="222"/>
      <c r="AI455" s="222"/>
      <c r="AJ455" s="222"/>
      <c r="AK455" s="222"/>
      <c r="AL455" s="222"/>
      <c r="AM455" s="222"/>
      <c r="AN455" s="222"/>
      <c r="AO455" s="222"/>
      <c r="AP455" s="222"/>
      <c r="AQ455" s="222"/>
      <c r="AR455" s="222"/>
      <c r="AS455" s="222"/>
      <c r="AT455" s="222"/>
    </row>
    <row r="456" spans="2:46" ht="13.8" x14ac:dyDescent="0.25">
      <c r="B456" s="15"/>
      <c r="C456" s="15"/>
      <c r="D456" s="15"/>
      <c r="E456" s="16"/>
      <c r="F456" s="15"/>
      <c r="G456" s="29"/>
      <c r="H456" s="322"/>
      <c r="I456" s="323"/>
      <c r="J456" s="323"/>
      <c r="K456" s="15"/>
      <c r="L456" s="15"/>
      <c r="M456" s="204">
        <f t="shared" si="19"/>
        <v>0</v>
      </c>
      <c r="N456" s="44">
        <f>IF(DisplayUnits="standard",IF(G456=0,0,VLOOKUP(G456,'Flow Rate Table'!$B$13:$O$132,X456)),IF(G456=0,0,VLOOKUP(G456,#REF!,X456)))</f>
        <v>0</v>
      </c>
      <c r="O456" s="129" t="str">
        <f>IF(E456=$A$3,M456/Cost!$D$6,"N/A")</f>
        <v>N/A</v>
      </c>
      <c r="P456" s="45" t="str">
        <f>IF(E456=Translations!$A$100,VLOOKUP(Cost!$D$5,'Coefficient Table'!$A$8:$K$92,11,FALSE)*O456,"N/A")</f>
        <v>N/A</v>
      </c>
      <c r="Q456" s="45" t="str">
        <f>IF(E456=Translations!$A$100,VLOOKUP(Cost!$D$5,'Coefficient Table'!$A$8:$K$92,10,FALSE)*O456,"N/A")</f>
        <v>N/A</v>
      </c>
      <c r="R456" s="45" t="str">
        <f>IF(E456=Translations!$A$100,VLOOKUP(Cost!$D$5,'Coefficient Table'!$A$8:$K$92,9,FALSE)*P456,"N/A")</f>
        <v>N/A</v>
      </c>
      <c r="S456" s="127"/>
      <c r="T456" s="229"/>
      <c r="U456" s="222"/>
      <c r="V456" s="222"/>
      <c r="W456" s="222"/>
      <c r="X456" s="227">
        <f t="shared" ref="X456:X519" si="21">IF(DisplayUnits="standard",IF(F456=150,2)+IF(F456=125,4)+IF(F456=100,6)+IF(F456=75,8)+IF(F456=50,10)+IF(F456=25,12)+IF(F456=10,14),IF(F456=10,2)+IF(F456=9,4)+IF(F456=7,6)+IF(F456=5,8)+IF(F456=4,10)+IF(F456=2,12)+IF(F456=1,14))</f>
        <v>0</v>
      </c>
      <c r="Y456" s="222"/>
      <c r="Z456" s="222">
        <f>$N456*60*Cost!$H$10*Cost!$H$11*Cost!$D$7/1000</f>
        <v>0</v>
      </c>
      <c r="AA456" s="222">
        <f>$N456*60*Cost!$H$10*Cost!$H$11*Cost!$D$8/1000</f>
        <v>0</v>
      </c>
      <c r="AB456" s="222">
        <f>$N456*60*Cost!$H$10*Cost!$H$11*Cost!$D$9/1000</f>
        <v>0</v>
      </c>
      <c r="AC456" s="222">
        <f>$N456*60*Cost!$H$10*Cost!$H$11*Cost!$D$10/1000</f>
        <v>0</v>
      </c>
      <c r="AD456" s="222">
        <f>$N456*60*Cost!$H$10*Cost!$H$11*Cost!$D$11/1000</f>
        <v>0</v>
      </c>
      <c r="AE456" s="222">
        <f t="shared" si="20"/>
        <v>0</v>
      </c>
      <c r="AF456" s="222"/>
      <c r="AG456" s="222"/>
      <c r="AH456" s="222"/>
      <c r="AI456" s="222"/>
      <c r="AJ456" s="222"/>
      <c r="AK456" s="222"/>
      <c r="AL456" s="222"/>
      <c r="AM456" s="222"/>
      <c r="AN456" s="222"/>
      <c r="AO456" s="222"/>
      <c r="AP456" s="222"/>
      <c r="AQ456" s="222"/>
      <c r="AR456" s="222"/>
      <c r="AS456" s="222"/>
      <c r="AT456" s="222"/>
    </row>
    <row r="457" spans="2:46" ht="13.8" x14ac:dyDescent="0.25">
      <c r="B457" s="15"/>
      <c r="C457" s="15"/>
      <c r="D457" s="15"/>
      <c r="E457" s="16"/>
      <c r="F457" s="15"/>
      <c r="G457" s="29"/>
      <c r="H457" s="322"/>
      <c r="I457" s="323"/>
      <c r="J457" s="323"/>
      <c r="K457" s="15"/>
      <c r="L457" s="15"/>
      <c r="M457" s="204">
        <f t="shared" ref="M457:M520" si="22">IF(G457=0,0,AE457)</f>
        <v>0</v>
      </c>
      <c r="N457" s="44">
        <f>IF(DisplayUnits="standard",IF(G457=0,0,VLOOKUP(G457,'Flow Rate Table'!$B$13:$O$132,X457)),IF(G457=0,0,VLOOKUP(G457,#REF!,X457)))</f>
        <v>0</v>
      </c>
      <c r="O457" s="129" t="str">
        <f>IF(E457=$A$3,M457/Cost!$D$6,"N/A")</f>
        <v>N/A</v>
      </c>
      <c r="P457" s="45" t="str">
        <f>IF(E457=Translations!$A$100,VLOOKUP(Cost!$D$5,'Coefficient Table'!$A$8:$K$92,11,FALSE)*O457,"N/A")</f>
        <v>N/A</v>
      </c>
      <c r="Q457" s="45" t="str">
        <f>IF(E457=Translations!$A$100,VLOOKUP(Cost!$D$5,'Coefficient Table'!$A$8:$K$92,10,FALSE)*O457,"N/A")</f>
        <v>N/A</v>
      </c>
      <c r="R457" s="45" t="str">
        <f>IF(E457=Translations!$A$100,VLOOKUP(Cost!$D$5,'Coefficient Table'!$A$8:$K$92,9,FALSE)*P457,"N/A")</f>
        <v>N/A</v>
      </c>
      <c r="S457" s="127"/>
      <c r="T457" s="229"/>
      <c r="U457" s="222"/>
      <c r="V457" s="222"/>
      <c r="W457" s="222"/>
      <c r="X457" s="227">
        <f t="shared" si="21"/>
        <v>0</v>
      </c>
      <c r="Y457" s="222"/>
      <c r="Z457" s="222">
        <f>$N457*60*Cost!$H$10*Cost!$H$11*Cost!$D$7/1000</f>
        <v>0</v>
      </c>
      <c r="AA457" s="222">
        <f>$N457*60*Cost!$H$10*Cost!$H$11*Cost!$D$8/1000</f>
        <v>0</v>
      </c>
      <c r="AB457" s="222">
        <f>$N457*60*Cost!$H$10*Cost!$H$11*Cost!$D$9/1000</f>
        <v>0</v>
      </c>
      <c r="AC457" s="222">
        <f>$N457*60*Cost!$H$10*Cost!$H$11*Cost!$D$10/1000</f>
        <v>0</v>
      </c>
      <c r="AD457" s="222">
        <f>$N457*60*Cost!$H$10*Cost!$H$11*Cost!$D$11/1000</f>
        <v>0</v>
      </c>
      <c r="AE457" s="222">
        <f t="shared" ref="AE457:AE520" si="23">IF(E457=$A$3,Z457,IF(E457=$A$4,AA457,IF(E457=$A$5,AB457,IF(E457=$A$6,AC457,IF(E457=$A$7,AD457,0)))))</f>
        <v>0</v>
      </c>
      <c r="AF457" s="222"/>
      <c r="AG457" s="222"/>
      <c r="AH457" s="222"/>
      <c r="AI457" s="222"/>
      <c r="AJ457" s="222"/>
      <c r="AK457" s="222"/>
      <c r="AL457" s="222"/>
      <c r="AM457" s="222"/>
      <c r="AN457" s="222"/>
      <c r="AO457" s="222"/>
      <c r="AP457" s="222"/>
      <c r="AQ457" s="222"/>
      <c r="AR457" s="222"/>
      <c r="AS457" s="222"/>
      <c r="AT457" s="222"/>
    </row>
    <row r="458" spans="2:46" ht="13.8" x14ac:dyDescent="0.25">
      <c r="B458" s="15"/>
      <c r="C458" s="15"/>
      <c r="D458" s="15"/>
      <c r="E458" s="16"/>
      <c r="F458" s="15"/>
      <c r="G458" s="29"/>
      <c r="H458" s="322"/>
      <c r="I458" s="323"/>
      <c r="J458" s="323"/>
      <c r="K458" s="15"/>
      <c r="L458" s="15"/>
      <c r="M458" s="204">
        <f t="shared" si="22"/>
        <v>0</v>
      </c>
      <c r="N458" s="44">
        <f>IF(DisplayUnits="standard",IF(G458=0,0,VLOOKUP(G458,'Flow Rate Table'!$B$13:$O$132,X458)),IF(G458=0,0,VLOOKUP(G458,#REF!,X458)))</f>
        <v>0</v>
      </c>
      <c r="O458" s="129" t="str">
        <f>IF(E458=$A$3,M458/Cost!$D$6,"N/A")</f>
        <v>N/A</v>
      </c>
      <c r="P458" s="45" t="str">
        <f>IF(E458=Translations!$A$100,VLOOKUP(Cost!$D$5,'Coefficient Table'!$A$8:$K$92,11,FALSE)*O458,"N/A")</f>
        <v>N/A</v>
      </c>
      <c r="Q458" s="45" t="str">
        <f>IF(E458=Translations!$A$100,VLOOKUP(Cost!$D$5,'Coefficient Table'!$A$8:$K$92,10,FALSE)*O458,"N/A")</f>
        <v>N/A</v>
      </c>
      <c r="R458" s="45" t="str">
        <f>IF(E458=Translations!$A$100,VLOOKUP(Cost!$D$5,'Coefficient Table'!$A$8:$K$92,9,FALSE)*P458,"N/A")</f>
        <v>N/A</v>
      </c>
      <c r="S458" s="127"/>
      <c r="T458" s="229"/>
      <c r="U458" s="222"/>
      <c r="V458" s="222"/>
      <c r="W458" s="222"/>
      <c r="X458" s="227">
        <f t="shared" si="21"/>
        <v>0</v>
      </c>
      <c r="Y458" s="222"/>
      <c r="Z458" s="222">
        <f>$N458*60*Cost!$H$10*Cost!$H$11*Cost!$D$7/1000</f>
        <v>0</v>
      </c>
      <c r="AA458" s="222">
        <f>$N458*60*Cost!$H$10*Cost!$H$11*Cost!$D$8/1000</f>
        <v>0</v>
      </c>
      <c r="AB458" s="222">
        <f>$N458*60*Cost!$H$10*Cost!$H$11*Cost!$D$9/1000</f>
        <v>0</v>
      </c>
      <c r="AC458" s="222">
        <f>$N458*60*Cost!$H$10*Cost!$H$11*Cost!$D$10/1000</f>
        <v>0</v>
      </c>
      <c r="AD458" s="222">
        <f>$N458*60*Cost!$H$10*Cost!$H$11*Cost!$D$11/1000</f>
        <v>0</v>
      </c>
      <c r="AE458" s="222">
        <f t="shared" si="23"/>
        <v>0</v>
      </c>
      <c r="AF458" s="222"/>
      <c r="AG458" s="222"/>
      <c r="AH458" s="222"/>
      <c r="AI458" s="222"/>
      <c r="AJ458" s="222"/>
      <c r="AK458" s="222"/>
      <c r="AL458" s="222"/>
      <c r="AM458" s="222"/>
      <c r="AN458" s="222"/>
      <c r="AO458" s="222"/>
      <c r="AP458" s="222"/>
      <c r="AQ458" s="222"/>
      <c r="AR458" s="222"/>
      <c r="AS458" s="222"/>
      <c r="AT458" s="222"/>
    </row>
    <row r="459" spans="2:46" ht="13.8" x14ac:dyDescent="0.25">
      <c r="B459" s="15"/>
      <c r="C459" s="15"/>
      <c r="D459" s="15"/>
      <c r="E459" s="16"/>
      <c r="F459" s="15"/>
      <c r="G459" s="29"/>
      <c r="H459" s="322"/>
      <c r="I459" s="323"/>
      <c r="J459" s="323"/>
      <c r="K459" s="15"/>
      <c r="L459" s="15"/>
      <c r="M459" s="204">
        <f t="shared" si="22"/>
        <v>0</v>
      </c>
      <c r="N459" s="44">
        <f>IF(DisplayUnits="standard",IF(G459=0,0,VLOOKUP(G459,'Flow Rate Table'!$B$13:$O$132,X459)),IF(G459=0,0,VLOOKUP(G459,#REF!,X459)))</f>
        <v>0</v>
      </c>
      <c r="O459" s="129" t="str">
        <f>IF(E459=$A$3,M459/Cost!$D$6,"N/A")</f>
        <v>N/A</v>
      </c>
      <c r="P459" s="45" t="str">
        <f>IF(E459=Translations!$A$100,VLOOKUP(Cost!$D$5,'Coefficient Table'!$A$8:$K$92,11,FALSE)*O459,"N/A")</f>
        <v>N/A</v>
      </c>
      <c r="Q459" s="45" t="str">
        <f>IF(E459=Translations!$A$100,VLOOKUP(Cost!$D$5,'Coefficient Table'!$A$8:$K$92,10,FALSE)*O459,"N/A")</f>
        <v>N/A</v>
      </c>
      <c r="R459" s="45" t="str">
        <f>IF(E459=Translations!$A$100,VLOOKUP(Cost!$D$5,'Coefficient Table'!$A$8:$K$92,9,FALSE)*P459,"N/A")</f>
        <v>N/A</v>
      </c>
      <c r="S459" s="127"/>
      <c r="T459" s="229"/>
      <c r="U459" s="222"/>
      <c r="V459" s="222"/>
      <c r="W459" s="222"/>
      <c r="X459" s="227">
        <f t="shared" si="21"/>
        <v>0</v>
      </c>
      <c r="Y459" s="222"/>
      <c r="Z459" s="222">
        <f>$N459*60*Cost!$H$10*Cost!$H$11*Cost!$D$7/1000</f>
        <v>0</v>
      </c>
      <c r="AA459" s="222">
        <f>$N459*60*Cost!$H$10*Cost!$H$11*Cost!$D$8/1000</f>
        <v>0</v>
      </c>
      <c r="AB459" s="222">
        <f>$N459*60*Cost!$H$10*Cost!$H$11*Cost!$D$9/1000</f>
        <v>0</v>
      </c>
      <c r="AC459" s="222">
        <f>$N459*60*Cost!$H$10*Cost!$H$11*Cost!$D$10/1000</f>
        <v>0</v>
      </c>
      <c r="AD459" s="222">
        <f>$N459*60*Cost!$H$10*Cost!$H$11*Cost!$D$11/1000</f>
        <v>0</v>
      </c>
      <c r="AE459" s="222">
        <f t="shared" si="23"/>
        <v>0</v>
      </c>
      <c r="AF459" s="222"/>
      <c r="AG459" s="222"/>
      <c r="AH459" s="222"/>
      <c r="AI459" s="222"/>
      <c r="AJ459" s="222"/>
      <c r="AK459" s="222"/>
      <c r="AL459" s="222"/>
      <c r="AM459" s="222"/>
      <c r="AN459" s="222"/>
      <c r="AO459" s="222"/>
      <c r="AP459" s="222"/>
      <c r="AQ459" s="222"/>
      <c r="AR459" s="222"/>
      <c r="AS459" s="222"/>
      <c r="AT459" s="222"/>
    </row>
    <row r="460" spans="2:46" ht="13.8" x14ac:dyDescent="0.25">
      <c r="B460" s="15"/>
      <c r="C460" s="15"/>
      <c r="D460" s="15"/>
      <c r="E460" s="16"/>
      <c r="F460" s="15"/>
      <c r="G460" s="29"/>
      <c r="H460" s="322"/>
      <c r="I460" s="323"/>
      <c r="J460" s="323"/>
      <c r="K460" s="15"/>
      <c r="L460" s="15"/>
      <c r="M460" s="204">
        <f t="shared" si="22"/>
        <v>0</v>
      </c>
      <c r="N460" s="44">
        <f>IF(DisplayUnits="standard",IF(G460=0,0,VLOOKUP(G460,'Flow Rate Table'!$B$13:$O$132,X460)),IF(G460=0,0,VLOOKUP(G460,#REF!,X460)))</f>
        <v>0</v>
      </c>
      <c r="O460" s="129" t="str">
        <f>IF(E460=$A$3,M460/Cost!$D$6,"N/A")</f>
        <v>N/A</v>
      </c>
      <c r="P460" s="45" t="str">
        <f>IF(E460=Translations!$A$100,VLOOKUP(Cost!$D$5,'Coefficient Table'!$A$8:$K$92,11,FALSE)*O460,"N/A")</f>
        <v>N/A</v>
      </c>
      <c r="Q460" s="45" t="str">
        <f>IF(E460=Translations!$A$100,VLOOKUP(Cost!$D$5,'Coefficient Table'!$A$8:$K$92,10,FALSE)*O460,"N/A")</f>
        <v>N/A</v>
      </c>
      <c r="R460" s="45" t="str">
        <f>IF(E460=Translations!$A$100,VLOOKUP(Cost!$D$5,'Coefficient Table'!$A$8:$K$92,9,FALSE)*P460,"N/A")</f>
        <v>N/A</v>
      </c>
      <c r="S460" s="127"/>
      <c r="T460" s="229"/>
      <c r="U460" s="222"/>
      <c r="V460" s="222"/>
      <c r="W460" s="222"/>
      <c r="X460" s="227">
        <f t="shared" si="21"/>
        <v>0</v>
      </c>
      <c r="Y460" s="222"/>
      <c r="Z460" s="222">
        <f>$N460*60*Cost!$H$10*Cost!$H$11*Cost!$D$7/1000</f>
        <v>0</v>
      </c>
      <c r="AA460" s="222">
        <f>$N460*60*Cost!$H$10*Cost!$H$11*Cost!$D$8/1000</f>
        <v>0</v>
      </c>
      <c r="AB460" s="222">
        <f>$N460*60*Cost!$H$10*Cost!$H$11*Cost!$D$9/1000</f>
        <v>0</v>
      </c>
      <c r="AC460" s="222">
        <f>$N460*60*Cost!$H$10*Cost!$H$11*Cost!$D$10/1000</f>
        <v>0</v>
      </c>
      <c r="AD460" s="222">
        <f>$N460*60*Cost!$H$10*Cost!$H$11*Cost!$D$11/1000</f>
        <v>0</v>
      </c>
      <c r="AE460" s="222">
        <f t="shared" si="23"/>
        <v>0</v>
      </c>
      <c r="AF460" s="222"/>
      <c r="AG460" s="222"/>
      <c r="AH460" s="222"/>
      <c r="AI460" s="222"/>
      <c r="AJ460" s="222"/>
      <c r="AK460" s="222"/>
      <c r="AL460" s="222"/>
      <c r="AM460" s="222"/>
      <c r="AN460" s="222"/>
      <c r="AO460" s="222"/>
      <c r="AP460" s="222"/>
      <c r="AQ460" s="222"/>
      <c r="AR460" s="222"/>
      <c r="AS460" s="222"/>
      <c r="AT460" s="222"/>
    </row>
    <row r="461" spans="2:46" ht="13.8" x14ac:dyDescent="0.25">
      <c r="B461" s="15"/>
      <c r="C461" s="15"/>
      <c r="D461" s="15"/>
      <c r="E461" s="16"/>
      <c r="F461" s="15"/>
      <c r="G461" s="29"/>
      <c r="H461" s="322"/>
      <c r="I461" s="323"/>
      <c r="J461" s="323"/>
      <c r="K461" s="15"/>
      <c r="L461" s="15"/>
      <c r="M461" s="204">
        <f t="shared" si="22"/>
        <v>0</v>
      </c>
      <c r="N461" s="44">
        <f>IF(DisplayUnits="standard",IF(G461=0,0,VLOOKUP(G461,'Flow Rate Table'!$B$13:$O$132,X461)),IF(G461=0,0,VLOOKUP(G461,#REF!,X461)))</f>
        <v>0</v>
      </c>
      <c r="O461" s="129" t="str">
        <f>IF(E461=$A$3,M461/Cost!$D$6,"N/A")</f>
        <v>N/A</v>
      </c>
      <c r="P461" s="45" t="str">
        <f>IF(E461=Translations!$A$100,VLOOKUP(Cost!$D$5,'Coefficient Table'!$A$8:$K$92,11,FALSE)*O461,"N/A")</f>
        <v>N/A</v>
      </c>
      <c r="Q461" s="45" t="str">
        <f>IF(E461=Translations!$A$100,VLOOKUP(Cost!$D$5,'Coefficient Table'!$A$8:$K$92,10,FALSE)*O461,"N/A")</f>
        <v>N/A</v>
      </c>
      <c r="R461" s="45" t="str">
        <f>IF(E461=Translations!$A$100,VLOOKUP(Cost!$D$5,'Coefficient Table'!$A$8:$K$92,9,FALSE)*P461,"N/A")</f>
        <v>N/A</v>
      </c>
      <c r="S461" s="127"/>
      <c r="T461" s="229"/>
      <c r="U461" s="222"/>
      <c r="V461" s="222"/>
      <c r="W461" s="222"/>
      <c r="X461" s="227">
        <f t="shared" si="21"/>
        <v>0</v>
      </c>
      <c r="Y461" s="222"/>
      <c r="Z461" s="222">
        <f>$N461*60*Cost!$H$10*Cost!$H$11*Cost!$D$7/1000</f>
        <v>0</v>
      </c>
      <c r="AA461" s="222">
        <f>$N461*60*Cost!$H$10*Cost!$H$11*Cost!$D$8/1000</f>
        <v>0</v>
      </c>
      <c r="AB461" s="222">
        <f>$N461*60*Cost!$H$10*Cost!$H$11*Cost!$D$9/1000</f>
        <v>0</v>
      </c>
      <c r="AC461" s="222">
        <f>$N461*60*Cost!$H$10*Cost!$H$11*Cost!$D$10/1000</f>
        <v>0</v>
      </c>
      <c r="AD461" s="222">
        <f>$N461*60*Cost!$H$10*Cost!$H$11*Cost!$D$11/1000</f>
        <v>0</v>
      </c>
      <c r="AE461" s="222">
        <f t="shared" si="23"/>
        <v>0</v>
      </c>
      <c r="AF461" s="222"/>
      <c r="AG461" s="222"/>
      <c r="AH461" s="222"/>
      <c r="AI461" s="222"/>
      <c r="AJ461" s="222"/>
      <c r="AK461" s="222"/>
      <c r="AL461" s="222"/>
      <c r="AM461" s="222"/>
      <c r="AN461" s="222"/>
      <c r="AO461" s="222"/>
      <c r="AP461" s="222"/>
      <c r="AQ461" s="222"/>
      <c r="AR461" s="222"/>
      <c r="AS461" s="222"/>
      <c r="AT461" s="222"/>
    </row>
    <row r="462" spans="2:46" ht="13.8" x14ac:dyDescent="0.25">
      <c r="B462" s="15"/>
      <c r="C462" s="15"/>
      <c r="D462" s="15"/>
      <c r="E462" s="16"/>
      <c r="F462" s="15"/>
      <c r="G462" s="29"/>
      <c r="H462" s="322"/>
      <c r="I462" s="323"/>
      <c r="J462" s="323"/>
      <c r="K462" s="15"/>
      <c r="L462" s="15"/>
      <c r="M462" s="204">
        <f t="shared" si="22"/>
        <v>0</v>
      </c>
      <c r="N462" s="44">
        <f>IF(DisplayUnits="standard",IF(G462=0,0,VLOOKUP(G462,'Flow Rate Table'!$B$13:$O$132,X462)),IF(G462=0,0,VLOOKUP(G462,#REF!,X462)))</f>
        <v>0</v>
      </c>
      <c r="O462" s="129" t="str">
        <f>IF(E462=$A$3,M462/Cost!$D$6,"N/A")</f>
        <v>N/A</v>
      </c>
      <c r="P462" s="45" t="str">
        <f>IF(E462=Translations!$A$100,VLOOKUP(Cost!$D$5,'Coefficient Table'!$A$8:$K$92,11,FALSE)*O462,"N/A")</f>
        <v>N/A</v>
      </c>
      <c r="Q462" s="45" t="str">
        <f>IF(E462=Translations!$A$100,VLOOKUP(Cost!$D$5,'Coefficient Table'!$A$8:$K$92,10,FALSE)*O462,"N/A")</f>
        <v>N/A</v>
      </c>
      <c r="R462" s="45" t="str">
        <f>IF(E462=Translations!$A$100,VLOOKUP(Cost!$D$5,'Coefficient Table'!$A$8:$K$92,9,FALSE)*P462,"N/A")</f>
        <v>N/A</v>
      </c>
      <c r="S462" s="127"/>
      <c r="T462" s="229"/>
      <c r="U462" s="222"/>
      <c r="V462" s="222"/>
      <c r="W462" s="222"/>
      <c r="X462" s="227">
        <f t="shared" si="21"/>
        <v>0</v>
      </c>
      <c r="Y462" s="222"/>
      <c r="Z462" s="222">
        <f>$N462*60*Cost!$H$10*Cost!$H$11*Cost!$D$7/1000</f>
        <v>0</v>
      </c>
      <c r="AA462" s="222">
        <f>$N462*60*Cost!$H$10*Cost!$H$11*Cost!$D$8/1000</f>
        <v>0</v>
      </c>
      <c r="AB462" s="222">
        <f>$N462*60*Cost!$H$10*Cost!$H$11*Cost!$D$9/1000</f>
        <v>0</v>
      </c>
      <c r="AC462" s="222">
        <f>$N462*60*Cost!$H$10*Cost!$H$11*Cost!$D$10/1000</f>
        <v>0</v>
      </c>
      <c r="AD462" s="222">
        <f>$N462*60*Cost!$H$10*Cost!$H$11*Cost!$D$11/1000</f>
        <v>0</v>
      </c>
      <c r="AE462" s="222">
        <f t="shared" si="23"/>
        <v>0</v>
      </c>
      <c r="AF462" s="222"/>
      <c r="AG462" s="222"/>
      <c r="AH462" s="222"/>
      <c r="AI462" s="222"/>
      <c r="AJ462" s="222"/>
      <c r="AK462" s="222"/>
      <c r="AL462" s="222"/>
      <c r="AM462" s="222"/>
      <c r="AN462" s="222"/>
      <c r="AO462" s="222"/>
      <c r="AP462" s="222"/>
      <c r="AQ462" s="222"/>
      <c r="AR462" s="222"/>
      <c r="AS462" s="222"/>
      <c r="AT462" s="222"/>
    </row>
    <row r="463" spans="2:46" ht="13.8" x14ac:dyDescent="0.25">
      <c r="B463" s="15"/>
      <c r="C463" s="15"/>
      <c r="D463" s="15"/>
      <c r="E463" s="16"/>
      <c r="F463" s="15"/>
      <c r="G463" s="29"/>
      <c r="H463" s="322"/>
      <c r="I463" s="323"/>
      <c r="J463" s="323"/>
      <c r="K463" s="15"/>
      <c r="L463" s="15"/>
      <c r="M463" s="204">
        <f t="shared" si="22"/>
        <v>0</v>
      </c>
      <c r="N463" s="44">
        <f>IF(DisplayUnits="standard",IF(G463=0,0,VLOOKUP(G463,'Flow Rate Table'!$B$13:$O$132,X463)),IF(G463=0,0,VLOOKUP(G463,#REF!,X463)))</f>
        <v>0</v>
      </c>
      <c r="O463" s="129" t="str">
        <f>IF(E463=$A$3,M463/Cost!$D$6,"N/A")</f>
        <v>N/A</v>
      </c>
      <c r="P463" s="45" t="str">
        <f>IF(E463=Translations!$A$100,VLOOKUP(Cost!$D$5,'Coefficient Table'!$A$8:$K$92,11,FALSE)*O463,"N/A")</f>
        <v>N/A</v>
      </c>
      <c r="Q463" s="45" t="str">
        <f>IF(E463=Translations!$A$100,VLOOKUP(Cost!$D$5,'Coefficient Table'!$A$8:$K$92,10,FALSE)*O463,"N/A")</f>
        <v>N/A</v>
      </c>
      <c r="R463" s="45" t="str">
        <f>IF(E463=Translations!$A$100,VLOOKUP(Cost!$D$5,'Coefficient Table'!$A$8:$K$92,9,FALSE)*P463,"N/A")</f>
        <v>N/A</v>
      </c>
      <c r="S463" s="127"/>
      <c r="T463" s="229"/>
      <c r="U463" s="222"/>
      <c r="V463" s="222"/>
      <c r="W463" s="222"/>
      <c r="X463" s="227">
        <f t="shared" si="21"/>
        <v>0</v>
      </c>
      <c r="Y463" s="222"/>
      <c r="Z463" s="222">
        <f>$N463*60*Cost!$H$10*Cost!$H$11*Cost!$D$7/1000</f>
        <v>0</v>
      </c>
      <c r="AA463" s="222">
        <f>$N463*60*Cost!$H$10*Cost!$H$11*Cost!$D$8/1000</f>
        <v>0</v>
      </c>
      <c r="AB463" s="222">
        <f>$N463*60*Cost!$H$10*Cost!$H$11*Cost!$D$9/1000</f>
        <v>0</v>
      </c>
      <c r="AC463" s="222">
        <f>$N463*60*Cost!$H$10*Cost!$H$11*Cost!$D$10/1000</f>
        <v>0</v>
      </c>
      <c r="AD463" s="222">
        <f>$N463*60*Cost!$H$10*Cost!$H$11*Cost!$D$11/1000</f>
        <v>0</v>
      </c>
      <c r="AE463" s="222">
        <f t="shared" si="23"/>
        <v>0</v>
      </c>
      <c r="AF463" s="222"/>
      <c r="AG463" s="222"/>
      <c r="AH463" s="222"/>
      <c r="AI463" s="222"/>
      <c r="AJ463" s="222"/>
      <c r="AK463" s="222"/>
      <c r="AL463" s="222"/>
      <c r="AM463" s="222"/>
      <c r="AN463" s="222"/>
      <c r="AO463" s="222"/>
      <c r="AP463" s="222"/>
      <c r="AQ463" s="222"/>
      <c r="AR463" s="222"/>
      <c r="AS463" s="222"/>
      <c r="AT463" s="222"/>
    </row>
    <row r="464" spans="2:46" ht="13.8" x14ac:dyDescent="0.25">
      <c r="B464" s="15"/>
      <c r="C464" s="15"/>
      <c r="D464" s="15"/>
      <c r="E464" s="16"/>
      <c r="F464" s="15"/>
      <c r="G464" s="29"/>
      <c r="H464" s="322"/>
      <c r="I464" s="323"/>
      <c r="J464" s="323"/>
      <c r="K464" s="15"/>
      <c r="L464" s="15"/>
      <c r="M464" s="204">
        <f t="shared" si="22"/>
        <v>0</v>
      </c>
      <c r="N464" s="44">
        <f>IF(DisplayUnits="standard",IF(G464=0,0,VLOOKUP(G464,'Flow Rate Table'!$B$13:$O$132,X464)),IF(G464=0,0,VLOOKUP(G464,#REF!,X464)))</f>
        <v>0</v>
      </c>
      <c r="O464" s="129" t="str">
        <f>IF(E464=$A$3,M464/Cost!$D$6,"N/A")</f>
        <v>N/A</v>
      </c>
      <c r="P464" s="45" t="str">
        <f>IF(E464=Translations!$A$100,VLOOKUP(Cost!$D$5,'Coefficient Table'!$A$8:$K$92,11,FALSE)*O464,"N/A")</f>
        <v>N/A</v>
      </c>
      <c r="Q464" s="45" t="str">
        <f>IF(E464=Translations!$A$100,VLOOKUP(Cost!$D$5,'Coefficient Table'!$A$8:$K$92,10,FALSE)*O464,"N/A")</f>
        <v>N/A</v>
      </c>
      <c r="R464" s="45" t="str">
        <f>IF(E464=Translations!$A$100,VLOOKUP(Cost!$D$5,'Coefficient Table'!$A$8:$K$92,9,FALSE)*P464,"N/A")</f>
        <v>N/A</v>
      </c>
      <c r="S464" s="127"/>
      <c r="T464" s="229"/>
      <c r="U464" s="222"/>
      <c r="V464" s="222"/>
      <c r="W464" s="222"/>
      <c r="X464" s="227">
        <f t="shared" si="21"/>
        <v>0</v>
      </c>
      <c r="Y464" s="222"/>
      <c r="Z464" s="222">
        <f>$N464*60*Cost!$H$10*Cost!$H$11*Cost!$D$7/1000</f>
        <v>0</v>
      </c>
      <c r="AA464" s="222">
        <f>$N464*60*Cost!$H$10*Cost!$H$11*Cost!$D$8/1000</f>
        <v>0</v>
      </c>
      <c r="AB464" s="222">
        <f>$N464*60*Cost!$H$10*Cost!$H$11*Cost!$D$9/1000</f>
        <v>0</v>
      </c>
      <c r="AC464" s="222">
        <f>$N464*60*Cost!$H$10*Cost!$H$11*Cost!$D$10/1000</f>
        <v>0</v>
      </c>
      <c r="AD464" s="222">
        <f>$N464*60*Cost!$H$10*Cost!$H$11*Cost!$D$11/1000</f>
        <v>0</v>
      </c>
      <c r="AE464" s="222">
        <f t="shared" si="23"/>
        <v>0</v>
      </c>
      <c r="AF464" s="222"/>
      <c r="AG464" s="222"/>
      <c r="AH464" s="222"/>
      <c r="AI464" s="222"/>
      <c r="AJ464" s="222"/>
      <c r="AK464" s="222"/>
      <c r="AL464" s="222"/>
      <c r="AM464" s="222"/>
      <c r="AN464" s="222"/>
      <c r="AO464" s="222"/>
      <c r="AP464" s="222"/>
      <c r="AQ464" s="222"/>
      <c r="AR464" s="222"/>
      <c r="AS464" s="222"/>
      <c r="AT464" s="222"/>
    </row>
    <row r="465" spans="2:46" ht="13.8" x14ac:dyDescent="0.25">
      <c r="B465" s="15"/>
      <c r="C465" s="15"/>
      <c r="D465" s="15"/>
      <c r="E465" s="16"/>
      <c r="F465" s="15"/>
      <c r="G465" s="29"/>
      <c r="H465" s="322"/>
      <c r="I465" s="323"/>
      <c r="J465" s="323"/>
      <c r="K465" s="15"/>
      <c r="L465" s="15"/>
      <c r="M465" s="204">
        <f t="shared" si="22"/>
        <v>0</v>
      </c>
      <c r="N465" s="44">
        <f>IF(DisplayUnits="standard",IF(G465=0,0,VLOOKUP(G465,'Flow Rate Table'!$B$13:$O$132,X465)),IF(G465=0,0,VLOOKUP(G465,#REF!,X465)))</f>
        <v>0</v>
      </c>
      <c r="O465" s="129" t="str">
        <f>IF(E465=$A$3,M465/Cost!$D$6,"N/A")</f>
        <v>N/A</v>
      </c>
      <c r="P465" s="45" t="str">
        <f>IF(E465=Translations!$A$100,VLOOKUP(Cost!$D$5,'Coefficient Table'!$A$8:$K$92,11,FALSE)*O465,"N/A")</f>
        <v>N/A</v>
      </c>
      <c r="Q465" s="45" t="str">
        <f>IF(E465=Translations!$A$100,VLOOKUP(Cost!$D$5,'Coefficient Table'!$A$8:$K$92,10,FALSE)*O465,"N/A")</f>
        <v>N/A</v>
      </c>
      <c r="R465" s="45" t="str">
        <f>IF(E465=Translations!$A$100,VLOOKUP(Cost!$D$5,'Coefficient Table'!$A$8:$K$92,9,FALSE)*P465,"N/A")</f>
        <v>N/A</v>
      </c>
      <c r="S465" s="127"/>
      <c r="T465" s="229"/>
      <c r="U465" s="222"/>
      <c r="V465" s="222"/>
      <c r="W465" s="222"/>
      <c r="X465" s="227">
        <f t="shared" si="21"/>
        <v>0</v>
      </c>
      <c r="Y465" s="222"/>
      <c r="Z465" s="222">
        <f>$N465*60*Cost!$H$10*Cost!$H$11*Cost!$D$7/1000</f>
        <v>0</v>
      </c>
      <c r="AA465" s="222">
        <f>$N465*60*Cost!$H$10*Cost!$H$11*Cost!$D$8/1000</f>
        <v>0</v>
      </c>
      <c r="AB465" s="222">
        <f>$N465*60*Cost!$H$10*Cost!$H$11*Cost!$D$9/1000</f>
        <v>0</v>
      </c>
      <c r="AC465" s="222">
        <f>$N465*60*Cost!$H$10*Cost!$H$11*Cost!$D$10/1000</f>
        <v>0</v>
      </c>
      <c r="AD465" s="222">
        <f>$N465*60*Cost!$H$10*Cost!$H$11*Cost!$D$11/1000</f>
        <v>0</v>
      </c>
      <c r="AE465" s="222">
        <f t="shared" si="23"/>
        <v>0</v>
      </c>
      <c r="AF465" s="222"/>
      <c r="AG465" s="222"/>
      <c r="AH465" s="222"/>
      <c r="AI465" s="222"/>
      <c r="AJ465" s="222"/>
      <c r="AK465" s="222"/>
      <c r="AL465" s="222"/>
      <c r="AM465" s="222"/>
      <c r="AN465" s="222"/>
      <c r="AO465" s="222"/>
      <c r="AP465" s="222"/>
      <c r="AQ465" s="222"/>
      <c r="AR465" s="222"/>
      <c r="AS465" s="222"/>
      <c r="AT465" s="222"/>
    </row>
    <row r="466" spans="2:46" ht="13.8" x14ac:dyDescent="0.25">
      <c r="B466" s="15"/>
      <c r="C466" s="15"/>
      <c r="D466" s="15"/>
      <c r="E466" s="16"/>
      <c r="F466" s="15"/>
      <c r="G466" s="29"/>
      <c r="H466" s="322"/>
      <c r="I466" s="323"/>
      <c r="J466" s="323"/>
      <c r="K466" s="15"/>
      <c r="L466" s="15"/>
      <c r="M466" s="204">
        <f t="shared" si="22"/>
        <v>0</v>
      </c>
      <c r="N466" s="44">
        <f>IF(DisplayUnits="standard",IF(G466=0,0,VLOOKUP(G466,'Flow Rate Table'!$B$13:$O$132,X466)),IF(G466=0,0,VLOOKUP(G466,#REF!,X466)))</f>
        <v>0</v>
      </c>
      <c r="O466" s="129" t="str">
        <f>IF(E466=$A$3,M466/Cost!$D$6,"N/A")</f>
        <v>N/A</v>
      </c>
      <c r="P466" s="45" t="str">
        <f>IF(E466=Translations!$A$100,VLOOKUP(Cost!$D$5,'Coefficient Table'!$A$8:$K$92,11,FALSE)*O466,"N/A")</f>
        <v>N/A</v>
      </c>
      <c r="Q466" s="45" t="str">
        <f>IF(E466=Translations!$A$100,VLOOKUP(Cost!$D$5,'Coefficient Table'!$A$8:$K$92,10,FALSE)*O466,"N/A")</f>
        <v>N/A</v>
      </c>
      <c r="R466" s="45" t="str">
        <f>IF(E466=Translations!$A$100,VLOOKUP(Cost!$D$5,'Coefficient Table'!$A$8:$K$92,9,FALSE)*P466,"N/A")</f>
        <v>N/A</v>
      </c>
      <c r="S466" s="127"/>
      <c r="T466" s="229"/>
      <c r="U466" s="222"/>
      <c r="V466" s="222"/>
      <c r="W466" s="222"/>
      <c r="X466" s="227">
        <f t="shared" si="21"/>
        <v>0</v>
      </c>
      <c r="Y466" s="222"/>
      <c r="Z466" s="222">
        <f>$N466*60*Cost!$H$10*Cost!$H$11*Cost!$D$7/1000</f>
        <v>0</v>
      </c>
      <c r="AA466" s="222">
        <f>$N466*60*Cost!$H$10*Cost!$H$11*Cost!$D$8/1000</f>
        <v>0</v>
      </c>
      <c r="AB466" s="222">
        <f>$N466*60*Cost!$H$10*Cost!$H$11*Cost!$D$9/1000</f>
        <v>0</v>
      </c>
      <c r="AC466" s="222">
        <f>$N466*60*Cost!$H$10*Cost!$H$11*Cost!$D$10/1000</f>
        <v>0</v>
      </c>
      <c r="AD466" s="222">
        <f>$N466*60*Cost!$H$10*Cost!$H$11*Cost!$D$11/1000</f>
        <v>0</v>
      </c>
      <c r="AE466" s="222">
        <f t="shared" si="23"/>
        <v>0</v>
      </c>
      <c r="AF466" s="222"/>
      <c r="AG466" s="222"/>
      <c r="AH466" s="222"/>
      <c r="AI466" s="222"/>
      <c r="AJ466" s="222"/>
      <c r="AK466" s="222"/>
      <c r="AL466" s="222"/>
      <c r="AM466" s="222"/>
      <c r="AN466" s="222"/>
      <c r="AO466" s="222"/>
      <c r="AP466" s="222"/>
      <c r="AQ466" s="222"/>
      <c r="AR466" s="222"/>
      <c r="AS466" s="222"/>
      <c r="AT466" s="222"/>
    </row>
    <row r="467" spans="2:46" ht="13.8" x14ac:dyDescent="0.25">
      <c r="B467" s="15"/>
      <c r="C467" s="15"/>
      <c r="D467" s="15"/>
      <c r="E467" s="16"/>
      <c r="F467" s="15"/>
      <c r="G467" s="29"/>
      <c r="H467" s="322"/>
      <c r="I467" s="323"/>
      <c r="J467" s="323"/>
      <c r="K467" s="15"/>
      <c r="L467" s="15"/>
      <c r="M467" s="204">
        <f t="shared" si="22"/>
        <v>0</v>
      </c>
      <c r="N467" s="44">
        <f>IF(DisplayUnits="standard",IF(G467=0,0,VLOOKUP(G467,'Flow Rate Table'!$B$13:$O$132,X467)),IF(G467=0,0,VLOOKUP(G467,#REF!,X467)))</f>
        <v>0</v>
      </c>
      <c r="O467" s="129" t="str">
        <f>IF(E467=$A$3,M467/Cost!$D$6,"N/A")</f>
        <v>N/A</v>
      </c>
      <c r="P467" s="45" t="str">
        <f>IF(E467=Translations!$A$100,VLOOKUP(Cost!$D$5,'Coefficient Table'!$A$8:$K$92,11,FALSE)*O467,"N/A")</f>
        <v>N/A</v>
      </c>
      <c r="Q467" s="45" t="str">
        <f>IF(E467=Translations!$A$100,VLOOKUP(Cost!$D$5,'Coefficient Table'!$A$8:$K$92,10,FALSE)*O467,"N/A")</f>
        <v>N/A</v>
      </c>
      <c r="R467" s="45" t="str">
        <f>IF(E467=Translations!$A$100,VLOOKUP(Cost!$D$5,'Coefficient Table'!$A$8:$K$92,9,FALSE)*P467,"N/A")</f>
        <v>N/A</v>
      </c>
      <c r="S467" s="127"/>
      <c r="T467" s="229"/>
      <c r="U467" s="222"/>
      <c r="V467" s="222"/>
      <c r="W467" s="222"/>
      <c r="X467" s="227">
        <f t="shared" si="21"/>
        <v>0</v>
      </c>
      <c r="Y467" s="222"/>
      <c r="Z467" s="222">
        <f>$N467*60*Cost!$H$10*Cost!$H$11*Cost!$D$7/1000</f>
        <v>0</v>
      </c>
      <c r="AA467" s="222">
        <f>$N467*60*Cost!$H$10*Cost!$H$11*Cost!$D$8/1000</f>
        <v>0</v>
      </c>
      <c r="AB467" s="222">
        <f>$N467*60*Cost!$H$10*Cost!$H$11*Cost!$D$9/1000</f>
        <v>0</v>
      </c>
      <c r="AC467" s="222">
        <f>$N467*60*Cost!$H$10*Cost!$H$11*Cost!$D$10/1000</f>
        <v>0</v>
      </c>
      <c r="AD467" s="222">
        <f>$N467*60*Cost!$H$10*Cost!$H$11*Cost!$D$11/1000</f>
        <v>0</v>
      </c>
      <c r="AE467" s="222">
        <f t="shared" si="23"/>
        <v>0</v>
      </c>
      <c r="AF467" s="222"/>
      <c r="AG467" s="222"/>
      <c r="AH467" s="222"/>
      <c r="AI467" s="222"/>
      <c r="AJ467" s="222"/>
      <c r="AK467" s="222"/>
      <c r="AL467" s="222"/>
      <c r="AM467" s="222"/>
      <c r="AN467" s="222"/>
      <c r="AO467" s="222"/>
      <c r="AP467" s="222"/>
      <c r="AQ467" s="222"/>
      <c r="AR467" s="222"/>
      <c r="AS467" s="222"/>
      <c r="AT467" s="222"/>
    </row>
    <row r="468" spans="2:46" ht="13.8" x14ac:dyDescent="0.25">
      <c r="B468" s="15"/>
      <c r="C468" s="15"/>
      <c r="D468" s="15"/>
      <c r="E468" s="16"/>
      <c r="F468" s="15"/>
      <c r="G468" s="29"/>
      <c r="H468" s="322"/>
      <c r="I468" s="323"/>
      <c r="J468" s="323"/>
      <c r="K468" s="15"/>
      <c r="L468" s="15"/>
      <c r="M468" s="204">
        <f t="shared" si="22"/>
        <v>0</v>
      </c>
      <c r="N468" s="44">
        <f>IF(DisplayUnits="standard",IF(G468=0,0,VLOOKUP(G468,'Flow Rate Table'!$B$13:$O$132,X468)),IF(G468=0,0,VLOOKUP(G468,#REF!,X468)))</f>
        <v>0</v>
      </c>
      <c r="O468" s="129" t="str">
        <f>IF(E468=$A$3,M468/Cost!$D$6,"N/A")</f>
        <v>N/A</v>
      </c>
      <c r="P468" s="45" t="str">
        <f>IF(E468=Translations!$A$100,VLOOKUP(Cost!$D$5,'Coefficient Table'!$A$8:$K$92,11,FALSE)*O468,"N/A")</f>
        <v>N/A</v>
      </c>
      <c r="Q468" s="45" t="str">
        <f>IF(E468=Translations!$A$100,VLOOKUP(Cost!$D$5,'Coefficient Table'!$A$8:$K$92,10,FALSE)*O468,"N/A")</f>
        <v>N/A</v>
      </c>
      <c r="R468" s="45" t="str">
        <f>IF(E468=Translations!$A$100,VLOOKUP(Cost!$D$5,'Coefficient Table'!$A$8:$K$92,9,FALSE)*P468,"N/A")</f>
        <v>N/A</v>
      </c>
      <c r="S468" s="127"/>
      <c r="T468" s="229"/>
      <c r="U468" s="222"/>
      <c r="V468" s="222"/>
      <c r="W468" s="222"/>
      <c r="X468" s="227">
        <f t="shared" si="21"/>
        <v>0</v>
      </c>
      <c r="Y468" s="222"/>
      <c r="Z468" s="222">
        <f>$N468*60*Cost!$H$10*Cost!$H$11*Cost!$D$7/1000</f>
        <v>0</v>
      </c>
      <c r="AA468" s="222">
        <f>$N468*60*Cost!$H$10*Cost!$H$11*Cost!$D$8/1000</f>
        <v>0</v>
      </c>
      <c r="AB468" s="222">
        <f>$N468*60*Cost!$H$10*Cost!$H$11*Cost!$D$9/1000</f>
        <v>0</v>
      </c>
      <c r="AC468" s="222">
        <f>$N468*60*Cost!$H$10*Cost!$H$11*Cost!$D$10/1000</f>
        <v>0</v>
      </c>
      <c r="AD468" s="222">
        <f>$N468*60*Cost!$H$10*Cost!$H$11*Cost!$D$11/1000</f>
        <v>0</v>
      </c>
      <c r="AE468" s="222">
        <f t="shared" si="23"/>
        <v>0</v>
      </c>
      <c r="AF468" s="222"/>
      <c r="AG468" s="222"/>
      <c r="AH468" s="222"/>
      <c r="AI468" s="222"/>
      <c r="AJ468" s="222"/>
      <c r="AK468" s="222"/>
      <c r="AL468" s="222"/>
      <c r="AM468" s="222"/>
      <c r="AN468" s="222"/>
      <c r="AO468" s="222"/>
      <c r="AP468" s="222"/>
      <c r="AQ468" s="222"/>
      <c r="AR468" s="222"/>
      <c r="AS468" s="222"/>
      <c r="AT468" s="222"/>
    </row>
    <row r="469" spans="2:46" ht="13.8" x14ac:dyDescent="0.25">
      <c r="B469" s="15"/>
      <c r="C469" s="15"/>
      <c r="D469" s="15"/>
      <c r="E469" s="16"/>
      <c r="F469" s="15"/>
      <c r="G469" s="29"/>
      <c r="H469" s="322"/>
      <c r="I469" s="323"/>
      <c r="J469" s="323"/>
      <c r="K469" s="15"/>
      <c r="L469" s="15"/>
      <c r="M469" s="204">
        <f t="shared" si="22"/>
        <v>0</v>
      </c>
      <c r="N469" s="44">
        <f>IF(DisplayUnits="standard",IF(G469=0,0,VLOOKUP(G469,'Flow Rate Table'!$B$13:$O$132,X469)),IF(G469=0,0,VLOOKUP(G469,#REF!,X469)))</f>
        <v>0</v>
      </c>
      <c r="O469" s="129" t="str">
        <f>IF(E469=$A$3,M469/Cost!$D$6,"N/A")</f>
        <v>N/A</v>
      </c>
      <c r="P469" s="45" t="str">
        <f>IF(E469=Translations!$A$100,VLOOKUP(Cost!$D$5,'Coefficient Table'!$A$8:$K$92,11,FALSE)*O469,"N/A")</f>
        <v>N/A</v>
      </c>
      <c r="Q469" s="45" t="str">
        <f>IF(E469=Translations!$A$100,VLOOKUP(Cost!$D$5,'Coefficient Table'!$A$8:$K$92,10,FALSE)*O469,"N/A")</f>
        <v>N/A</v>
      </c>
      <c r="R469" s="45" t="str">
        <f>IF(E469=Translations!$A$100,VLOOKUP(Cost!$D$5,'Coefficient Table'!$A$8:$K$92,9,FALSE)*P469,"N/A")</f>
        <v>N/A</v>
      </c>
      <c r="S469" s="127"/>
      <c r="T469" s="229"/>
      <c r="U469" s="222"/>
      <c r="V469" s="222"/>
      <c r="W469" s="222"/>
      <c r="X469" s="227">
        <f t="shared" si="21"/>
        <v>0</v>
      </c>
      <c r="Y469" s="222"/>
      <c r="Z469" s="222">
        <f>$N469*60*Cost!$H$10*Cost!$H$11*Cost!$D$7/1000</f>
        <v>0</v>
      </c>
      <c r="AA469" s="222">
        <f>$N469*60*Cost!$H$10*Cost!$H$11*Cost!$D$8/1000</f>
        <v>0</v>
      </c>
      <c r="AB469" s="222">
        <f>$N469*60*Cost!$H$10*Cost!$H$11*Cost!$D$9/1000</f>
        <v>0</v>
      </c>
      <c r="AC469" s="222">
        <f>$N469*60*Cost!$H$10*Cost!$H$11*Cost!$D$10/1000</f>
        <v>0</v>
      </c>
      <c r="AD469" s="222">
        <f>$N469*60*Cost!$H$10*Cost!$H$11*Cost!$D$11/1000</f>
        <v>0</v>
      </c>
      <c r="AE469" s="222">
        <f t="shared" si="23"/>
        <v>0</v>
      </c>
      <c r="AF469" s="222"/>
      <c r="AG469" s="222"/>
      <c r="AH469" s="222"/>
      <c r="AI469" s="222"/>
      <c r="AJ469" s="222"/>
      <c r="AK469" s="222"/>
      <c r="AL469" s="222"/>
      <c r="AM469" s="222"/>
      <c r="AN469" s="222"/>
      <c r="AO469" s="222"/>
      <c r="AP469" s="222"/>
      <c r="AQ469" s="222"/>
      <c r="AR469" s="222"/>
      <c r="AS469" s="222"/>
      <c r="AT469" s="222"/>
    </row>
    <row r="470" spans="2:46" ht="13.8" x14ac:dyDescent="0.25">
      <c r="B470" s="15"/>
      <c r="C470" s="15"/>
      <c r="D470" s="15"/>
      <c r="E470" s="16"/>
      <c r="F470" s="15"/>
      <c r="G470" s="29"/>
      <c r="H470" s="322"/>
      <c r="I470" s="323"/>
      <c r="J470" s="323"/>
      <c r="K470" s="15"/>
      <c r="L470" s="15"/>
      <c r="M470" s="204">
        <f t="shared" si="22"/>
        <v>0</v>
      </c>
      <c r="N470" s="44">
        <f>IF(DisplayUnits="standard",IF(G470=0,0,VLOOKUP(G470,'Flow Rate Table'!$B$13:$O$132,X470)),IF(G470=0,0,VLOOKUP(G470,#REF!,X470)))</f>
        <v>0</v>
      </c>
      <c r="O470" s="129" t="str">
        <f>IF(E470=$A$3,M470/Cost!$D$6,"N/A")</f>
        <v>N/A</v>
      </c>
      <c r="P470" s="45" t="str">
        <f>IF(E470=Translations!$A$100,VLOOKUP(Cost!$D$5,'Coefficient Table'!$A$8:$K$92,11,FALSE)*O470,"N/A")</f>
        <v>N/A</v>
      </c>
      <c r="Q470" s="45" t="str">
        <f>IF(E470=Translations!$A$100,VLOOKUP(Cost!$D$5,'Coefficient Table'!$A$8:$K$92,10,FALSE)*O470,"N/A")</f>
        <v>N/A</v>
      </c>
      <c r="R470" s="45" t="str">
        <f>IF(E470=Translations!$A$100,VLOOKUP(Cost!$D$5,'Coefficient Table'!$A$8:$K$92,9,FALSE)*P470,"N/A")</f>
        <v>N/A</v>
      </c>
      <c r="S470" s="127"/>
      <c r="T470" s="229"/>
      <c r="U470" s="222"/>
      <c r="V470" s="222"/>
      <c r="W470" s="222"/>
      <c r="X470" s="227">
        <f t="shared" si="21"/>
        <v>0</v>
      </c>
      <c r="Y470" s="222"/>
      <c r="Z470" s="222">
        <f>$N470*60*Cost!$H$10*Cost!$H$11*Cost!$D$7/1000</f>
        <v>0</v>
      </c>
      <c r="AA470" s="222">
        <f>$N470*60*Cost!$H$10*Cost!$H$11*Cost!$D$8/1000</f>
        <v>0</v>
      </c>
      <c r="AB470" s="222">
        <f>$N470*60*Cost!$H$10*Cost!$H$11*Cost!$D$9/1000</f>
        <v>0</v>
      </c>
      <c r="AC470" s="222">
        <f>$N470*60*Cost!$H$10*Cost!$H$11*Cost!$D$10/1000</f>
        <v>0</v>
      </c>
      <c r="AD470" s="222">
        <f>$N470*60*Cost!$H$10*Cost!$H$11*Cost!$D$11/1000</f>
        <v>0</v>
      </c>
      <c r="AE470" s="222">
        <f t="shared" si="23"/>
        <v>0</v>
      </c>
      <c r="AF470" s="222"/>
      <c r="AG470" s="222"/>
      <c r="AH470" s="222"/>
      <c r="AI470" s="222"/>
      <c r="AJ470" s="222"/>
      <c r="AK470" s="222"/>
      <c r="AL470" s="222"/>
      <c r="AM470" s="222"/>
      <c r="AN470" s="222"/>
      <c r="AO470" s="222"/>
      <c r="AP470" s="222"/>
      <c r="AQ470" s="222"/>
      <c r="AR470" s="222"/>
      <c r="AS470" s="222"/>
      <c r="AT470" s="222"/>
    </row>
    <row r="471" spans="2:46" ht="13.8" x14ac:dyDescent="0.25">
      <c r="B471" s="15"/>
      <c r="C471" s="15"/>
      <c r="D471" s="15"/>
      <c r="E471" s="16"/>
      <c r="F471" s="15"/>
      <c r="G471" s="29"/>
      <c r="H471" s="322"/>
      <c r="I471" s="323"/>
      <c r="J471" s="323"/>
      <c r="K471" s="15"/>
      <c r="L471" s="15"/>
      <c r="M471" s="204">
        <f t="shared" si="22"/>
        <v>0</v>
      </c>
      <c r="N471" s="44">
        <f>IF(DisplayUnits="standard",IF(G471=0,0,VLOOKUP(G471,'Flow Rate Table'!$B$13:$O$132,X471)),IF(G471=0,0,VLOOKUP(G471,#REF!,X471)))</f>
        <v>0</v>
      </c>
      <c r="O471" s="129" t="str">
        <f>IF(E471=$A$3,M471/Cost!$D$6,"N/A")</f>
        <v>N/A</v>
      </c>
      <c r="P471" s="45" t="str">
        <f>IF(E471=Translations!$A$100,VLOOKUP(Cost!$D$5,'Coefficient Table'!$A$8:$K$92,11,FALSE)*O471,"N/A")</f>
        <v>N/A</v>
      </c>
      <c r="Q471" s="45" t="str">
        <f>IF(E471=Translations!$A$100,VLOOKUP(Cost!$D$5,'Coefficient Table'!$A$8:$K$92,10,FALSE)*O471,"N/A")</f>
        <v>N/A</v>
      </c>
      <c r="R471" s="45" t="str">
        <f>IF(E471=Translations!$A$100,VLOOKUP(Cost!$D$5,'Coefficient Table'!$A$8:$K$92,9,FALSE)*P471,"N/A")</f>
        <v>N/A</v>
      </c>
      <c r="S471" s="127"/>
      <c r="T471" s="229"/>
      <c r="U471" s="222"/>
      <c r="V471" s="222"/>
      <c r="W471" s="222"/>
      <c r="X471" s="227">
        <f t="shared" si="21"/>
        <v>0</v>
      </c>
      <c r="Y471" s="222"/>
      <c r="Z471" s="222">
        <f>$N471*60*Cost!$H$10*Cost!$H$11*Cost!$D$7/1000</f>
        <v>0</v>
      </c>
      <c r="AA471" s="222">
        <f>$N471*60*Cost!$H$10*Cost!$H$11*Cost!$D$8/1000</f>
        <v>0</v>
      </c>
      <c r="AB471" s="222">
        <f>$N471*60*Cost!$H$10*Cost!$H$11*Cost!$D$9/1000</f>
        <v>0</v>
      </c>
      <c r="AC471" s="222">
        <f>$N471*60*Cost!$H$10*Cost!$H$11*Cost!$D$10/1000</f>
        <v>0</v>
      </c>
      <c r="AD471" s="222">
        <f>$N471*60*Cost!$H$10*Cost!$H$11*Cost!$D$11/1000</f>
        <v>0</v>
      </c>
      <c r="AE471" s="222">
        <f t="shared" si="23"/>
        <v>0</v>
      </c>
      <c r="AF471" s="222"/>
      <c r="AG471" s="222"/>
      <c r="AH471" s="222"/>
      <c r="AI471" s="222"/>
      <c r="AJ471" s="222"/>
      <c r="AK471" s="222"/>
      <c r="AL471" s="222"/>
      <c r="AM471" s="222"/>
      <c r="AN471" s="222"/>
      <c r="AO471" s="222"/>
      <c r="AP471" s="222"/>
      <c r="AQ471" s="222"/>
      <c r="AR471" s="222"/>
      <c r="AS471" s="222"/>
      <c r="AT471" s="222"/>
    </row>
    <row r="472" spans="2:46" ht="13.8" x14ac:dyDescent="0.25">
      <c r="B472" s="15"/>
      <c r="C472" s="15"/>
      <c r="D472" s="15"/>
      <c r="E472" s="16"/>
      <c r="F472" s="15"/>
      <c r="G472" s="29"/>
      <c r="H472" s="322"/>
      <c r="I472" s="323"/>
      <c r="J472" s="323"/>
      <c r="K472" s="15"/>
      <c r="L472" s="15"/>
      <c r="M472" s="204">
        <f t="shared" si="22"/>
        <v>0</v>
      </c>
      <c r="N472" s="44">
        <f>IF(DisplayUnits="standard",IF(G472=0,0,VLOOKUP(G472,'Flow Rate Table'!$B$13:$O$132,X472)),IF(G472=0,0,VLOOKUP(G472,#REF!,X472)))</f>
        <v>0</v>
      </c>
      <c r="O472" s="129" t="str">
        <f>IF(E472=$A$3,M472/Cost!$D$6,"N/A")</f>
        <v>N/A</v>
      </c>
      <c r="P472" s="45" t="str">
        <f>IF(E472=Translations!$A$100,VLOOKUP(Cost!$D$5,'Coefficient Table'!$A$8:$K$92,11,FALSE)*O472,"N/A")</f>
        <v>N/A</v>
      </c>
      <c r="Q472" s="45" t="str">
        <f>IF(E472=Translations!$A$100,VLOOKUP(Cost!$D$5,'Coefficient Table'!$A$8:$K$92,10,FALSE)*O472,"N/A")</f>
        <v>N/A</v>
      </c>
      <c r="R472" s="45" t="str">
        <f>IF(E472=Translations!$A$100,VLOOKUP(Cost!$D$5,'Coefficient Table'!$A$8:$K$92,9,FALSE)*P472,"N/A")</f>
        <v>N/A</v>
      </c>
      <c r="S472" s="127"/>
      <c r="T472" s="229"/>
      <c r="U472" s="222"/>
      <c r="V472" s="222"/>
      <c r="W472" s="222"/>
      <c r="X472" s="227">
        <f t="shared" si="21"/>
        <v>0</v>
      </c>
      <c r="Y472" s="222"/>
      <c r="Z472" s="222">
        <f>$N472*60*Cost!$H$10*Cost!$H$11*Cost!$D$7/1000</f>
        <v>0</v>
      </c>
      <c r="AA472" s="222">
        <f>$N472*60*Cost!$H$10*Cost!$H$11*Cost!$D$8/1000</f>
        <v>0</v>
      </c>
      <c r="AB472" s="222">
        <f>$N472*60*Cost!$H$10*Cost!$H$11*Cost!$D$9/1000</f>
        <v>0</v>
      </c>
      <c r="AC472" s="222">
        <f>$N472*60*Cost!$H$10*Cost!$H$11*Cost!$D$10/1000</f>
        <v>0</v>
      </c>
      <c r="AD472" s="222">
        <f>$N472*60*Cost!$H$10*Cost!$H$11*Cost!$D$11/1000</f>
        <v>0</v>
      </c>
      <c r="AE472" s="222">
        <f t="shared" si="23"/>
        <v>0</v>
      </c>
      <c r="AF472" s="222"/>
      <c r="AG472" s="222"/>
      <c r="AH472" s="222"/>
      <c r="AI472" s="222"/>
      <c r="AJ472" s="222"/>
      <c r="AK472" s="222"/>
      <c r="AL472" s="222"/>
      <c r="AM472" s="222"/>
      <c r="AN472" s="222"/>
      <c r="AO472" s="222"/>
      <c r="AP472" s="222"/>
      <c r="AQ472" s="222"/>
      <c r="AR472" s="222"/>
      <c r="AS472" s="222"/>
      <c r="AT472" s="222"/>
    </row>
    <row r="473" spans="2:46" ht="13.8" x14ac:dyDescent="0.25">
      <c r="B473" s="15"/>
      <c r="C473" s="15"/>
      <c r="D473" s="15"/>
      <c r="E473" s="16"/>
      <c r="F473" s="15"/>
      <c r="G473" s="29"/>
      <c r="H473" s="322"/>
      <c r="I473" s="323"/>
      <c r="J473" s="323"/>
      <c r="K473" s="15"/>
      <c r="L473" s="15"/>
      <c r="M473" s="204">
        <f t="shared" si="22"/>
        <v>0</v>
      </c>
      <c r="N473" s="44">
        <f>IF(DisplayUnits="standard",IF(G473=0,0,VLOOKUP(G473,'Flow Rate Table'!$B$13:$O$132,X473)),IF(G473=0,0,VLOOKUP(G473,#REF!,X473)))</f>
        <v>0</v>
      </c>
      <c r="O473" s="129" t="str">
        <f>IF(E473=$A$3,M473/Cost!$D$6,"N/A")</f>
        <v>N/A</v>
      </c>
      <c r="P473" s="45" t="str">
        <f>IF(E473=Translations!$A$100,VLOOKUP(Cost!$D$5,'Coefficient Table'!$A$8:$K$92,11,FALSE)*O473,"N/A")</f>
        <v>N/A</v>
      </c>
      <c r="Q473" s="45" t="str">
        <f>IF(E473=Translations!$A$100,VLOOKUP(Cost!$D$5,'Coefficient Table'!$A$8:$K$92,10,FALSE)*O473,"N/A")</f>
        <v>N/A</v>
      </c>
      <c r="R473" s="45" t="str">
        <f>IF(E473=Translations!$A$100,VLOOKUP(Cost!$D$5,'Coefficient Table'!$A$8:$K$92,9,FALSE)*P473,"N/A")</f>
        <v>N/A</v>
      </c>
      <c r="S473" s="127"/>
      <c r="T473" s="229"/>
      <c r="U473" s="222"/>
      <c r="V473" s="222"/>
      <c r="W473" s="222"/>
      <c r="X473" s="227">
        <f t="shared" si="21"/>
        <v>0</v>
      </c>
      <c r="Y473" s="222"/>
      <c r="Z473" s="222">
        <f>$N473*60*Cost!$H$10*Cost!$H$11*Cost!$D$7/1000</f>
        <v>0</v>
      </c>
      <c r="AA473" s="222">
        <f>$N473*60*Cost!$H$10*Cost!$H$11*Cost!$D$8/1000</f>
        <v>0</v>
      </c>
      <c r="AB473" s="222">
        <f>$N473*60*Cost!$H$10*Cost!$H$11*Cost!$D$9/1000</f>
        <v>0</v>
      </c>
      <c r="AC473" s="222">
        <f>$N473*60*Cost!$H$10*Cost!$H$11*Cost!$D$10/1000</f>
        <v>0</v>
      </c>
      <c r="AD473" s="222">
        <f>$N473*60*Cost!$H$10*Cost!$H$11*Cost!$D$11/1000</f>
        <v>0</v>
      </c>
      <c r="AE473" s="222">
        <f t="shared" si="23"/>
        <v>0</v>
      </c>
      <c r="AF473" s="222"/>
      <c r="AG473" s="222"/>
      <c r="AH473" s="222"/>
      <c r="AI473" s="222"/>
      <c r="AJ473" s="222"/>
      <c r="AK473" s="222"/>
      <c r="AL473" s="222"/>
      <c r="AM473" s="222"/>
      <c r="AN473" s="222"/>
      <c r="AO473" s="222"/>
      <c r="AP473" s="222"/>
      <c r="AQ473" s="222"/>
      <c r="AR473" s="222"/>
      <c r="AS473" s="222"/>
      <c r="AT473" s="222"/>
    </row>
    <row r="474" spans="2:46" ht="13.8" x14ac:dyDescent="0.25">
      <c r="B474" s="15"/>
      <c r="C474" s="15"/>
      <c r="D474" s="15"/>
      <c r="E474" s="16"/>
      <c r="F474" s="15"/>
      <c r="G474" s="29"/>
      <c r="H474" s="322"/>
      <c r="I474" s="323"/>
      <c r="J474" s="323"/>
      <c r="K474" s="15"/>
      <c r="L474" s="15"/>
      <c r="M474" s="204">
        <f t="shared" si="22"/>
        <v>0</v>
      </c>
      <c r="N474" s="44">
        <f>IF(DisplayUnits="standard",IF(G474=0,0,VLOOKUP(G474,'Flow Rate Table'!$B$13:$O$132,X474)),IF(G474=0,0,VLOOKUP(G474,#REF!,X474)))</f>
        <v>0</v>
      </c>
      <c r="O474" s="129" t="str">
        <f>IF(E474=$A$3,M474/Cost!$D$6,"N/A")</f>
        <v>N/A</v>
      </c>
      <c r="P474" s="45" t="str">
        <f>IF(E474=Translations!$A$100,VLOOKUP(Cost!$D$5,'Coefficient Table'!$A$8:$K$92,11,FALSE)*O474,"N/A")</f>
        <v>N/A</v>
      </c>
      <c r="Q474" s="45" t="str">
        <f>IF(E474=Translations!$A$100,VLOOKUP(Cost!$D$5,'Coefficient Table'!$A$8:$K$92,10,FALSE)*O474,"N/A")</f>
        <v>N/A</v>
      </c>
      <c r="R474" s="45" t="str">
        <f>IF(E474=Translations!$A$100,VLOOKUP(Cost!$D$5,'Coefficient Table'!$A$8:$K$92,9,FALSE)*P474,"N/A")</f>
        <v>N/A</v>
      </c>
      <c r="S474" s="127"/>
      <c r="T474" s="229"/>
      <c r="U474" s="222"/>
      <c r="V474" s="222"/>
      <c r="W474" s="222"/>
      <c r="X474" s="227">
        <f t="shared" si="21"/>
        <v>0</v>
      </c>
      <c r="Y474" s="222"/>
      <c r="Z474" s="222">
        <f>$N474*60*Cost!$H$10*Cost!$H$11*Cost!$D$7/1000</f>
        <v>0</v>
      </c>
      <c r="AA474" s="222">
        <f>$N474*60*Cost!$H$10*Cost!$H$11*Cost!$D$8/1000</f>
        <v>0</v>
      </c>
      <c r="AB474" s="222">
        <f>$N474*60*Cost!$H$10*Cost!$H$11*Cost!$D$9/1000</f>
        <v>0</v>
      </c>
      <c r="AC474" s="222">
        <f>$N474*60*Cost!$H$10*Cost!$H$11*Cost!$D$10/1000</f>
        <v>0</v>
      </c>
      <c r="AD474" s="222">
        <f>$N474*60*Cost!$H$10*Cost!$H$11*Cost!$D$11/1000</f>
        <v>0</v>
      </c>
      <c r="AE474" s="222">
        <f t="shared" si="23"/>
        <v>0</v>
      </c>
      <c r="AF474" s="222"/>
      <c r="AG474" s="222"/>
      <c r="AH474" s="222"/>
      <c r="AI474" s="222"/>
      <c r="AJ474" s="222"/>
      <c r="AK474" s="222"/>
      <c r="AL474" s="222"/>
      <c r="AM474" s="222"/>
      <c r="AN474" s="222"/>
      <c r="AO474" s="222"/>
      <c r="AP474" s="222"/>
      <c r="AQ474" s="222"/>
      <c r="AR474" s="222"/>
      <c r="AS474" s="222"/>
      <c r="AT474" s="222"/>
    </row>
    <row r="475" spans="2:46" ht="13.8" x14ac:dyDescent="0.25">
      <c r="B475" s="15"/>
      <c r="C475" s="15"/>
      <c r="D475" s="15"/>
      <c r="E475" s="16"/>
      <c r="F475" s="15"/>
      <c r="G475" s="29"/>
      <c r="H475" s="322"/>
      <c r="I475" s="323"/>
      <c r="J475" s="323"/>
      <c r="K475" s="15"/>
      <c r="L475" s="15"/>
      <c r="M475" s="204">
        <f t="shared" si="22"/>
        <v>0</v>
      </c>
      <c r="N475" s="44">
        <f>IF(DisplayUnits="standard",IF(G475=0,0,VLOOKUP(G475,'Flow Rate Table'!$B$13:$O$132,X475)),IF(G475=0,0,VLOOKUP(G475,#REF!,X475)))</f>
        <v>0</v>
      </c>
      <c r="O475" s="129" t="str">
        <f>IF(E475=$A$3,M475/Cost!$D$6,"N/A")</f>
        <v>N/A</v>
      </c>
      <c r="P475" s="45" t="str">
        <f>IF(E475=Translations!$A$100,VLOOKUP(Cost!$D$5,'Coefficient Table'!$A$8:$K$92,11,FALSE)*O475,"N/A")</f>
        <v>N/A</v>
      </c>
      <c r="Q475" s="45" t="str">
        <f>IF(E475=Translations!$A$100,VLOOKUP(Cost!$D$5,'Coefficient Table'!$A$8:$K$92,10,FALSE)*O475,"N/A")</f>
        <v>N/A</v>
      </c>
      <c r="R475" s="45" t="str">
        <f>IF(E475=Translations!$A$100,VLOOKUP(Cost!$D$5,'Coefficient Table'!$A$8:$K$92,9,FALSE)*P475,"N/A")</f>
        <v>N/A</v>
      </c>
      <c r="S475" s="127"/>
      <c r="T475" s="229"/>
      <c r="U475" s="222"/>
      <c r="V475" s="222"/>
      <c r="W475" s="222"/>
      <c r="X475" s="227">
        <f t="shared" si="21"/>
        <v>0</v>
      </c>
      <c r="Y475" s="222"/>
      <c r="Z475" s="222">
        <f>$N475*60*Cost!$H$10*Cost!$H$11*Cost!$D$7/1000</f>
        <v>0</v>
      </c>
      <c r="AA475" s="222">
        <f>$N475*60*Cost!$H$10*Cost!$H$11*Cost!$D$8/1000</f>
        <v>0</v>
      </c>
      <c r="AB475" s="222">
        <f>$N475*60*Cost!$H$10*Cost!$H$11*Cost!$D$9/1000</f>
        <v>0</v>
      </c>
      <c r="AC475" s="222">
        <f>$N475*60*Cost!$H$10*Cost!$H$11*Cost!$D$10/1000</f>
        <v>0</v>
      </c>
      <c r="AD475" s="222">
        <f>$N475*60*Cost!$H$10*Cost!$H$11*Cost!$D$11/1000</f>
        <v>0</v>
      </c>
      <c r="AE475" s="222">
        <f t="shared" si="23"/>
        <v>0</v>
      </c>
      <c r="AF475" s="222"/>
      <c r="AG475" s="222"/>
      <c r="AH475" s="222"/>
      <c r="AI475" s="222"/>
      <c r="AJ475" s="222"/>
      <c r="AK475" s="222"/>
      <c r="AL475" s="222"/>
      <c r="AM475" s="222"/>
      <c r="AN475" s="222"/>
      <c r="AO475" s="222"/>
      <c r="AP475" s="222"/>
      <c r="AQ475" s="222"/>
      <c r="AR475" s="222"/>
      <c r="AS475" s="222"/>
      <c r="AT475" s="222"/>
    </row>
    <row r="476" spans="2:46" ht="13.8" x14ac:dyDescent="0.25">
      <c r="B476" s="15"/>
      <c r="C476" s="15"/>
      <c r="D476" s="15"/>
      <c r="E476" s="16"/>
      <c r="F476" s="15"/>
      <c r="G476" s="29"/>
      <c r="H476" s="322"/>
      <c r="I476" s="323"/>
      <c r="J476" s="323"/>
      <c r="K476" s="15"/>
      <c r="L476" s="15"/>
      <c r="M476" s="204">
        <f t="shared" si="22"/>
        <v>0</v>
      </c>
      <c r="N476" s="44">
        <f>IF(DisplayUnits="standard",IF(G476=0,0,VLOOKUP(G476,'Flow Rate Table'!$B$13:$O$132,X476)),IF(G476=0,0,VLOOKUP(G476,#REF!,X476)))</f>
        <v>0</v>
      </c>
      <c r="O476" s="129" t="str">
        <f>IF(E476=$A$3,M476/Cost!$D$6,"N/A")</f>
        <v>N/A</v>
      </c>
      <c r="P476" s="45" t="str">
        <f>IF(E476=Translations!$A$100,VLOOKUP(Cost!$D$5,'Coefficient Table'!$A$8:$K$92,11,FALSE)*O476,"N/A")</f>
        <v>N/A</v>
      </c>
      <c r="Q476" s="45" t="str">
        <f>IF(E476=Translations!$A$100,VLOOKUP(Cost!$D$5,'Coefficient Table'!$A$8:$K$92,10,FALSE)*O476,"N/A")</f>
        <v>N/A</v>
      </c>
      <c r="R476" s="45" t="str">
        <f>IF(E476=Translations!$A$100,VLOOKUP(Cost!$D$5,'Coefficient Table'!$A$8:$K$92,9,FALSE)*P476,"N/A")</f>
        <v>N/A</v>
      </c>
      <c r="S476" s="127"/>
      <c r="T476" s="229"/>
      <c r="U476" s="222"/>
      <c r="V476" s="222"/>
      <c r="W476" s="222"/>
      <c r="X476" s="227">
        <f t="shared" si="21"/>
        <v>0</v>
      </c>
      <c r="Y476" s="222"/>
      <c r="Z476" s="222">
        <f>$N476*60*Cost!$H$10*Cost!$H$11*Cost!$D$7/1000</f>
        <v>0</v>
      </c>
      <c r="AA476" s="222">
        <f>$N476*60*Cost!$H$10*Cost!$H$11*Cost!$D$8/1000</f>
        <v>0</v>
      </c>
      <c r="AB476" s="222">
        <f>$N476*60*Cost!$H$10*Cost!$H$11*Cost!$D$9/1000</f>
        <v>0</v>
      </c>
      <c r="AC476" s="222">
        <f>$N476*60*Cost!$H$10*Cost!$H$11*Cost!$D$10/1000</f>
        <v>0</v>
      </c>
      <c r="AD476" s="222">
        <f>$N476*60*Cost!$H$10*Cost!$H$11*Cost!$D$11/1000</f>
        <v>0</v>
      </c>
      <c r="AE476" s="222">
        <f t="shared" si="23"/>
        <v>0</v>
      </c>
      <c r="AF476" s="222"/>
      <c r="AG476" s="222"/>
      <c r="AH476" s="222"/>
      <c r="AI476" s="222"/>
      <c r="AJ476" s="222"/>
      <c r="AK476" s="222"/>
      <c r="AL476" s="222"/>
      <c r="AM476" s="222"/>
      <c r="AN476" s="222"/>
      <c r="AO476" s="222"/>
      <c r="AP476" s="222"/>
      <c r="AQ476" s="222"/>
      <c r="AR476" s="222"/>
      <c r="AS476" s="222"/>
      <c r="AT476" s="222"/>
    </row>
    <row r="477" spans="2:46" ht="13.8" x14ac:dyDescent="0.25">
      <c r="B477" s="15"/>
      <c r="C477" s="15"/>
      <c r="D477" s="15"/>
      <c r="E477" s="16"/>
      <c r="F477" s="15"/>
      <c r="G477" s="29"/>
      <c r="H477" s="322"/>
      <c r="I477" s="323"/>
      <c r="J477" s="323"/>
      <c r="K477" s="15"/>
      <c r="L477" s="15"/>
      <c r="M477" s="204">
        <f t="shared" si="22"/>
        <v>0</v>
      </c>
      <c r="N477" s="44">
        <f>IF(DisplayUnits="standard",IF(G477=0,0,VLOOKUP(G477,'Flow Rate Table'!$B$13:$O$132,X477)),IF(G477=0,0,VLOOKUP(G477,#REF!,X477)))</f>
        <v>0</v>
      </c>
      <c r="O477" s="129" t="str">
        <f>IF(E477=$A$3,M477/Cost!$D$6,"N/A")</f>
        <v>N/A</v>
      </c>
      <c r="P477" s="45" t="str">
        <f>IF(E477=Translations!$A$100,VLOOKUP(Cost!$D$5,'Coefficient Table'!$A$8:$K$92,11,FALSE)*O477,"N/A")</f>
        <v>N/A</v>
      </c>
      <c r="Q477" s="45" t="str">
        <f>IF(E477=Translations!$A$100,VLOOKUP(Cost!$D$5,'Coefficient Table'!$A$8:$K$92,10,FALSE)*O477,"N/A")</f>
        <v>N/A</v>
      </c>
      <c r="R477" s="45" t="str">
        <f>IF(E477=Translations!$A$100,VLOOKUP(Cost!$D$5,'Coefficient Table'!$A$8:$K$92,9,FALSE)*P477,"N/A")</f>
        <v>N/A</v>
      </c>
      <c r="S477" s="127"/>
      <c r="T477" s="229"/>
      <c r="U477" s="222"/>
      <c r="V477" s="222"/>
      <c r="W477" s="222"/>
      <c r="X477" s="227">
        <f t="shared" si="21"/>
        <v>0</v>
      </c>
      <c r="Y477" s="222"/>
      <c r="Z477" s="222">
        <f>$N477*60*Cost!$H$10*Cost!$H$11*Cost!$D$7/1000</f>
        <v>0</v>
      </c>
      <c r="AA477" s="222">
        <f>$N477*60*Cost!$H$10*Cost!$H$11*Cost!$D$8/1000</f>
        <v>0</v>
      </c>
      <c r="AB477" s="222">
        <f>$N477*60*Cost!$H$10*Cost!$H$11*Cost!$D$9/1000</f>
        <v>0</v>
      </c>
      <c r="AC477" s="222">
        <f>$N477*60*Cost!$H$10*Cost!$H$11*Cost!$D$10/1000</f>
        <v>0</v>
      </c>
      <c r="AD477" s="222">
        <f>$N477*60*Cost!$H$10*Cost!$H$11*Cost!$D$11/1000</f>
        <v>0</v>
      </c>
      <c r="AE477" s="222">
        <f t="shared" si="23"/>
        <v>0</v>
      </c>
      <c r="AF477" s="222"/>
      <c r="AG477" s="222"/>
      <c r="AH477" s="222"/>
      <c r="AI477" s="222"/>
      <c r="AJ477" s="222"/>
      <c r="AK477" s="222"/>
      <c r="AL477" s="222"/>
      <c r="AM477" s="222"/>
      <c r="AN477" s="222"/>
      <c r="AO477" s="222"/>
      <c r="AP477" s="222"/>
      <c r="AQ477" s="222"/>
      <c r="AR477" s="222"/>
      <c r="AS477" s="222"/>
      <c r="AT477" s="222"/>
    </row>
    <row r="478" spans="2:46" ht="13.8" x14ac:dyDescent="0.25">
      <c r="B478" s="15"/>
      <c r="C478" s="15"/>
      <c r="D478" s="15"/>
      <c r="E478" s="16"/>
      <c r="F478" s="15"/>
      <c r="G478" s="29"/>
      <c r="H478" s="322"/>
      <c r="I478" s="323"/>
      <c r="J478" s="323"/>
      <c r="K478" s="15"/>
      <c r="L478" s="15"/>
      <c r="M478" s="204">
        <f t="shared" si="22"/>
        <v>0</v>
      </c>
      <c r="N478" s="44">
        <f>IF(DisplayUnits="standard",IF(G478=0,0,VLOOKUP(G478,'Flow Rate Table'!$B$13:$O$132,X478)),IF(G478=0,0,VLOOKUP(G478,#REF!,X478)))</f>
        <v>0</v>
      </c>
      <c r="O478" s="129" t="str">
        <f>IF(E478=$A$3,M478/Cost!$D$6,"N/A")</f>
        <v>N/A</v>
      </c>
      <c r="P478" s="45" t="str">
        <f>IF(E478=Translations!$A$100,VLOOKUP(Cost!$D$5,'Coefficient Table'!$A$8:$K$92,11,FALSE)*O478,"N/A")</f>
        <v>N/A</v>
      </c>
      <c r="Q478" s="45" t="str">
        <f>IF(E478=Translations!$A$100,VLOOKUP(Cost!$D$5,'Coefficient Table'!$A$8:$K$92,10,FALSE)*O478,"N/A")</f>
        <v>N/A</v>
      </c>
      <c r="R478" s="45" t="str">
        <f>IF(E478=Translations!$A$100,VLOOKUP(Cost!$D$5,'Coefficient Table'!$A$8:$K$92,9,FALSE)*P478,"N/A")</f>
        <v>N/A</v>
      </c>
      <c r="S478" s="127"/>
      <c r="T478" s="229"/>
      <c r="U478" s="222"/>
      <c r="V478" s="222"/>
      <c r="W478" s="222"/>
      <c r="X478" s="227">
        <f t="shared" si="21"/>
        <v>0</v>
      </c>
      <c r="Y478" s="222"/>
      <c r="Z478" s="222">
        <f>$N478*60*Cost!$H$10*Cost!$H$11*Cost!$D$7/1000</f>
        <v>0</v>
      </c>
      <c r="AA478" s="222">
        <f>$N478*60*Cost!$H$10*Cost!$H$11*Cost!$D$8/1000</f>
        <v>0</v>
      </c>
      <c r="AB478" s="222">
        <f>$N478*60*Cost!$H$10*Cost!$H$11*Cost!$D$9/1000</f>
        <v>0</v>
      </c>
      <c r="AC478" s="222">
        <f>$N478*60*Cost!$H$10*Cost!$H$11*Cost!$D$10/1000</f>
        <v>0</v>
      </c>
      <c r="AD478" s="222">
        <f>$N478*60*Cost!$H$10*Cost!$H$11*Cost!$D$11/1000</f>
        <v>0</v>
      </c>
      <c r="AE478" s="222">
        <f t="shared" si="23"/>
        <v>0</v>
      </c>
      <c r="AF478" s="222"/>
      <c r="AG478" s="222"/>
      <c r="AH478" s="222"/>
      <c r="AI478" s="222"/>
      <c r="AJ478" s="222"/>
      <c r="AK478" s="222"/>
      <c r="AL478" s="222"/>
      <c r="AM478" s="222"/>
      <c r="AN478" s="222"/>
      <c r="AO478" s="222"/>
      <c r="AP478" s="222"/>
      <c r="AQ478" s="222"/>
      <c r="AR478" s="222"/>
      <c r="AS478" s="222"/>
      <c r="AT478" s="222"/>
    </row>
    <row r="479" spans="2:46" ht="13.8" x14ac:dyDescent="0.25">
      <c r="B479" s="15"/>
      <c r="C479" s="15"/>
      <c r="D479" s="15"/>
      <c r="E479" s="16"/>
      <c r="F479" s="15"/>
      <c r="G479" s="29"/>
      <c r="H479" s="322"/>
      <c r="I479" s="323"/>
      <c r="J479" s="323"/>
      <c r="K479" s="15"/>
      <c r="L479" s="15"/>
      <c r="M479" s="204">
        <f t="shared" si="22"/>
        <v>0</v>
      </c>
      <c r="N479" s="44">
        <f>IF(DisplayUnits="standard",IF(G479=0,0,VLOOKUP(G479,'Flow Rate Table'!$B$13:$O$132,X479)),IF(G479=0,0,VLOOKUP(G479,#REF!,X479)))</f>
        <v>0</v>
      </c>
      <c r="O479" s="129" t="str">
        <f>IF(E479=$A$3,M479/Cost!$D$6,"N/A")</f>
        <v>N/A</v>
      </c>
      <c r="P479" s="45" t="str">
        <f>IF(E479=Translations!$A$100,VLOOKUP(Cost!$D$5,'Coefficient Table'!$A$8:$K$92,11,FALSE)*O479,"N/A")</f>
        <v>N/A</v>
      </c>
      <c r="Q479" s="45" t="str">
        <f>IF(E479=Translations!$A$100,VLOOKUP(Cost!$D$5,'Coefficient Table'!$A$8:$K$92,10,FALSE)*O479,"N/A")</f>
        <v>N/A</v>
      </c>
      <c r="R479" s="45" t="str">
        <f>IF(E479=Translations!$A$100,VLOOKUP(Cost!$D$5,'Coefficient Table'!$A$8:$K$92,9,FALSE)*P479,"N/A")</f>
        <v>N/A</v>
      </c>
      <c r="S479" s="127"/>
      <c r="T479" s="229"/>
      <c r="U479" s="222"/>
      <c r="V479" s="222"/>
      <c r="W479" s="222"/>
      <c r="X479" s="227">
        <f t="shared" si="21"/>
        <v>0</v>
      </c>
      <c r="Y479" s="222"/>
      <c r="Z479" s="222">
        <f>$N479*60*Cost!$H$10*Cost!$H$11*Cost!$D$7/1000</f>
        <v>0</v>
      </c>
      <c r="AA479" s="222">
        <f>$N479*60*Cost!$H$10*Cost!$H$11*Cost!$D$8/1000</f>
        <v>0</v>
      </c>
      <c r="AB479" s="222">
        <f>$N479*60*Cost!$H$10*Cost!$H$11*Cost!$D$9/1000</f>
        <v>0</v>
      </c>
      <c r="AC479" s="222">
        <f>$N479*60*Cost!$H$10*Cost!$H$11*Cost!$D$10/1000</f>
        <v>0</v>
      </c>
      <c r="AD479" s="222">
        <f>$N479*60*Cost!$H$10*Cost!$H$11*Cost!$D$11/1000</f>
        <v>0</v>
      </c>
      <c r="AE479" s="222">
        <f t="shared" si="23"/>
        <v>0</v>
      </c>
      <c r="AF479" s="222"/>
      <c r="AG479" s="222"/>
      <c r="AH479" s="222"/>
      <c r="AI479" s="222"/>
      <c r="AJ479" s="222"/>
      <c r="AK479" s="222"/>
      <c r="AL479" s="222"/>
      <c r="AM479" s="222"/>
      <c r="AN479" s="222"/>
      <c r="AO479" s="222"/>
      <c r="AP479" s="222"/>
      <c r="AQ479" s="222"/>
      <c r="AR479" s="222"/>
      <c r="AS479" s="222"/>
      <c r="AT479" s="222"/>
    </row>
    <row r="480" spans="2:46" ht="13.8" x14ac:dyDescent="0.25">
      <c r="B480" s="15"/>
      <c r="C480" s="15"/>
      <c r="D480" s="15"/>
      <c r="E480" s="16"/>
      <c r="F480" s="15"/>
      <c r="G480" s="29"/>
      <c r="H480" s="322"/>
      <c r="I480" s="323"/>
      <c r="J480" s="323"/>
      <c r="K480" s="15"/>
      <c r="L480" s="15"/>
      <c r="M480" s="204">
        <f t="shared" si="22"/>
        <v>0</v>
      </c>
      <c r="N480" s="44">
        <f>IF(DisplayUnits="standard",IF(G480=0,0,VLOOKUP(G480,'Flow Rate Table'!$B$13:$O$132,X480)),IF(G480=0,0,VLOOKUP(G480,#REF!,X480)))</f>
        <v>0</v>
      </c>
      <c r="O480" s="129" t="str">
        <f>IF(E480=$A$3,M480/Cost!$D$6,"N/A")</f>
        <v>N/A</v>
      </c>
      <c r="P480" s="45" t="str">
        <f>IF(E480=Translations!$A$100,VLOOKUP(Cost!$D$5,'Coefficient Table'!$A$8:$K$92,11,FALSE)*O480,"N/A")</f>
        <v>N/A</v>
      </c>
      <c r="Q480" s="45" t="str">
        <f>IF(E480=Translations!$A$100,VLOOKUP(Cost!$D$5,'Coefficient Table'!$A$8:$K$92,10,FALSE)*O480,"N/A")</f>
        <v>N/A</v>
      </c>
      <c r="R480" s="45" t="str">
        <f>IF(E480=Translations!$A$100,VLOOKUP(Cost!$D$5,'Coefficient Table'!$A$8:$K$92,9,FALSE)*P480,"N/A")</f>
        <v>N/A</v>
      </c>
      <c r="S480" s="127"/>
      <c r="T480" s="229"/>
      <c r="U480" s="222"/>
      <c r="V480" s="222"/>
      <c r="W480" s="222"/>
      <c r="X480" s="227">
        <f t="shared" si="21"/>
        <v>0</v>
      </c>
      <c r="Y480" s="222"/>
      <c r="Z480" s="222">
        <f>$N480*60*Cost!$H$10*Cost!$H$11*Cost!$D$7/1000</f>
        <v>0</v>
      </c>
      <c r="AA480" s="222">
        <f>$N480*60*Cost!$H$10*Cost!$H$11*Cost!$D$8/1000</f>
        <v>0</v>
      </c>
      <c r="AB480" s="222">
        <f>$N480*60*Cost!$H$10*Cost!$H$11*Cost!$D$9/1000</f>
        <v>0</v>
      </c>
      <c r="AC480" s="222">
        <f>$N480*60*Cost!$H$10*Cost!$H$11*Cost!$D$10/1000</f>
        <v>0</v>
      </c>
      <c r="AD480" s="222">
        <f>$N480*60*Cost!$H$10*Cost!$H$11*Cost!$D$11/1000</f>
        <v>0</v>
      </c>
      <c r="AE480" s="222">
        <f t="shared" si="23"/>
        <v>0</v>
      </c>
      <c r="AF480" s="222"/>
      <c r="AG480" s="222"/>
      <c r="AH480" s="222"/>
      <c r="AI480" s="222"/>
      <c r="AJ480" s="222"/>
      <c r="AK480" s="222"/>
      <c r="AL480" s="222"/>
      <c r="AM480" s="222"/>
      <c r="AN480" s="222"/>
      <c r="AO480" s="222"/>
      <c r="AP480" s="222"/>
      <c r="AQ480" s="222"/>
      <c r="AR480" s="222"/>
      <c r="AS480" s="222"/>
      <c r="AT480" s="222"/>
    </row>
    <row r="481" spans="2:46" ht="13.8" x14ac:dyDescent="0.25">
      <c r="B481" s="15"/>
      <c r="C481" s="15"/>
      <c r="D481" s="15"/>
      <c r="E481" s="16"/>
      <c r="F481" s="15"/>
      <c r="G481" s="29"/>
      <c r="H481" s="322"/>
      <c r="I481" s="323"/>
      <c r="J481" s="323"/>
      <c r="K481" s="15"/>
      <c r="L481" s="15"/>
      <c r="M481" s="204">
        <f t="shared" si="22"/>
        <v>0</v>
      </c>
      <c r="N481" s="44">
        <f>IF(DisplayUnits="standard",IF(G481=0,0,VLOOKUP(G481,'Flow Rate Table'!$B$13:$O$132,X481)),IF(G481=0,0,VLOOKUP(G481,#REF!,X481)))</f>
        <v>0</v>
      </c>
      <c r="O481" s="129" t="str">
        <f>IF(E481=$A$3,M481/Cost!$D$6,"N/A")</f>
        <v>N/A</v>
      </c>
      <c r="P481" s="45" t="str">
        <f>IF(E481=Translations!$A$100,VLOOKUP(Cost!$D$5,'Coefficient Table'!$A$8:$K$92,11,FALSE)*O481,"N/A")</f>
        <v>N/A</v>
      </c>
      <c r="Q481" s="45" t="str">
        <f>IF(E481=Translations!$A$100,VLOOKUP(Cost!$D$5,'Coefficient Table'!$A$8:$K$92,10,FALSE)*O481,"N/A")</f>
        <v>N/A</v>
      </c>
      <c r="R481" s="45" t="str">
        <f>IF(E481=Translations!$A$100,VLOOKUP(Cost!$D$5,'Coefficient Table'!$A$8:$K$92,9,FALSE)*P481,"N/A")</f>
        <v>N/A</v>
      </c>
      <c r="S481" s="127"/>
      <c r="T481" s="229"/>
      <c r="U481" s="222"/>
      <c r="V481" s="222"/>
      <c r="W481" s="222"/>
      <c r="X481" s="227">
        <f t="shared" si="21"/>
        <v>0</v>
      </c>
      <c r="Y481" s="222"/>
      <c r="Z481" s="222">
        <f>$N481*60*Cost!$H$10*Cost!$H$11*Cost!$D$7/1000</f>
        <v>0</v>
      </c>
      <c r="AA481" s="222">
        <f>$N481*60*Cost!$H$10*Cost!$H$11*Cost!$D$8/1000</f>
        <v>0</v>
      </c>
      <c r="AB481" s="222">
        <f>$N481*60*Cost!$H$10*Cost!$H$11*Cost!$D$9/1000</f>
        <v>0</v>
      </c>
      <c r="AC481" s="222">
        <f>$N481*60*Cost!$H$10*Cost!$H$11*Cost!$D$10/1000</f>
        <v>0</v>
      </c>
      <c r="AD481" s="222">
        <f>$N481*60*Cost!$H$10*Cost!$H$11*Cost!$D$11/1000</f>
        <v>0</v>
      </c>
      <c r="AE481" s="222">
        <f t="shared" si="23"/>
        <v>0</v>
      </c>
      <c r="AF481" s="222"/>
      <c r="AG481" s="222"/>
      <c r="AH481" s="222"/>
      <c r="AI481" s="222"/>
      <c r="AJ481" s="222"/>
      <c r="AK481" s="222"/>
      <c r="AL481" s="222"/>
      <c r="AM481" s="222"/>
      <c r="AN481" s="222"/>
      <c r="AO481" s="222"/>
      <c r="AP481" s="222"/>
      <c r="AQ481" s="222"/>
      <c r="AR481" s="222"/>
      <c r="AS481" s="222"/>
      <c r="AT481" s="222"/>
    </row>
    <row r="482" spans="2:46" ht="13.8" x14ac:dyDescent="0.25">
      <c r="B482" s="15"/>
      <c r="C482" s="15"/>
      <c r="D482" s="15"/>
      <c r="E482" s="16"/>
      <c r="F482" s="15"/>
      <c r="G482" s="29"/>
      <c r="H482" s="322"/>
      <c r="I482" s="323"/>
      <c r="J482" s="323"/>
      <c r="K482" s="15"/>
      <c r="L482" s="15"/>
      <c r="M482" s="204">
        <f t="shared" si="22"/>
        <v>0</v>
      </c>
      <c r="N482" s="44">
        <f>IF(DisplayUnits="standard",IF(G482=0,0,VLOOKUP(G482,'Flow Rate Table'!$B$13:$O$132,X482)),IF(G482=0,0,VLOOKUP(G482,#REF!,X482)))</f>
        <v>0</v>
      </c>
      <c r="O482" s="129" t="str">
        <f>IF(E482=$A$3,M482/Cost!$D$6,"N/A")</f>
        <v>N/A</v>
      </c>
      <c r="P482" s="45" t="str">
        <f>IF(E482=Translations!$A$100,VLOOKUP(Cost!$D$5,'Coefficient Table'!$A$8:$K$92,11,FALSE)*O482,"N/A")</f>
        <v>N/A</v>
      </c>
      <c r="Q482" s="45" t="str">
        <f>IF(E482=Translations!$A$100,VLOOKUP(Cost!$D$5,'Coefficient Table'!$A$8:$K$92,10,FALSE)*O482,"N/A")</f>
        <v>N/A</v>
      </c>
      <c r="R482" s="45" t="str">
        <f>IF(E482=Translations!$A$100,VLOOKUP(Cost!$D$5,'Coefficient Table'!$A$8:$K$92,9,FALSE)*P482,"N/A")</f>
        <v>N/A</v>
      </c>
      <c r="S482" s="127"/>
      <c r="T482" s="229"/>
      <c r="U482" s="222"/>
      <c r="V482" s="222"/>
      <c r="W482" s="222"/>
      <c r="X482" s="227">
        <f t="shared" si="21"/>
        <v>0</v>
      </c>
      <c r="Y482" s="222"/>
      <c r="Z482" s="222">
        <f>$N482*60*Cost!$H$10*Cost!$H$11*Cost!$D$7/1000</f>
        <v>0</v>
      </c>
      <c r="AA482" s="222">
        <f>$N482*60*Cost!$H$10*Cost!$H$11*Cost!$D$8/1000</f>
        <v>0</v>
      </c>
      <c r="AB482" s="222">
        <f>$N482*60*Cost!$H$10*Cost!$H$11*Cost!$D$9/1000</f>
        <v>0</v>
      </c>
      <c r="AC482" s="222">
        <f>$N482*60*Cost!$H$10*Cost!$H$11*Cost!$D$10/1000</f>
        <v>0</v>
      </c>
      <c r="AD482" s="222">
        <f>$N482*60*Cost!$H$10*Cost!$H$11*Cost!$D$11/1000</f>
        <v>0</v>
      </c>
      <c r="AE482" s="222">
        <f t="shared" si="23"/>
        <v>0</v>
      </c>
      <c r="AF482" s="222"/>
      <c r="AG482" s="222"/>
      <c r="AH482" s="222"/>
      <c r="AI482" s="222"/>
      <c r="AJ482" s="222"/>
      <c r="AK482" s="222"/>
      <c r="AL482" s="222"/>
      <c r="AM482" s="222"/>
      <c r="AN482" s="222"/>
      <c r="AO482" s="222"/>
      <c r="AP482" s="222"/>
      <c r="AQ482" s="222"/>
      <c r="AR482" s="222"/>
      <c r="AS482" s="222"/>
      <c r="AT482" s="222"/>
    </row>
    <row r="483" spans="2:46" ht="13.8" x14ac:dyDescent="0.25">
      <c r="B483" s="15"/>
      <c r="C483" s="15"/>
      <c r="D483" s="15"/>
      <c r="E483" s="16"/>
      <c r="F483" s="15"/>
      <c r="G483" s="29"/>
      <c r="H483" s="322"/>
      <c r="I483" s="323"/>
      <c r="J483" s="323"/>
      <c r="K483" s="15"/>
      <c r="L483" s="15"/>
      <c r="M483" s="204">
        <f t="shared" si="22"/>
        <v>0</v>
      </c>
      <c r="N483" s="44">
        <f>IF(DisplayUnits="standard",IF(G483=0,0,VLOOKUP(G483,'Flow Rate Table'!$B$13:$O$132,X483)),IF(G483=0,0,VLOOKUP(G483,#REF!,X483)))</f>
        <v>0</v>
      </c>
      <c r="O483" s="129" t="str">
        <f>IF(E483=$A$3,M483/Cost!$D$6,"N/A")</f>
        <v>N/A</v>
      </c>
      <c r="P483" s="45" t="str">
        <f>IF(E483=Translations!$A$100,VLOOKUP(Cost!$D$5,'Coefficient Table'!$A$8:$K$92,11,FALSE)*O483,"N/A")</f>
        <v>N/A</v>
      </c>
      <c r="Q483" s="45" t="str">
        <f>IF(E483=Translations!$A$100,VLOOKUP(Cost!$D$5,'Coefficient Table'!$A$8:$K$92,10,FALSE)*O483,"N/A")</f>
        <v>N/A</v>
      </c>
      <c r="R483" s="45" t="str">
        <f>IF(E483=Translations!$A$100,VLOOKUP(Cost!$D$5,'Coefficient Table'!$A$8:$K$92,9,FALSE)*P483,"N/A")</f>
        <v>N/A</v>
      </c>
      <c r="S483" s="127"/>
      <c r="T483" s="229"/>
      <c r="U483" s="222"/>
      <c r="V483" s="222"/>
      <c r="W483" s="222"/>
      <c r="X483" s="227">
        <f t="shared" si="21"/>
        <v>0</v>
      </c>
      <c r="Y483" s="222"/>
      <c r="Z483" s="222">
        <f>$N483*60*Cost!$H$10*Cost!$H$11*Cost!$D$7/1000</f>
        <v>0</v>
      </c>
      <c r="AA483" s="222">
        <f>$N483*60*Cost!$H$10*Cost!$H$11*Cost!$D$8/1000</f>
        <v>0</v>
      </c>
      <c r="AB483" s="222">
        <f>$N483*60*Cost!$H$10*Cost!$H$11*Cost!$D$9/1000</f>
        <v>0</v>
      </c>
      <c r="AC483" s="222">
        <f>$N483*60*Cost!$H$10*Cost!$H$11*Cost!$D$10/1000</f>
        <v>0</v>
      </c>
      <c r="AD483" s="222">
        <f>$N483*60*Cost!$H$10*Cost!$H$11*Cost!$D$11/1000</f>
        <v>0</v>
      </c>
      <c r="AE483" s="222">
        <f t="shared" si="23"/>
        <v>0</v>
      </c>
      <c r="AF483" s="222"/>
      <c r="AG483" s="222"/>
      <c r="AH483" s="222"/>
      <c r="AI483" s="222"/>
      <c r="AJ483" s="222"/>
      <c r="AK483" s="222"/>
      <c r="AL483" s="222"/>
      <c r="AM483" s="222"/>
      <c r="AN483" s="222"/>
      <c r="AO483" s="222"/>
      <c r="AP483" s="222"/>
      <c r="AQ483" s="222"/>
      <c r="AR483" s="222"/>
      <c r="AS483" s="222"/>
      <c r="AT483" s="222"/>
    </row>
    <row r="484" spans="2:46" ht="13.8" x14ac:dyDescent="0.25">
      <c r="B484" s="15"/>
      <c r="C484" s="15"/>
      <c r="D484" s="15"/>
      <c r="E484" s="16"/>
      <c r="F484" s="15"/>
      <c r="G484" s="29"/>
      <c r="H484" s="322"/>
      <c r="I484" s="323"/>
      <c r="J484" s="323"/>
      <c r="K484" s="15"/>
      <c r="L484" s="15"/>
      <c r="M484" s="204">
        <f t="shared" si="22"/>
        <v>0</v>
      </c>
      <c r="N484" s="44">
        <f>IF(DisplayUnits="standard",IF(G484=0,0,VLOOKUP(G484,'Flow Rate Table'!$B$13:$O$132,X484)),IF(G484=0,0,VLOOKUP(G484,#REF!,X484)))</f>
        <v>0</v>
      </c>
      <c r="O484" s="129" t="str">
        <f>IF(E484=$A$3,M484/Cost!$D$6,"N/A")</f>
        <v>N/A</v>
      </c>
      <c r="P484" s="45" t="str">
        <f>IF(E484=Translations!$A$100,VLOOKUP(Cost!$D$5,'Coefficient Table'!$A$8:$K$92,11,FALSE)*O484,"N/A")</f>
        <v>N/A</v>
      </c>
      <c r="Q484" s="45" t="str">
        <f>IF(E484=Translations!$A$100,VLOOKUP(Cost!$D$5,'Coefficient Table'!$A$8:$K$92,10,FALSE)*O484,"N/A")</f>
        <v>N/A</v>
      </c>
      <c r="R484" s="45" t="str">
        <f>IF(E484=Translations!$A$100,VLOOKUP(Cost!$D$5,'Coefficient Table'!$A$8:$K$92,9,FALSE)*P484,"N/A")</f>
        <v>N/A</v>
      </c>
      <c r="S484" s="127"/>
      <c r="T484" s="229"/>
      <c r="U484" s="222"/>
      <c r="V484" s="222"/>
      <c r="W484" s="222"/>
      <c r="X484" s="227">
        <f t="shared" si="21"/>
        <v>0</v>
      </c>
      <c r="Y484" s="222"/>
      <c r="Z484" s="222">
        <f>$N484*60*Cost!$H$10*Cost!$H$11*Cost!$D$7/1000</f>
        <v>0</v>
      </c>
      <c r="AA484" s="222">
        <f>$N484*60*Cost!$H$10*Cost!$H$11*Cost!$D$8/1000</f>
        <v>0</v>
      </c>
      <c r="AB484" s="222">
        <f>$N484*60*Cost!$H$10*Cost!$H$11*Cost!$D$9/1000</f>
        <v>0</v>
      </c>
      <c r="AC484" s="222">
        <f>$N484*60*Cost!$H$10*Cost!$H$11*Cost!$D$10/1000</f>
        <v>0</v>
      </c>
      <c r="AD484" s="222">
        <f>$N484*60*Cost!$H$10*Cost!$H$11*Cost!$D$11/1000</f>
        <v>0</v>
      </c>
      <c r="AE484" s="222">
        <f t="shared" si="23"/>
        <v>0</v>
      </c>
      <c r="AF484" s="222"/>
      <c r="AG484" s="222"/>
      <c r="AH484" s="222"/>
      <c r="AI484" s="222"/>
      <c r="AJ484" s="222"/>
      <c r="AK484" s="222"/>
      <c r="AL484" s="222"/>
      <c r="AM484" s="222"/>
      <c r="AN484" s="222"/>
      <c r="AO484" s="222"/>
      <c r="AP484" s="222"/>
      <c r="AQ484" s="222"/>
      <c r="AR484" s="222"/>
      <c r="AS484" s="222"/>
      <c r="AT484" s="222"/>
    </row>
    <row r="485" spans="2:46" ht="13.8" x14ac:dyDescent="0.25">
      <c r="B485" s="15"/>
      <c r="C485" s="15"/>
      <c r="D485" s="15"/>
      <c r="E485" s="16"/>
      <c r="F485" s="15"/>
      <c r="G485" s="29"/>
      <c r="H485" s="322"/>
      <c r="I485" s="323"/>
      <c r="J485" s="323"/>
      <c r="K485" s="15"/>
      <c r="L485" s="15"/>
      <c r="M485" s="204">
        <f t="shared" si="22"/>
        <v>0</v>
      </c>
      <c r="N485" s="44">
        <f>IF(DisplayUnits="standard",IF(G485=0,0,VLOOKUP(G485,'Flow Rate Table'!$B$13:$O$132,X485)),IF(G485=0,0,VLOOKUP(G485,#REF!,X485)))</f>
        <v>0</v>
      </c>
      <c r="O485" s="129" t="str">
        <f>IF(E485=$A$3,M485/Cost!$D$6,"N/A")</f>
        <v>N/A</v>
      </c>
      <c r="P485" s="45" t="str">
        <f>IF(E485=Translations!$A$100,VLOOKUP(Cost!$D$5,'Coefficient Table'!$A$8:$K$92,11,FALSE)*O485,"N/A")</f>
        <v>N/A</v>
      </c>
      <c r="Q485" s="45" t="str">
        <f>IF(E485=Translations!$A$100,VLOOKUP(Cost!$D$5,'Coefficient Table'!$A$8:$K$92,10,FALSE)*O485,"N/A")</f>
        <v>N/A</v>
      </c>
      <c r="R485" s="45" t="str">
        <f>IF(E485=Translations!$A$100,VLOOKUP(Cost!$D$5,'Coefficient Table'!$A$8:$K$92,9,FALSE)*P485,"N/A")</f>
        <v>N/A</v>
      </c>
      <c r="S485" s="127"/>
      <c r="T485" s="229"/>
      <c r="U485" s="222"/>
      <c r="V485" s="222"/>
      <c r="W485" s="222"/>
      <c r="X485" s="227">
        <f t="shared" si="21"/>
        <v>0</v>
      </c>
      <c r="Y485" s="222"/>
      <c r="Z485" s="222">
        <f>$N485*60*Cost!$H$10*Cost!$H$11*Cost!$D$7/1000</f>
        <v>0</v>
      </c>
      <c r="AA485" s="222">
        <f>$N485*60*Cost!$H$10*Cost!$H$11*Cost!$D$8/1000</f>
        <v>0</v>
      </c>
      <c r="AB485" s="222">
        <f>$N485*60*Cost!$H$10*Cost!$H$11*Cost!$D$9/1000</f>
        <v>0</v>
      </c>
      <c r="AC485" s="222">
        <f>$N485*60*Cost!$H$10*Cost!$H$11*Cost!$D$10/1000</f>
        <v>0</v>
      </c>
      <c r="AD485" s="222">
        <f>$N485*60*Cost!$H$10*Cost!$H$11*Cost!$D$11/1000</f>
        <v>0</v>
      </c>
      <c r="AE485" s="222">
        <f t="shared" si="23"/>
        <v>0</v>
      </c>
      <c r="AF485" s="222"/>
      <c r="AG485" s="222"/>
      <c r="AH485" s="222"/>
      <c r="AI485" s="222"/>
      <c r="AJ485" s="222"/>
      <c r="AK485" s="222"/>
      <c r="AL485" s="222"/>
      <c r="AM485" s="222"/>
      <c r="AN485" s="222"/>
      <c r="AO485" s="222"/>
      <c r="AP485" s="222"/>
      <c r="AQ485" s="222"/>
      <c r="AR485" s="222"/>
      <c r="AS485" s="222"/>
      <c r="AT485" s="222"/>
    </row>
    <row r="486" spans="2:46" ht="13.8" x14ac:dyDescent="0.25">
      <c r="B486" s="15"/>
      <c r="C486" s="15"/>
      <c r="D486" s="15"/>
      <c r="E486" s="16"/>
      <c r="F486" s="15"/>
      <c r="G486" s="29"/>
      <c r="H486" s="322"/>
      <c r="I486" s="323"/>
      <c r="J486" s="323"/>
      <c r="K486" s="15"/>
      <c r="L486" s="15"/>
      <c r="M486" s="204">
        <f t="shared" si="22"/>
        <v>0</v>
      </c>
      <c r="N486" s="44">
        <f>IF(DisplayUnits="standard",IF(G486=0,0,VLOOKUP(G486,'Flow Rate Table'!$B$13:$O$132,X486)),IF(G486=0,0,VLOOKUP(G486,#REF!,X486)))</f>
        <v>0</v>
      </c>
      <c r="O486" s="129" t="str">
        <f>IF(E486=$A$3,M486/Cost!$D$6,"N/A")</f>
        <v>N/A</v>
      </c>
      <c r="P486" s="45" t="str">
        <f>IF(E486=Translations!$A$100,VLOOKUP(Cost!$D$5,'Coefficient Table'!$A$8:$K$92,11,FALSE)*O486,"N/A")</f>
        <v>N/A</v>
      </c>
      <c r="Q486" s="45" t="str">
        <f>IF(E486=Translations!$A$100,VLOOKUP(Cost!$D$5,'Coefficient Table'!$A$8:$K$92,10,FALSE)*O486,"N/A")</f>
        <v>N/A</v>
      </c>
      <c r="R486" s="45" t="str">
        <f>IF(E486=Translations!$A$100,VLOOKUP(Cost!$D$5,'Coefficient Table'!$A$8:$K$92,9,FALSE)*P486,"N/A")</f>
        <v>N/A</v>
      </c>
      <c r="S486" s="127"/>
      <c r="T486" s="229"/>
      <c r="U486" s="222"/>
      <c r="V486" s="222"/>
      <c r="W486" s="222"/>
      <c r="X486" s="227">
        <f t="shared" si="21"/>
        <v>0</v>
      </c>
      <c r="Y486" s="222"/>
      <c r="Z486" s="222">
        <f>$N486*60*Cost!$H$10*Cost!$H$11*Cost!$D$7/1000</f>
        <v>0</v>
      </c>
      <c r="AA486" s="222">
        <f>$N486*60*Cost!$H$10*Cost!$H$11*Cost!$D$8/1000</f>
        <v>0</v>
      </c>
      <c r="AB486" s="222">
        <f>$N486*60*Cost!$H$10*Cost!$H$11*Cost!$D$9/1000</f>
        <v>0</v>
      </c>
      <c r="AC486" s="222">
        <f>$N486*60*Cost!$H$10*Cost!$H$11*Cost!$D$10/1000</f>
        <v>0</v>
      </c>
      <c r="AD486" s="222">
        <f>$N486*60*Cost!$H$10*Cost!$H$11*Cost!$D$11/1000</f>
        <v>0</v>
      </c>
      <c r="AE486" s="222">
        <f t="shared" si="23"/>
        <v>0</v>
      </c>
      <c r="AF486" s="222"/>
      <c r="AG486" s="222"/>
      <c r="AH486" s="222"/>
      <c r="AI486" s="222"/>
      <c r="AJ486" s="222"/>
      <c r="AK486" s="222"/>
      <c r="AL486" s="222"/>
      <c r="AM486" s="222"/>
      <c r="AN486" s="222"/>
      <c r="AO486" s="222"/>
      <c r="AP486" s="222"/>
      <c r="AQ486" s="222"/>
      <c r="AR486" s="222"/>
      <c r="AS486" s="222"/>
      <c r="AT486" s="222"/>
    </row>
    <row r="487" spans="2:46" ht="13.8" x14ac:dyDescent="0.25">
      <c r="B487" s="15"/>
      <c r="C487" s="15"/>
      <c r="D487" s="15"/>
      <c r="E487" s="16"/>
      <c r="F487" s="15"/>
      <c r="G487" s="29"/>
      <c r="H487" s="322"/>
      <c r="I487" s="323"/>
      <c r="J487" s="323"/>
      <c r="K487" s="15"/>
      <c r="L487" s="15"/>
      <c r="M487" s="204">
        <f t="shared" si="22"/>
        <v>0</v>
      </c>
      <c r="N487" s="44">
        <f>IF(DisplayUnits="standard",IF(G487=0,0,VLOOKUP(G487,'Flow Rate Table'!$B$13:$O$132,X487)),IF(G487=0,0,VLOOKUP(G487,#REF!,X487)))</f>
        <v>0</v>
      </c>
      <c r="O487" s="129" t="str">
        <f>IF(E487=$A$3,M487/Cost!$D$6,"N/A")</f>
        <v>N/A</v>
      </c>
      <c r="P487" s="45" t="str">
        <f>IF(E487=Translations!$A$100,VLOOKUP(Cost!$D$5,'Coefficient Table'!$A$8:$K$92,11,FALSE)*O487,"N/A")</f>
        <v>N/A</v>
      </c>
      <c r="Q487" s="45" t="str">
        <f>IF(E487=Translations!$A$100,VLOOKUP(Cost!$D$5,'Coefficient Table'!$A$8:$K$92,10,FALSE)*O487,"N/A")</f>
        <v>N/A</v>
      </c>
      <c r="R487" s="45" t="str">
        <f>IF(E487=Translations!$A$100,VLOOKUP(Cost!$D$5,'Coefficient Table'!$A$8:$K$92,9,FALSE)*P487,"N/A")</f>
        <v>N/A</v>
      </c>
      <c r="S487" s="127"/>
      <c r="T487" s="229"/>
      <c r="U487" s="222"/>
      <c r="V487" s="222"/>
      <c r="W487" s="222"/>
      <c r="X487" s="227">
        <f t="shared" si="21"/>
        <v>0</v>
      </c>
      <c r="Y487" s="222"/>
      <c r="Z487" s="222">
        <f>$N487*60*Cost!$H$10*Cost!$H$11*Cost!$D$7/1000</f>
        <v>0</v>
      </c>
      <c r="AA487" s="222">
        <f>$N487*60*Cost!$H$10*Cost!$H$11*Cost!$D$8/1000</f>
        <v>0</v>
      </c>
      <c r="AB487" s="222">
        <f>$N487*60*Cost!$H$10*Cost!$H$11*Cost!$D$9/1000</f>
        <v>0</v>
      </c>
      <c r="AC487" s="222">
        <f>$N487*60*Cost!$H$10*Cost!$H$11*Cost!$D$10/1000</f>
        <v>0</v>
      </c>
      <c r="AD487" s="222">
        <f>$N487*60*Cost!$H$10*Cost!$H$11*Cost!$D$11/1000</f>
        <v>0</v>
      </c>
      <c r="AE487" s="222">
        <f t="shared" si="23"/>
        <v>0</v>
      </c>
      <c r="AF487" s="222"/>
      <c r="AG487" s="222"/>
      <c r="AH487" s="222"/>
      <c r="AI487" s="222"/>
      <c r="AJ487" s="222"/>
      <c r="AK487" s="222"/>
      <c r="AL487" s="222"/>
      <c r="AM487" s="222"/>
      <c r="AN487" s="222"/>
      <c r="AO487" s="222"/>
      <c r="AP487" s="222"/>
      <c r="AQ487" s="222"/>
      <c r="AR487" s="222"/>
      <c r="AS487" s="222"/>
      <c r="AT487" s="222"/>
    </row>
    <row r="488" spans="2:46" ht="13.8" x14ac:dyDescent="0.25">
      <c r="B488" s="15"/>
      <c r="C488" s="15"/>
      <c r="D488" s="15"/>
      <c r="E488" s="16"/>
      <c r="F488" s="15"/>
      <c r="G488" s="29"/>
      <c r="H488" s="322"/>
      <c r="I488" s="323"/>
      <c r="J488" s="323"/>
      <c r="K488" s="15"/>
      <c r="L488" s="15"/>
      <c r="M488" s="204">
        <f t="shared" si="22"/>
        <v>0</v>
      </c>
      <c r="N488" s="44">
        <f>IF(DisplayUnits="standard",IF(G488=0,0,VLOOKUP(G488,'Flow Rate Table'!$B$13:$O$132,X488)),IF(G488=0,0,VLOOKUP(G488,#REF!,X488)))</f>
        <v>0</v>
      </c>
      <c r="O488" s="129" t="str">
        <f>IF(E488=$A$3,M488/Cost!$D$6,"N/A")</f>
        <v>N/A</v>
      </c>
      <c r="P488" s="45" t="str">
        <f>IF(E488=Translations!$A$100,VLOOKUP(Cost!$D$5,'Coefficient Table'!$A$8:$K$92,11,FALSE)*O488,"N/A")</f>
        <v>N/A</v>
      </c>
      <c r="Q488" s="45" t="str">
        <f>IF(E488=Translations!$A$100,VLOOKUP(Cost!$D$5,'Coefficient Table'!$A$8:$K$92,10,FALSE)*O488,"N/A")</f>
        <v>N/A</v>
      </c>
      <c r="R488" s="45" t="str">
        <f>IF(E488=Translations!$A$100,VLOOKUP(Cost!$D$5,'Coefficient Table'!$A$8:$K$92,9,FALSE)*P488,"N/A")</f>
        <v>N/A</v>
      </c>
      <c r="S488" s="127"/>
      <c r="T488" s="229"/>
      <c r="U488" s="222"/>
      <c r="V488" s="222"/>
      <c r="W488" s="222"/>
      <c r="X488" s="227">
        <f t="shared" si="21"/>
        <v>0</v>
      </c>
      <c r="Y488" s="222"/>
      <c r="Z488" s="222">
        <f>$N488*60*Cost!$H$10*Cost!$H$11*Cost!$D$7/1000</f>
        <v>0</v>
      </c>
      <c r="AA488" s="222">
        <f>$N488*60*Cost!$H$10*Cost!$H$11*Cost!$D$8/1000</f>
        <v>0</v>
      </c>
      <c r="AB488" s="222">
        <f>$N488*60*Cost!$H$10*Cost!$H$11*Cost!$D$9/1000</f>
        <v>0</v>
      </c>
      <c r="AC488" s="222">
        <f>$N488*60*Cost!$H$10*Cost!$H$11*Cost!$D$10/1000</f>
        <v>0</v>
      </c>
      <c r="AD488" s="222">
        <f>$N488*60*Cost!$H$10*Cost!$H$11*Cost!$D$11/1000</f>
        <v>0</v>
      </c>
      <c r="AE488" s="222">
        <f t="shared" si="23"/>
        <v>0</v>
      </c>
      <c r="AF488" s="222"/>
      <c r="AG488" s="222"/>
      <c r="AH488" s="222"/>
      <c r="AI488" s="222"/>
      <c r="AJ488" s="222"/>
      <c r="AK488" s="222"/>
      <c r="AL488" s="222"/>
      <c r="AM488" s="222"/>
      <c r="AN488" s="222"/>
      <c r="AO488" s="222"/>
      <c r="AP488" s="222"/>
      <c r="AQ488" s="222"/>
      <c r="AR488" s="222"/>
      <c r="AS488" s="222"/>
      <c r="AT488" s="222"/>
    </row>
    <row r="489" spans="2:46" ht="13.8" x14ac:dyDescent="0.25">
      <c r="B489" s="15"/>
      <c r="C489" s="15"/>
      <c r="D489" s="15"/>
      <c r="E489" s="16"/>
      <c r="F489" s="15"/>
      <c r="G489" s="29"/>
      <c r="H489" s="322"/>
      <c r="I489" s="323"/>
      <c r="J489" s="323"/>
      <c r="K489" s="15"/>
      <c r="L489" s="15"/>
      <c r="M489" s="204">
        <f t="shared" si="22"/>
        <v>0</v>
      </c>
      <c r="N489" s="44">
        <f>IF(DisplayUnits="standard",IF(G489=0,0,VLOOKUP(G489,'Flow Rate Table'!$B$13:$O$132,X489)),IF(G489=0,0,VLOOKUP(G489,#REF!,X489)))</f>
        <v>0</v>
      </c>
      <c r="O489" s="129" t="str">
        <f>IF(E489=$A$3,M489/Cost!$D$6,"N/A")</f>
        <v>N/A</v>
      </c>
      <c r="P489" s="45" t="str">
        <f>IF(E489=Translations!$A$100,VLOOKUP(Cost!$D$5,'Coefficient Table'!$A$8:$K$92,11,FALSE)*O489,"N/A")</f>
        <v>N/A</v>
      </c>
      <c r="Q489" s="45" t="str">
        <f>IF(E489=Translations!$A$100,VLOOKUP(Cost!$D$5,'Coefficient Table'!$A$8:$K$92,10,FALSE)*O489,"N/A")</f>
        <v>N/A</v>
      </c>
      <c r="R489" s="45" t="str">
        <f>IF(E489=Translations!$A$100,VLOOKUP(Cost!$D$5,'Coefficient Table'!$A$8:$K$92,9,FALSE)*P489,"N/A")</f>
        <v>N/A</v>
      </c>
      <c r="S489" s="127"/>
      <c r="T489" s="229"/>
      <c r="U489" s="222"/>
      <c r="V489" s="222"/>
      <c r="W489" s="222"/>
      <c r="X489" s="227">
        <f t="shared" si="21"/>
        <v>0</v>
      </c>
      <c r="Y489" s="222"/>
      <c r="Z489" s="222">
        <f>$N489*60*Cost!$H$10*Cost!$H$11*Cost!$D$7/1000</f>
        <v>0</v>
      </c>
      <c r="AA489" s="222">
        <f>$N489*60*Cost!$H$10*Cost!$H$11*Cost!$D$8/1000</f>
        <v>0</v>
      </c>
      <c r="AB489" s="222">
        <f>$N489*60*Cost!$H$10*Cost!$H$11*Cost!$D$9/1000</f>
        <v>0</v>
      </c>
      <c r="AC489" s="222">
        <f>$N489*60*Cost!$H$10*Cost!$H$11*Cost!$D$10/1000</f>
        <v>0</v>
      </c>
      <c r="AD489" s="222">
        <f>$N489*60*Cost!$H$10*Cost!$H$11*Cost!$D$11/1000</f>
        <v>0</v>
      </c>
      <c r="AE489" s="222">
        <f t="shared" si="23"/>
        <v>0</v>
      </c>
      <c r="AF489" s="222"/>
      <c r="AG489" s="222"/>
      <c r="AH489" s="222"/>
      <c r="AI489" s="222"/>
      <c r="AJ489" s="222"/>
      <c r="AK489" s="222"/>
      <c r="AL489" s="222"/>
      <c r="AM489" s="222"/>
      <c r="AN489" s="222"/>
      <c r="AO489" s="222"/>
      <c r="AP489" s="222"/>
      <c r="AQ489" s="222"/>
      <c r="AR489" s="222"/>
      <c r="AS489" s="222"/>
      <c r="AT489" s="222"/>
    </row>
    <row r="490" spans="2:46" ht="13.8" x14ac:dyDescent="0.25">
      <c r="B490" s="15"/>
      <c r="C490" s="15"/>
      <c r="D490" s="15"/>
      <c r="E490" s="16"/>
      <c r="F490" s="15"/>
      <c r="G490" s="29"/>
      <c r="H490" s="322"/>
      <c r="I490" s="323"/>
      <c r="J490" s="323"/>
      <c r="K490" s="15"/>
      <c r="L490" s="15"/>
      <c r="M490" s="204">
        <f t="shared" si="22"/>
        <v>0</v>
      </c>
      <c r="N490" s="44">
        <f>IF(DisplayUnits="standard",IF(G490=0,0,VLOOKUP(G490,'Flow Rate Table'!$B$13:$O$132,X490)),IF(G490=0,0,VLOOKUP(G490,#REF!,X490)))</f>
        <v>0</v>
      </c>
      <c r="O490" s="129" t="str">
        <f>IF(E490=$A$3,M490/Cost!$D$6,"N/A")</f>
        <v>N/A</v>
      </c>
      <c r="P490" s="45" t="str">
        <f>IF(E490=Translations!$A$100,VLOOKUP(Cost!$D$5,'Coefficient Table'!$A$8:$K$92,11,FALSE)*O490,"N/A")</f>
        <v>N/A</v>
      </c>
      <c r="Q490" s="45" t="str">
        <f>IF(E490=Translations!$A$100,VLOOKUP(Cost!$D$5,'Coefficient Table'!$A$8:$K$92,10,FALSE)*O490,"N/A")</f>
        <v>N/A</v>
      </c>
      <c r="R490" s="45" t="str">
        <f>IF(E490=Translations!$A$100,VLOOKUP(Cost!$D$5,'Coefficient Table'!$A$8:$K$92,9,FALSE)*P490,"N/A")</f>
        <v>N/A</v>
      </c>
      <c r="S490" s="127"/>
      <c r="T490" s="229"/>
      <c r="U490" s="222"/>
      <c r="V490" s="222"/>
      <c r="W490" s="222"/>
      <c r="X490" s="227">
        <f t="shared" si="21"/>
        <v>0</v>
      </c>
      <c r="Y490" s="222"/>
      <c r="Z490" s="222">
        <f>$N490*60*Cost!$H$10*Cost!$H$11*Cost!$D$7/1000</f>
        <v>0</v>
      </c>
      <c r="AA490" s="222">
        <f>$N490*60*Cost!$H$10*Cost!$H$11*Cost!$D$8/1000</f>
        <v>0</v>
      </c>
      <c r="AB490" s="222">
        <f>$N490*60*Cost!$H$10*Cost!$H$11*Cost!$D$9/1000</f>
        <v>0</v>
      </c>
      <c r="AC490" s="222">
        <f>$N490*60*Cost!$H$10*Cost!$H$11*Cost!$D$10/1000</f>
        <v>0</v>
      </c>
      <c r="AD490" s="222">
        <f>$N490*60*Cost!$H$10*Cost!$H$11*Cost!$D$11/1000</f>
        <v>0</v>
      </c>
      <c r="AE490" s="222">
        <f t="shared" si="23"/>
        <v>0</v>
      </c>
      <c r="AF490" s="222"/>
      <c r="AG490" s="222"/>
      <c r="AH490" s="222"/>
      <c r="AI490" s="222"/>
      <c r="AJ490" s="222"/>
      <c r="AK490" s="222"/>
      <c r="AL490" s="222"/>
      <c r="AM490" s="222"/>
      <c r="AN490" s="222"/>
      <c r="AO490" s="222"/>
      <c r="AP490" s="222"/>
      <c r="AQ490" s="222"/>
      <c r="AR490" s="222"/>
      <c r="AS490" s="222"/>
      <c r="AT490" s="222"/>
    </row>
    <row r="491" spans="2:46" ht="13.8" x14ac:dyDescent="0.25">
      <c r="B491" s="15"/>
      <c r="C491" s="15"/>
      <c r="D491" s="15"/>
      <c r="E491" s="16"/>
      <c r="F491" s="15"/>
      <c r="G491" s="29"/>
      <c r="H491" s="322"/>
      <c r="I491" s="323"/>
      <c r="J491" s="323"/>
      <c r="K491" s="15"/>
      <c r="L491" s="15"/>
      <c r="M491" s="204">
        <f t="shared" si="22"/>
        <v>0</v>
      </c>
      <c r="N491" s="44">
        <f>IF(DisplayUnits="standard",IF(G491=0,0,VLOOKUP(G491,'Flow Rate Table'!$B$13:$O$132,X491)),IF(G491=0,0,VLOOKUP(G491,#REF!,X491)))</f>
        <v>0</v>
      </c>
      <c r="O491" s="129" t="str">
        <f>IF(E491=$A$3,M491/Cost!$D$6,"N/A")</f>
        <v>N/A</v>
      </c>
      <c r="P491" s="45" t="str">
        <f>IF(E491=Translations!$A$100,VLOOKUP(Cost!$D$5,'Coefficient Table'!$A$8:$K$92,11,FALSE)*O491,"N/A")</f>
        <v>N/A</v>
      </c>
      <c r="Q491" s="45" t="str">
        <f>IF(E491=Translations!$A$100,VLOOKUP(Cost!$D$5,'Coefficient Table'!$A$8:$K$92,10,FALSE)*O491,"N/A")</f>
        <v>N/A</v>
      </c>
      <c r="R491" s="45" t="str">
        <f>IF(E491=Translations!$A$100,VLOOKUP(Cost!$D$5,'Coefficient Table'!$A$8:$K$92,9,FALSE)*P491,"N/A")</f>
        <v>N/A</v>
      </c>
      <c r="S491" s="127"/>
      <c r="T491" s="229"/>
      <c r="U491" s="222"/>
      <c r="V491" s="222"/>
      <c r="W491" s="222"/>
      <c r="X491" s="227">
        <f t="shared" si="21"/>
        <v>0</v>
      </c>
      <c r="Y491" s="222"/>
      <c r="Z491" s="222">
        <f>$N491*60*Cost!$H$10*Cost!$H$11*Cost!$D$7/1000</f>
        <v>0</v>
      </c>
      <c r="AA491" s="222">
        <f>$N491*60*Cost!$H$10*Cost!$H$11*Cost!$D$8/1000</f>
        <v>0</v>
      </c>
      <c r="AB491" s="222">
        <f>$N491*60*Cost!$H$10*Cost!$H$11*Cost!$D$9/1000</f>
        <v>0</v>
      </c>
      <c r="AC491" s="222">
        <f>$N491*60*Cost!$H$10*Cost!$H$11*Cost!$D$10/1000</f>
        <v>0</v>
      </c>
      <c r="AD491" s="222">
        <f>$N491*60*Cost!$H$10*Cost!$H$11*Cost!$D$11/1000</f>
        <v>0</v>
      </c>
      <c r="AE491" s="222">
        <f t="shared" si="23"/>
        <v>0</v>
      </c>
      <c r="AF491" s="222"/>
      <c r="AG491" s="222"/>
      <c r="AH491" s="222"/>
      <c r="AI491" s="222"/>
      <c r="AJ491" s="222"/>
      <c r="AK491" s="222"/>
      <c r="AL491" s="222"/>
      <c r="AM491" s="222"/>
      <c r="AN491" s="222"/>
      <c r="AO491" s="222"/>
      <c r="AP491" s="222"/>
      <c r="AQ491" s="222"/>
      <c r="AR491" s="222"/>
      <c r="AS491" s="222"/>
      <c r="AT491" s="222"/>
    </row>
    <row r="492" spans="2:46" ht="13.8" x14ac:dyDescent="0.25">
      <c r="B492" s="15"/>
      <c r="C492" s="15"/>
      <c r="D492" s="15"/>
      <c r="E492" s="16"/>
      <c r="F492" s="15"/>
      <c r="G492" s="29"/>
      <c r="H492" s="322"/>
      <c r="I492" s="323"/>
      <c r="J492" s="323"/>
      <c r="K492" s="15"/>
      <c r="L492" s="15"/>
      <c r="M492" s="204">
        <f t="shared" si="22"/>
        <v>0</v>
      </c>
      <c r="N492" s="44">
        <f>IF(DisplayUnits="standard",IF(G492=0,0,VLOOKUP(G492,'Flow Rate Table'!$B$13:$O$132,X492)),IF(G492=0,0,VLOOKUP(G492,#REF!,X492)))</f>
        <v>0</v>
      </c>
      <c r="O492" s="129" t="str">
        <f>IF(E492=$A$3,M492/Cost!$D$6,"N/A")</f>
        <v>N/A</v>
      </c>
      <c r="P492" s="45" t="str">
        <f>IF(E492=Translations!$A$100,VLOOKUP(Cost!$D$5,'Coefficient Table'!$A$8:$K$92,11,FALSE)*O492,"N/A")</f>
        <v>N/A</v>
      </c>
      <c r="Q492" s="45" t="str">
        <f>IF(E492=Translations!$A$100,VLOOKUP(Cost!$D$5,'Coefficient Table'!$A$8:$K$92,10,FALSE)*O492,"N/A")</f>
        <v>N/A</v>
      </c>
      <c r="R492" s="45" t="str">
        <f>IF(E492=Translations!$A$100,VLOOKUP(Cost!$D$5,'Coefficient Table'!$A$8:$K$92,9,FALSE)*P492,"N/A")</f>
        <v>N/A</v>
      </c>
      <c r="S492" s="127"/>
      <c r="T492" s="229"/>
      <c r="U492" s="222"/>
      <c r="V492" s="222"/>
      <c r="W492" s="222"/>
      <c r="X492" s="227">
        <f t="shared" si="21"/>
        <v>0</v>
      </c>
      <c r="Y492" s="222"/>
      <c r="Z492" s="222">
        <f>$N492*60*Cost!$H$10*Cost!$H$11*Cost!$D$7/1000</f>
        <v>0</v>
      </c>
      <c r="AA492" s="222">
        <f>$N492*60*Cost!$H$10*Cost!$H$11*Cost!$D$8/1000</f>
        <v>0</v>
      </c>
      <c r="AB492" s="222">
        <f>$N492*60*Cost!$H$10*Cost!$H$11*Cost!$D$9/1000</f>
        <v>0</v>
      </c>
      <c r="AC492" s="222">
        <f>$N492*60*Cost!$H$10*Cost!$H$11*Cost!$D$10/1000</f>
        <v>0</v>
      </c>
      <c r="AD492" s="222">
        <f>$N492*60*Cost!$H$10*Cost!$H$11*Cost!$D$11/1000</f>
        <v>0</v>
      </c>
      <c r="AE492" s="222">
        <f t="shared" si="23"/>
        <v>0</v>
      </c>
      <c r="AF492" s="222"/>
      <c r="AG492" s="222"/>
      <c r="AH492" s="222"/>
      <c r="AI492" s="222"/>
      <c r="AJ492" s="222"/>
      <c r="AK492" s="222"/>
      <c r="AL492" s="222"/>
      <c r="AM492" s="222"/>
      <c r="AN492" s="222"/>
      <c r="AO492" s="222"/>
      <c r="AP492" s="222"/>
      <c r="AQ492" s="222"/>
      <c r="AR492" s="222"/>
      <c r="AS492" s="222"/>
      <c r="AT492" s="222"/>
    </row>
    <row r="493" spans="2:46" ht="13.8" x14ac:dyDescent="0.25">
      <c r="B493" s="15"/>
      <c r="C493" s="15"/>
      <c r="D493" s="15"/>
      <c r="E493" s="16"/>
      <c r="F493" s="15"/>
      <c r="G493" s="29"/>
      <c r="H493" s="322"/>
      <c r="I493" s="323"/>
      <c r="J493" s="323"/>
      <c r="K493" s="15"/>
      <c r="L493" s="15"/>
      <c r="M493" s="204">
        <f t="shared" si="22"/>
        <v>0</v>
      </c>
      <c r="N493" s="44">
        <f>IF(DisplayUnits="standard",IF(G493=0,0,VLOOKUP(G493,'Flow Rate Table'!$B$13:$O$132,X493)),IF(G493=0,0,VLOOKUP(G493,#REF!,X493)))</f>
        <v>0</v>
      </c>
      <c r="O493" s="129" t="str">
        <f>IF(E493=$A$3,M493/Cost!$D$6,"N/A")</f>
        <v>N/A</v>
      </c>
      <c r="P493" s="45" t="str">
        <f>IF(E493=Translations!$A$100,VLOOKUP(Cost!$D$5,'Coefficient Table'!$A$8:$K$92,11,FALSE)*O493,"N/A")</f>
        <v>N/A</v>
      </c>
      <c r="Q493" s="45" t="str">
        <f>IF(E493=Translations!$A$100,VLOOKUP(Cost!$D$5,'Coefficient Table'!$A$8:$K$92,10,FALSE)*O493,"N/A")</f>
        <v>N/A</v>
      </c>
      <c r="R493" s="45" t="str">
        <f>IF(E493=Translations!$A$100,VLOOKUP(Cost!$D$5,'Coefficient Table'!$A$8:$K$92,9,FALSE)*P493,"N/A")</f>
        <v>N/A</v>
      </c>
      <c r="S493" s="127"/>
      <c r="T493" s="229"/>
      <c r="U493" s="222"/>
      <c r="V493" s="222"/>
      <c r="W493" s="222"/>
      <c r="X493" s="227">
        <f t="shared" si="21"/>
        <v>0</v>
      </c>
      <c r="Y493" s="222"/>
      <c r="Z493" s="222">
        <f>$N493*60*Cost!$H$10*Cost!$H$11*Cost!$D$7/1000</f>
        <v>0</v>
      </c>
      <c r="AA493" s="222">
        <f>$N493*60*Cost!$H$10*Cost!$H$11*Cost!$D$8/1000</f>
        <v>0</v>
      </c>
      <c r="AB493" s="222">
        <f>$N493*60*Cost!$H$10*Cost!$H$11*Cost!$D$9/1000</f>
        <v>0</v>
      </c>
      <c r="AC493" s="222">
        <f>$N493*60*Cost!$H$10*Cost!$H$11*Cost!$D$10/1000</f>
        <v>0</v>
      </c>
      <c r="AD493" s="222">
        <f>$N493*60*Cost!$H$10*Cost!$H$11*Cost!$D$11/1000</f>
        <v>0</v>
      </c>
      <c r="AE493" s="222">
        <f t="shared" si="23"/>
        <v>0</v>
      </c>
      <c r="AF493" s="222"/>
      <c r="AG493" s="222"/>
      <c r="AH493" s="222"/>
      <c r="AI493" s="222"/>
      <c r="AJ493" s="222"/>
      <c r="AK493" s="222"/>
      <c r="AL493" s="222"/>
      <c r="AM493" s="222"/>
      <c r="AN493" s="222"/>
      <c r="AO493" s="222"/>
      <c r="AP493" s="222"/>
      <c r="AQ493" s="222"/>
      <c r="AR493" s="222"/>
      <c r="AS493" s="222"/>
      <c r="AT493" s="222"/>
    </row>
    <row r="494" spans="2:46" ht="13.8" x14ac:dyDescent="0.25">
      <c r="B494" s="15"/>
      <c r="C494" s="15"/>
      <c r="D494" s="15"/>
      <c r="E494" s="16"/>
      <c r="F494" s="15"/>
      <c r="G494" s="29"/>
      <c r="H494" s="322"/>
      <c r="I494" s="323"/>
      <c r="J494" s="323"/>
      <c r="K494" s="15"/>
      <c r="L494" s="15"/>
      <c r="M494" s="204">
        <f t="shared" si="22"/>
        <v>0</v>
      </c>
      <c r="N494" s="44">
        <f>IF(DisplayUnits="standard",IF(G494=0,0,VLOOKUP(G494,'Flow Rate Table'!$B$13:$O$132,X494)),IF(G494=0,0,VLOOKUP(G494,#REF!,X494)))</f>
        <v>0</v>
      </c>
      <c r="O494" s="129" t="str">
        <f>IF(E494=$A$3,M494/Cost!$D$6,"N/A")</f>
        <v>N/A</v>
      </c>
      <c r="P494" s="45" t="str">
        <f>IF(E494=Translations!$A$100,VLOOKUP(Cost!$D$5,'Coefficient Table'!$A$8:$K$92,11,FALSE)*O494,"N/A")</f>
        <v>N/A</v>
      </c>
      <c r="Q494" s="45" t="str">
        <f>IF(E494=Translations!$A$100,VLOOKUP(Cost!$D$5,'Coefficient Table'!$A$8:$K$92,10,FALSE)*O494,"N/A")</f>
        <v>N/A</v>
      </c>
      <c r="R494" s="45" t="str">
        <f>IF(E494=Translations!$A$100,VLOOKUP(Cost!$D$5,'Coefficient Table'!$A$8:$K$92,9,FALSE)*P494,"N/A")</f>
        <v>N/A</v>
      </c>
      <c r="S494" s="127"/>
      <c r="T494" s="229"/>
      <c r="U494" s="222"/>
      <c r="V494" s="222"/>
      <c r="W494" s="222"/>
      <c r="X494" s="227">
        <f t="shared" si="21"/>
        <v>0</v>
      </c>
      <c r="Y494" s="222"/>
      <c r="Z494" s="222">
        <f>$N494*60*Cost!$H$10*Cost!$H$11*Cost!$D$7/1000</f>
        <v>0</v>
      </c>
      <c r="AA494" s="222">
        <f>$N494*60*Cost!$H$10*Cost!$H$11*Cost!$D$8/1000</f>
        <v>0</v>
      </c>
      <c r="AB494" s="222">
        <f>$N494*60*Cost!$H$10*Cost!$H$11*Cost!$D$9/1000</f>
        <v>0</v>
      </c>
      <c r="AC494" s="222">
        <f>$N494*60*Cost!$H$10*Cost!$H$11*Cost!$D$10/1000</f>
        <v>0</v>
      </c>
      <c r="AD494" s="222">
        <f>$N494*60*Cost!$H$10*Cost!$H$11*Cost!$D$11/1000</f>
        <v>0</v>
      </c>
      <c r="AE494" s="222">
        <f t="shared" si="23"/>
        <v>0</v>
      </c>
      <c r="AF494" s="222"/>
      <c r="AG494" s="222"/>
      <c r="AH494" s="222"/>
      <c r="AI494" s="222"/>
      <c r="AJ494" s="222"/>
      <c r="AK494" s="222"/>
      <c r="AL494" s="222"/>
      <c r="AM494" s="222"/>
      <c r="AN494" s="222"/>
      <c r="AO494" s="222"/>
      <c r="AP494" s="222"/>
      <c r="AQ494" s="222"/>
      <c r="AR494" s="222"/>
      <c r="AS494" s="222"/>
      <c r="AT494" s="222"/>
    </row>
    <row r="495" spans="2:46" ht="13.8" x14ac:dyDescent="0.25">
      <c r="B495" s="15"/>
      <c r="C495" s="15"/>
      <c r="D495" s="15"/>
      <c r="E495" s="16"/>
      <c r="F495" s="15"/>
      <c r="G495" s="29"/>
      <c r="H495" s="322"/>
      <c r="I495" s="323"/>
      <c r="J495" s="323"/>
      <c r="K495" s="15"/>
      <c r="L495" s="15"/>
      <c r="M495" s="204">
        <f t="shared" si="22"/>
        <v>0</v>
      </c>
      <c r="N495" s="44">
        <f>IF(DisplayUnits="standard",IF(G495=0,0,VLOOKUP(G495,'Flow Rate Table'!$B$13:$O$132,X495)),IF(G495=0,0,VLOOKUP(G495,#REF!,X495)))</f>
        <v>0</v>
      </c>
      <c r="O495" s="129" t="str">
        <f>IF(E495=$A$3,M495/Cost!$D$6,"N/A")</f>
        <v>N/A</v>
      </c>
      <c r="P495" s="45" t="str">
        <f>IF(E495=Translations!$A$100,VLOOKUP(Cost!$D$5,'Coefficient Table'!$A$8:$K$92,11,FALSE)*O495,"N/A")</f>
        <v>N/A</v>
      </c>
      <c r="Q495" s="45" t="str">
        <f>IF(E495=Translations!$A$100,VLOOKUP(Cost!$D$5,'Coefficient Table'!$A$8:$K$92,10,FALSE)*O495,"N/A")</f>
        <v>N/A</v>
      </c>
      <c r="R495" s="45" t="str">
        <f>IF(E495=Translations!$A$100,VLOOKUP(Cost!$D$5,'Coefficient Table'!$A$8:$K$92,9,FALSE)*P495,"N/A")</f>
        <v>N/A</v>
      </c>
      <c r="S495" s="127"/>
      <c r="T495" s="229"/>
      <c r="U495" s="222"/>
      <c r="V495" s="222"/>
      <c r="W495" s="222"/>
      <c r="X495" s="227">
        <f t="shared" si="21"/>
        <v>0</v>
      </c>
      <c r="Y495" s="222"/>
      <c r="Z495" s="222">
        <f>$N495*60*Cost!$H$10*Cost!$H$11*Cost!$D$7/1000</f>
        <v>0</v>
      </c>
      <c r="AA495" s="222">
        <f>$N495*60*Cost!$H$10*Cost!$H$11*Cost!$D$8/1000</f>
        <v>0</v>
      </c>
      <c r="AB495" s="222">
        <f>$N495*60*Cost!$H$10*Cost!$H$11*Cost!$D$9/1000</f>
        <v>0</v>
      </c>
      <c r="AC495" s="222">
        <f>$N495*60*Cost!$H$10*Cost!$H$11*Cost!$D$10/1000</f>
        <v>0</v>
      </c>
      <c r="AD495" s="222">
        <f>$N495*60*Cost!$H$10*Cost!$H$11*Cost!$D$11/1000</f>
        <v>0</v>
      </c>
      <c r="AE495" s="222">
        <f t="shared" si="23"/>
        <v>0</v>
      </c>
      <c r="AF495" s="222"/>
      <c r="AG495" s="222"/>
      <c r="AH495" s="222"/>
      <c r="AI495" s="222"/>
      <c r="AJ495" s="222"/>
      <c r="AK495" s="222"/>
      <c r="AL495" s="222"/>
      <c r="AM495" s="222"/>
      <c r="AN495" s="222"/>
      <c r="AO495" s="222"/>
      <c r="AP495" s="222"/>
      <c r="AQ495" s="222"/>
      <c r="AR495" s="222"/>
      <c r="AS495" s="222"/>
      <c r="AT495" s="222"/>
    </row>
    <row r="496" spans="2:46" ht="13.8" x14ac:dyDescent="0.25">
      <c r="B496" s="15"/>
      <c r="C496" s="15"/>
      <c r="D496" s="15"/>
      <c r="E496" s="16"/>
      <c r="F496" s="15"/>
      <c r="G496" s="29"/>
      <c r="H496" s="322"/>
      <c r="I496" s="323"/>
      <c r="J496" s="323"/>
      <c r="K496" s="15"/>
      <c r="L496" s="15"/>
      <c r="M496" s="204">
        <f t="shared" si="22"/>
        <v>0</v>
      </c>
      <c r="N496" s="44">
        <f>IF(DisplayUnits="standard",IF(G496=0,0,VLOOKUP(G496,'Flow Rate Table'!$B$13:$O$132,X496)),IF(G496=0,0,VLOOKUP(G496,#REF!,X496)))</f>
        <v>0</v>
      </c>
      <c r="O496" s="129" t="str">
        <f>IF(E496=$A$3,M496/Cost!$D$6,"N/A")</f>
        <v>N/A</v>
      </c>
      <c r="P496" s="45" t="str">
        <f>IF(E496=Translations!$A$100,VLOOKUP(Cost!$D$5,'Coefficient Table'!$A$8:$K$92,11,FALSE)*O496,"N/A")</f>
        <v>N/A</v>
      </c>
      <c r="Q496" s="45" t="str">
        <f>IF(E496=Translations!$A$100,VLOOKUP(Cost!$D$5,'Coefficient Table'!$A$8:$K$92,10,FALSE)*O496,"N/A")</f>
        <v>N/A</v>
      </c>
      <c r="R496" s="45" t="str">
        <f>IF(E496=Translations!$A$100,VLOOKUP(Cost!$D$5,'Coefficient Table'!$A$8:$K$92,9,FALSE)*P496,"N/A")</f>
        <v>N/A</v>
      </c>
      <c r="S496" s="127"/>
      <c r="T496" s="229"/>
      <c r="U496" s="222"/>
      <c r="V496" s="222"/>
      <c r="W496" s="222"/>
      <c r="X496" s="227">
        <f t="shared" si="21"/>
        <v>0</v>
      </c>
      <c r="Y496" s="222"/>
      <c r="Z496" s="222">
        <f>$N496*60*Cost!$H$10*Cost!$H$11*Cost!$D$7/1000</f>
        <v>0</v>
      </c>
      <c r="AA496" s="222">
        <f>$N496*60*Cost!$H$10*Cost!$H$11*Cost!$D$8/1000</f>
        <v>0</v>
      </c>
      <c r="AB496" s="222">
        <f>$N496*60*Cost!$H$10*Cost!$H$11*Cost!$D$9/1000</f>
        <v>0</v>
      </c>
      <c r="AC496" s="222">
        <f>$N496*60*Cost!$H$10*Cost!$H$11*Cost!$D$10/1000</f>
        <v>0</v>
      </c>
      <c r="AD496" s="222">
        <f>$N496*60*Cost!$H$10*Cost!$H$11*Cost!$D$11/1000</f>
        <v>0</v>
      </c>
      <c r="AE496" s="222">
        <f t="shared" si="23"/>
        <v>0</v>
      </c>
      <c r="AF496" s="222"/>
      <c r="AG496" s="222"/>
      <c r="AH496" s="222"/>
      <c r="AI496" s="222"/>
      <c r="AJ496" s="222"/>
      <c r="AK496" s="222"/>
      <c r="AL496" s="222"/>
      <c r="AM496" s="222"/>
      <c r="AN496" s="222"/>
      <c r="AO496" s="222"/>
      <c r="AP496" s="222"/>
      <c r="AQ496" s="222"/>
      <c r="AR496" s="222"/>
      <c r="AS496" s="222"/>
      <c r="AT496" s="222"/>
    </row>
    <row r="497" spans="2:46" ht="13.8" x14ac:dyDescent="0.25">
      <c r="B497" s="15"/>
      <c r="C497" s="15"/>
      <c r="D497" s="15"/>
      <c r="E497" s="16"/>
      <c r="F497" s="15"/>
      <c r="G497" s="29"/>
      <c r="H497" s="322"/>
      <c r="I497" s="323"/>
      <c r="J497" s="323"/>
      <c r="K497" s="15"/>
      <c r="L497" s="15"/>
      <c r="M497" s="204">
        <f t="shared" si="22"/>
        <v>0</v>
      </c>
      <c r="N497" s="44">
        <f>IF(DisplayUnits="standard",IF(G497=0,0,VLOOKUP(G497,'Flow Rate Table'!$B$13:$O$132,X497)),IF(G497=0,0,VLOOKUP(G497,#REF!,X497)))</f>
        <v>0</v>
      </c>
      <c r="O497" s="129" t="str">
        <f>IF(E497=$A$3,M497/Cost!$D$6,"N/A")</f>
        <v>N/A</v>
      </c>
      <c r="P497" s="45" t="str">
        <f>IF(E497=Translations!$A$100,VLOOKUP(Cost!$D$5,'Coefficient Table'!$A$8:$K$92,11,FALSE)*O497,"N/A")</f>
        <v>N/A</v>
      </c>
      <c r="Q497" s="45" t="str">
        <f>IF(E497=Translations!$A$100,VLOOKUP(Cost!$D$5,'Coefficient Table'!$A$8:$K$92,10,FALSE)*O497,"N/A")</f>
        <v>N/A</v>
      </c>
      <c r="R497" s="45" t="str">
        <f>IF(E497=Translations!$A$100,VLOOKUP(Cost!$D$5,'Coefficient Table'!$A$8:$K$92,9,FALSE)*P497,"N/A")</f>
        <v>N/A</v>
      </c>
      <c r="S497" s="127"/>
      <c r="T497" s="229"/>
      <c r="U497" s="222"/>
      <c r="V497" s="222"/>
      <c r="W497" s="222"/>
      <c r="X497" s="227">
        <f t="shared" si="21"/>
        <v>0</v>
      </c>
      <c r="Y497" s="222"/>
      <c r="Z497" s="222">
        <f>$N497*60*Cost!$H$10*Cost!$H$11*Cost!$D$7/1000</f>
        <v>0</v>
      </c>
      <c r="AA497" s="222">
        <f>$N497*60*Cost!$H$10*Cost!$H$11*Cost!$D$8/1000</f>
        <v>0</v>
      </c>
      <c r="AB497" s="222">
        <f>$N497*60*Cost!$H$10*Cost!$H$11*Cost!$D$9/1000</f>
        <v>0</v>
      </c>
      <c r="AC497" s="222">
        <f>$N497*60*Cost!$H$10*Cost!$H$11*Cost!$D$10/1000</f>
        <v>0</v>
      </c>
      <c r="AD497" s="222">
        <f>$N497*60*Cost!$H$10*Cost!$H$11*Cost!$D$11/1000</f>
        <v>0</v>
      </c>
      <c r="AE497" s="222">
        <f t="shared" si="23"/>
        <v>0</v>
      </c>
      <c r="AF497" s="222"/>
      <c r="AG497" s="222"/>
      <c r="AH497" s="222"/>
      <c r="AI497" s="222"/>
      <c r="AJ497" s="222"/>
      <c r="AK497" s="222"/>
      <c r="AL497" s="222"/>
      <c r="AM497" s="222"/>
      <c r="AN497" s="222"/>
      <c r="AO497" s="222"/>
      <c r="AP497" s="222"/>
      <c r="AQ497" s="222"/>
      <c r="AR497" s="222"/>
      <c r="AS497" s="222"/>
      <c r="AT497" s="222"/>
    </row>
    <row r="498" spans="2:46" ht="13.8" x14ac:dyDescent="0.25">
      <c r="B498" s="15"/>
      <c r="C498" s="15"/>
      <c r="D498" s="15"/>
      <c r="E498" s="16"/>
      <c r="F498" s="15"/>
      <c r="G498" s="29"/>
      <c r="H498" s="322"/>
      <c r="I498" s="323"/>
      <c r="J498" s="323"/>
      <c r="K498" s="15"/>
      <c r="L498" s="15"/>
      <c r="M498" s="204">
        <f t="shared" si="22"/>
        <v>0</v>
      </c>
      <c r="N498" s="44">
        <f>IF(DisplayUnits="standard",IF(G498=0,0,VLOOKUP(G498,'Flow Rate Table'!$B$13:$O$132,X498)),IF(G498=0,0,VLOOKUP(G498,#REF!,X498)))</f>
        <v>0</v>
      </c>
      <c r="O498" s="129" t="str">
        <f>IF(E498=$A$3,M498/Cost!$D$6,"N/A")</f>
        <v>N/A</v>
      </c>
      <c r="P498" s="45" t="str">
        <f>IF(E498=Translations!$A$100,VLOOKUP(Cost!$D$5,'Coefficient Table'!$A$8:$K$92,11,FALSE)*O498,"N/A")</f>
        <v>N/A</v>
      </c>
      <c r="Q498" s="45" t="str">
        <f>IF(E498=Translations!$A$100,VLOOKUP(Cost!$D$5,'Coefficient Table'!$A$8:$K$92,10,FALSE)*O498,"N/A")</f>
        <v>N/A</v>
      </c>
      <c r="R498" s="45" t="str">
        <f>IF(E498=Translations!$A$100,VLOOKUP(Cost!$D$5,'Coefficient Table'!$A$8:$K$92,9,FALSE)*P498,"N/A")</f>
        <v>N/A</v>
      </c>
      <c r="S498" s="127"/>
      <c r="T498" s="229"/>
      <c r="U498" s="222"/>
      <c r="V498" s="222"/>
      <c r="W498" s="222"/>
      <c r="X498" s="227">
        <f t="shared" si="21"/>
        <v>0</v>
      </c>
      <c r="Y498" s="222"/>
      <c r="Z498" s="222">
        <f>$N498*60*Cost!$H$10*Cost!$H$11*Cost!$D$7/1000</f>
        <v>0</v>
      </c>
      <c r="AA498" s="222">
        <f>$N498*60*Cost!$H$10*Cost!$H$11*Cost!$D$8/1000</f>
        <v>0</v>
      </c>
      <c r="AB498" s="222">
        <f>$N498*60*Cost!$H$10*Cost!$H$11*Cost!$D$9/1000</f>
        <v>0</v>
      </c>
      <c r="AC498" s="222">
        <f>$N498*60*Cost!$H$10*Cost!$H$11*Cost!$D$10/1000</f>
        <v>0</v>
      </c>
      <c r="AD498" s="222">
        <f>$N498*60*Cost!$H$10*Cost!$H$11*Cost!$D$11/1000</f>
        <v>0</v>
      </c>
      <c r="AE498" s="222">
        <f t="shared" si="23"/>
        <v>0</v>
      </c>
      <c r="AF498" s="222"/>
      <c r="AG498" s="222"/>
      <c r="AH498" s="222"/>
      <c r="AI498" s="222"/>
      <c r="AJ498" s="222"/>
      <c r="AK498" s="222"/>
      <c r="AL498" s="222"/>
      <c r="AM498" s="222"/>
      <c r="AN498" s="222"/>
      <c r="AO498" s="222"/>
      <c r="AP498" s="222"/>
      <c r="AQ498" s="222"/>
      <c r="AR498" s="222"/>
      <c r="AS498" s="222"/>
      <c r="AT498" s="222"/>
    </row>
    <row r="499" spans="2:46" ht="13.8" x14ac:dyDescent="0.25">
      <c r="B499" s="15"/>
      <c r="C499" s="15"/>
      <c r="D499" s="15"/>
      <c r="E499" s="16"/>
      <c r="F499" s="15"/>
      <c r="G499" s="29"/>
      <c r="H499" s="322"/>
      <c r="I499" s="323"/>
      <c r="J499" s="323"/>
      <c r="K499" s="15"/>
      <c r="L499" s="15"/>
      <c r="M499" s="204">
        <f t="shared" si="22"/>
        <v>0</v>
      </c>
      <c r="N499" s="44">
        <f>IF(DisplayUnits="standard",IF(G499=0,0,VLOOKUP(G499,'Flow Rate Table'!$B$13:$O$132,X499)),IF(G499=0,0,VLOOKUP(G499,#REF!,X499)))</f>
        <v>0</v>
      </c>
      <c r="O499" s="129" t="str">
        <f>IF(E499=$A$3,M499/Cost!$D$6,"N/A")</f>
        <v>N/A</v>
      </c>
      <c r="P499" s="45" t="str">
        <f>IF(E499=Translations!$A$100,VLOOKUP(Cost!$D$5,'Coefficient Table'!$A$8:$K$92,11,FALSE)*O499,"N/A")</f>
        <v>N/A</v>
      </c>
      <c r="Q499" s="45" t="str">
        <f>IF(E499=Translations!$A$100,VLOOKUP(Cost!$D$5,'Coefficient Table'!$A$8:$K$92,10,FALSE)*O499,"N/A")</f>
        <v>N/A</v>
      </c>
      <c r="R499" s="45" t="str">
        <f>IF(E499=Translations!$A$100,VLOOKUP(Cost!$D$5,'Coefficient Table'!$A$8:$K$92,9,FALSE)*P499,"N/A")</f>
        <v>N/A</v>
      </c>
      <c r="S499" s="127"/>
      <c r="T499" s="229"/>
      <c r="U499" s="222"/>
      <c r="V499" s="222"/>
      <c r="W499" s="222"/>
      <c r="X499" s="227">
        <f t="shared" si="21"/>
        <v>0</v>
      </c>
      <c r="Y499" s="222"/>
      <c r="Z499" s="222">
        <f>$N499*60*Cost!$H$10*Cost!$H$11*Cost!$D$7/1000</f>
        <v>0</v>
      </c>
      <c r="AA499" s="222">
        <f>$N499*60*Cost!$H$10*Cost!$H$11*Cost!$D$8/1000</f>
        <v>0</v>
      </c>
      <c r="AB499" s="222">
        <f>$N499*60*Cost!$H$10*Cost!$H$11*Cost!$D$9/1000</f>
        <v>0</v>
      </c>
      <c r="AC499" s="222">
        <f>$N499*60*Cost!$H$10*Cost!$H$11*Cost!$D$10/1000</f>
        <v>0</v>
      </c>
      <c r="AD499" s="222">
        <f>$N499*60*Cost!$H$10*Cost!$H$11*Cost!$D$11/1000</f>
        <v>0</v>
      </c>
      <c r="AE499" s="222">
        <f t="shared" si="23"/>
        <v>0</v>
      </c>
      <c r="AF499" s="222"/>
      <c r="AG499" s="222"/>
      <c r="AH499" s="222"/>
      <c r="AI499" s="222"/>
      <c r="AJ499" s="222"/>
      <c r="AK499" s="222"/>
      <c r="AL499" s="222"/>
      <c r="AM499" s="222"/>
      <c r="AN499" s="222"/>
      <c r="AO499" s="222"/>
      <c r="AP499" s="222"/>
      <c r="AQ499" s="222"/>
      <c r="AR499" s="222"/>
      <c r="AS499" s="222"/>
      <c r="AT499" s="222"/>
    </row>
    <row r="500" spans="2:46" ht="13.8" x14ac:dyDescent="0.25">
      <c r="B500" s="15"/>
      <c r="C500" s="15"/>
      <c r="D500" s="15"/>
      <c r="E500" s="16"/>
      <c r="F500" s="15"/>
      <c r="G500" s="29"/>
      <c r="H500" s="322"/>
      <c r="I500" s="323"/>
      <c r="J500" s="323"/>
      <c r="K500" s="15"/>
      <c r="L500" s="15"/>
      <c r="M500" s="204">
        <f t="shared" si="22"/>
        <v>0</v>
      </c>
      <c r="N500" s="44">
        <f>IF(DisplayUnits="standard",IF(G500=0,0,VLOOKUP(G500,'Flow Rate Table'!$B$13:$O$132,X500)),IF(G500=0,0,VLOOKUP(G500,#REF!,X500)))</f>
        <v>0</v>
      </c>
      <c r="O500" s="129" t="str">
        <f>IF(E500=$A$3,M500/Cost!$D$6,"N/A")</f>
        <v>N/A</v>
      </c>
      <c r="P500" s="45" t="str">
        <f>IF(E500=Translations!$A$100,VLOOKUP(Cost!$D$5,'Coefficient Table'!$A$8:$K$92,11,FALSE)*O500,"N/A")</f>
        <v>N/A</v>
      </c>
      <c r="Q500" s="45" t="str">
        <f>IF(E500=Translations!$A$100,VLOOKUP(Cost!$D$5,'Coefficient Table'!$A$8:$K$92,10,FALSE)*O500,"N/A")</f>
        <v>N/A</v>
      </c>
      <c r="R500" s="45" t="str">
        <f>IF(E500=Translations!$A$100,VLOOKUP(Cost!$D$5,'Coefficient Table'!$A$8:$K$92,9,FALSE)*P500,"N/A")</f>
        <v>N/A</v>
      </c>
      <c r="S500" s="127"/>
      <c r="T500" s="229"/>
      <c r="U500" s="222"/>
      <c r="V500" s="222"/>
      <c r="W500" s="222"/>
      <c r="X500" s="227">
        <f t="shared" si="21"/>
        <v>0</v>
      </c>
      <c r="Y500" s="222"/>
      <c r="Z500" s="222">
        <f>$N500*60*Cost!$H$10*Cost!$H$11*Cost!$D$7/1000</f>
        <v>0</v>
      </c>
      <c r="AA500" s="222">
        <f>$N500*60*Cost!$H$10*Cost!$H$11*Cost!$D$8/1000</f>
        <v>0</v>
      </c>
      <c r="AB500" s="222">
        <f>$N500*60*Cost!$H$10*Cost!$H$11*Cost!$D$9/1000</f>
        <v>0</v>
      </c>
      <c r="AC500" s="222">
        <f>$N500*60*Cost!$H$10*Cost!$H$11*Cost!$D$10/1000</f>
        <v>0</v>
      </c>
      <c r="AD500" s="222">
        <f>$N500*60*Cost!$H$10*Cost!$H$11*Cost!$D$11/1000</f>
        <v>0</v>
      </c>
      <c r="AE500" s="222">
        <f t="shared" si="23"/>
        <v>0</v>
      </c>
      <c r="AF500" s="222"/>
      <c r="AG500" s="222"/>
      <c r="AH500" s="222"/>
      <c r="AI500" s="222"/>
      <c r="AJ500" s="222"/>
      <c r="AK500" s="222"/>
      <c r="AL500" s="222"/>
      <c r="AM500" s="222"/>
      <c r="AN500" s="222"/>
      <c r="AO500" s="222"/>
      <c r="AP500" s="222"/>
      <c r="AQ500" s="222"/>
      <c r="AR500" s="222"/>
      <c r="AS500" s="222"/>
      <c r="AT500" s="222"/>
    </row>
    <row r="501" spans="2:46" ht="13.8" x14ac:dyDescent="0.25">
      <c r="B501" s="15"/>
      <c r="C501" s="15"/>
      <c r="D501" s="15"/>
      <c r="E501" s="16"/>
      <c r="F501" s="15"/>
      <c r="G501" s="29"/>
      <c r="H501" s="322"/>
      <c r="I501" s="323"/>
      <c r="J501" s="323"/>
      <c r="K501" s="15"/>
      <c r="L501" s="15"/>
      <c r="M501" s="204">
        <f t="shared" si="22"/>
        <v>0</v>
      </c>
      <c r="N501" s="44">
        <f>IF(DisplayUnits="standard",IF(G501=0,0,VLOOKUP(G501,'Flow Rate Table'!$B$13:$O$132,X501)),IF(G501=0,0,VLOOKUP(G501,#REF!,X501)))</f>
        <v>0</v>
      </c>
      <c r="O501" s="129" t="str">
        <f>IF(E501=$A$3,M501/Cost!$D$6,"N/A")</f>
        <v>N/A</v>
      </c>
      <c r="P501" s="45" t="str">
        <f>IF(E501=Translations!$A$100,VLOOKUP(Cost!$D$5,'Coefficient Table'!$A$8:$K$92,11,FALSE)*O501,"N/A")</f>
        <v>N/A</v>
      </c>
      <c r="Q501" s="45" t="str">
        <f>IF(E501=Translations!$A$100,VLOOKUP(Cost!$D$5,'Coefficient Table'!$A$8:$K$92,10,FALSE)*O501,"N/A")</f>
        <v>N/A</v>
      </c>
      <c r="R501" s="45" t="str">
        <f>IF(E501=Translations!$A$100,VLOOKUP(Cost!$D$5,'Coefficient Table'!$A$8:$K$92,9,FALSE)*P501,"N/A")</f>
        <v>N/A</v>
      </c>
      <c r="S501" s="127"/>
      <c r="T501" s="229"/>
      <c r="U501" s="222"/>
      <c r="V501" s="222"/>
      <c r="W501" s="222"/>
      <c r="X501" s="227">
        <f t="shared" si="21"/>
        <v>0</v>
      </c>
      <c r="Y501" s="222"/>
      <c r="Z501" s="222">
        <f>$N501*60*Cost!$H$10*Cost!$H$11*Cost!$D$7/1000</f>
        <v>0</v>
      </c>
      <c r="AA501" s="222">
        <f>$N501*60*Cost!$H$10*Cost!$H$11*Cost!$D$8/1000</f>
        <v>0</v>
      </c>
      <c r="AB501" s="222">
        <f>$N501*60*Cost!$H$10*Cost!$H$11*Cost!$D$9/1000</f>
        <v>0</v>
      </c>
      <c r="AC501" s="222">
        <f>$N501*60*Cost!$H$10*Cost!$H$11*Cost!$D$10/1000</f>
        <v>0</v>
      </c>
      <c r="AD501" s="222">
        <f>$N501*60*Cost!$H$10*Cost!$H$11*Cost!$D$11/1000</f>
        <v>0</v>
      </c>
      <c r="AE501" s="222">
        <f t="shared" si="23"/>
        <v>0</v>
      </c>
      <c r="AF501" s="222"/>
      <c r="AG501" s="222"/>
      <c r="AH501" s="222"/>
      <c r="AI501" s="222"/>
      <c r="AJ501" s="222"/>
      <c r="AK501" s="222"/>
      <c r="AL501" s="222"/>
      <c r="AM501" s="222"/>
      <c r="AN501" s="222"/>
      <c r="AO501" s="222"/>
      <c r="AP501" s="222"/>
      <c r="AQ501" s="222"/>
      <c r="AR501" s="222"/>
      <c r="AS501" s="222"/>
      <c r="AT501" s="222"/>
    </row>
    <row r="502" spans="2:46" ht="13.8" x14ac:dyDescent="0.25">
      <c r="B502" s="15"/>
      <c r="C502" s="15"/>
      <c r="D502" s="15"/>
      <c r="E502" s="16"/>
      <c r="F502" s="15"/>
      <c r="G502" s="29"/>
      <c r="H502" s="322"/>
      <c r="I502" s="323"/>
      <c r="J502" s="323"/>
      <c r="K502" s="15"/>
      <c r="L502" s="15"/>
      <c r="M502" s="204">
        <f t="shared" si="22"/>
        <v>0</v>
      </c>
      <c r="N502" s="44">
        <f>IF(DisplayUnits="standard",IF(G502=0,0,VLOOKUP(G502,'Flow Rate Table'!$B$13:$O$132,X502)),IF(G502=0,0,VLOOKUP(G502,#REF!,X502)))</f>
        <v>0</v>
      </c>
      <c r="O502" s="129" t="str">
        <f>IF(E502=$A$3,M502/Cost!$D$6,"N/A")</f>
        <v>N/A</v>
      </c>
      <c r="P502" s="45" t="str">
        <f>IF(E502=Translations!$A$100,VLOOKUP(Cost!$D$5,'Coefficient Table'!$A$8:$K$92,11,FALSE)*O502,"N/A")</f>
        <v>N/A</v>
      </c>
      <c r="Q502" s="45" t="str">
        <f>IF(E502=Translations!$A$100,VLOOKUP(Cost!$D$5,'Coefficient Table'!$A$8:$K$92,10,FALSE)*O502,"N/A")</f>
        <v>N/A</v>
      </c>
      <c r="R502" s="45" t="str">
        <f>IF(E502=Translations!$A$100,VLOOKUP(Cost!$D$5,'Coefficient Table'!$A$8:$K$92,9,FALSE)*P502,"N/A")</f>
        <v>N/A</v>
      </c>
      <c r="S502" s="127"/>
      <c r="T502" s="229"/>
      <c r="U502" s="222"/>
      <c r="V502" s="222"/>
      <c r="W502" s="222"/>
      <c r="X502" s="227">
        <f t="shared" si="21"/>
        <v>0</v>
      </c>
      <c r="Y502" s="222"/>
      <c r="Z502" s="222">
        <f>$N502*60*Cost!$H$10*Cost!$H$11*Cost!$D$7/1000</f>
        <v>0</v>
      </c>
      <c r="AA502" s="222">
        <f>$N502*60*Cost!$H$10*Cost!$H$11*Cost!$D$8/1000</f>
        <v>0</v>
      </c>
      <c r="AB502" s="222">
        <f>$N502*60*Cost!$H$10*Cost!$H$11*Cost!$D$9/1000</f>
        <v>0</v>
      </c>
      <c r="AC502" s="222">
        <f>$N502*60*Cost!$H$10*Cost!$H$11*Cost!$D$10/1000</f>
        <v>0</v>
      </c>
      <c r="AD502" s="222">
        <f>$N502*60*Cost!$H$10*Cost!$H$11*Cost!$D$11/1000</f>
        <v>0</v>
      </c>
      <c r="AE502" s="222">
        <f t="shared" si="23"/>
        <v>0</v>
      </c>
      <c r="AF502" s="222"/>
      <c r="AG502" s="222"/>
      <c r="AH502" s="222"/>
      <c r="AI502" s="222"/>
      <c r="AJ502" s="222"/>
      <c r="AK502" s="222"/>
      <c r="AL502" s="222"/>
      <c r="AM502" s="222"/>
      <c r="AN502" s="222"/>
      <c r="AO502" s="222"/>
      <c r="AP502" s="222"/>
      <c r="AQ502" s="222"/>
      <c r="AR502" s="222"/>
      <c r="AS502" s="222"/>
      <c r="AT502" s="222"/>
    </row>
    <row r="503" spans="2:46" ht="13.8" x14ac:dyDescent="0.25">
      <c r="B503" s="15"/>
      <c r="C503" s="15"/>
      <c r="D503" s="15"/>
      <c r="E503" s="16"/>
      <c r="F503" s="15"/>
      <c r="G503" s="29"/>
      <c r="H503" s="322"/>
      <c r="I503" s="323"/>
      <c r="J503" s="323"/>
      <c r="K503" s="15"/>
      <c r="L503" s="15"/>
      <c r="M503" s="204">
        <f t="shared" si="22"/>
        <v>0</v>
      </c>
      <c r="N503" s="44">
        <f>IF(DisplayUnits="standard",IF(G503=0,0,VLOOKUP(G503,'Flow Rate Table'!$B$13:$O$132,X503)),IF(G503=0,0,VLOOKUP(G503,#REF!,X503)))</f>
        <v>0</v>
      </c>
      <c r="O503" s="129" t="str">
        <f>IF(E503=$A$3,M503/Cost!$D$6,"N/A")</f>
        <v>N/A</v>
      </c>
      <c r="P503" s="45" t="str">
        <f>IF(E503=Translations!$A$100,VLOOKUP(Cost!$D$5,'Coefficient Table'!$A$8:$K$92,11,FALSE)*O503,"N/A")</f>
        <v>N/A</v>
      </c>
      <c r="Q503" s="45" t="str">
        <f>IF(E503=Translations!$A$100,VLOOKUP(Cost!$D$5,'Coefficient Table'!$A$8:$K$92,10,FALSE)*O503,"N/A")</f>
        <v>N/A</v>
      </c>
      <c r="R503" s="45" t="str">
        <f>IF(E503=Translations!$A$100,VLOOKUP(Cost!$D$5,'Coefficient Table'!$A$8:$K$92,9,FALSE)*P503,"N/A")</f>
        <v>N/A</v>
      </c>
      <c r="S503" s="127"/>
      <c r="T503" s="229"/>
      <c r="U503" s="222"/>
      <c r="V503" s="222"/>
      <c r="W503" s="222"/>
      <c r="X503" s="227">
        <f t="shared" si="21"/>
        <v>0</v>
      </c>
      <c r="Y503" s="222"/>
      <c r="Z503" s="222">
        <f>$N503*60*Cost!$H$10*Cost!$H$11*Cost!$D$7/1000</f>
        <v>0</v>
      </c>
      <c r="AA503" s="222">
        <f>$N503*60*Cost!$H$10*Cost!$H$11*Cost!$D$8/1000</f>
        <v>0</v>
      </c>
      <c r="AB503" s="222">
        <f>$N503*60*Cost!$H$10*Cost!$H$11*Cost!$D$9/1000</f>
        <v>0</v>
      </c>
      <c r="AC503" s="222">
        <f>$N503*60*Cost!$H$10*Cost!$H$11*Cost!$D$10/1000</f>
        <v>0</v>
      </c>
      <c r="AD503" s="222">
        <f>$N503*60*Cost!$H$10*Cost!$H$11*Cost!$D$11/1000</f>
        <v>0</v>
      </c>
      <c r="AE503" s="222">
        <f t="shared" si="23"/>
        <v>0</v>
      </c>
      <c r="AF503" s="222"/>
      <c r="AG503" s="222"/>
      <c r="AH503" s="222"/>
      <c r="AI503" s="222"/>
      <c r="AJ503" s="222"/>
      <c r="AK503" s="222"/>
      <c r="AL503" s="222"/>
      <c r="AM503" s="222"/>
      <c r="AN503" s="222"/>
      <c r="AO503" s="222"/>
      <c r="AP503" s="222"/>
      <c r="AQ503" s="222"/>
      <c r="AR503" s="222"/>
      <c r="AS503" s="222"/>
      <c r="AT503" s="222"/>
    </row>
    <row r="504" spans="2:46" ht="13.8" x14ac:dyDescent="0.25">
      <c r="B504" s="15"/>
      <c r="C504" s="15"/>
      <c r="D504" s="15"/>
      <c r="E504" s="16"/>
      <c r="F504" s="15"/>
      <c r="G504" s="29"/>
      <c r="H504" s="322"/>
      <c r="I504" s="323"/>
      <c r="J504" s="323"/>
      <c r="K504" s="15"/>
      <c r="L504" s="15"/>
      <c r="M504" s="204">
        <f t="shared" si="22"/>
        <v>0</v>
      </c>
      <c r="N504" s="44">
        <f>IF(DisplayUnits="standard",IF(G504=0,0,VLOOKUP(G504,'Flow Rate Table'!$B$13:$O$132,X504)),IF(G504=0,0,VLOOKUP(G504,#REF!,X504)))</f>
        <v>0</v>
      </c>
      <c r="O504" s="129" t="str">
        <f>IF(E504=$A$3,M504/Cost!$D$6,"N/A")</f>
        <v>N/A</v>
      </c>
      <c r="P504" s="45" t="str">
        <f>IF(E504=Translations!$A$100,VLOOKUP(Cost!$D$5,'Coefficient Table'!$A$8:$K$92,11,FALSE)*O504,"N/A")</f>
        <v>N/A</v>
      </c>
      <c r="Q504" s="45" t="str">
        <f>IF(E504=Translations!$A$100,VLOOKUP(Cost!$D$5,'Coefficient Table'!$A$8:$K$92,10,FALSE)*O504,"N/A")</f>
        <v>N/A</v>
      </c>
      <c r="R504" s="45" t="str">
        <f>IF(E504=Translations!$A$100,VLOOKUP(Cost!$D$5,'Coefficient Table'!$A$8:$K$92,9,FALSE)*P504,"N/A")</f>
        <v>N/A</v>
      </c>
      <c r="S504" s="127"/>
      <c r="T504" s="229"/>
      <c r="U504" s="222"/>
      <c r="V504" s="222"/>
      <c r="W504" s="222"/>
      <c r="X504" s="227">
        <f t="shared" si="21"/>
        <v>0</v>
      </c>
      <c r="Y504" s="222"/>
      <c r="Z504" s="222">
        <f>$N504*60*Cost!$H$10*Cost!$H$11*Cost!$D$7/1000</f>
        <v>0</v>
      </c>
      <c r="AA504" s="222">
        <f>$N504*60*Cost!$H$10*Cost!$H$11*Cost!$D$8/1000</f>
        <v>0</v>
      </c>
      <c r="AB504" s="222">
        <f>$N504*60*Cost!$H$10*Cost!$H$11*Cost!$D$9/1000</f>
        <v>0</v>
      </c>
      <c r="AC504" s="222">
        <f>$N504*60*Cost!$H$10*Cost!$H$11*Cost!$D$10/1000</f>
        <v>0</v>
      </c>
      <c r="AD504" s="222">
        <f>$N504*60*Cost!$H$10*Cost!$H$11*Cost!$D$11/1000</f>
        <v>0</v>
      </c>
      <c r="AE504" s="222">
        <f t="shared" si="23"/>
        <v>0</v>
      </c>
      <c r="AF504" s="222"/>
      <c r="AG504" s="222"/>
      <c r="AH504" s="222"/>
      <c r="AI504" s="222"/>
      <c r="AJ504" s="222"/>
      <c r="AK504" s="222"/>
      <c r="AL504" s="222"/>
      <c r="AM504" s="222"/>
      <c r="AN504" s="222"/>
      <c r="AO504" s="222"/>
      <c r="AP504" s="222"/>
      <c r="AQ504" s="222"/>
      <c r="AR504" s="222"/>
      <c r="AS504" s="222"/>
      <c r="AT504" s="222"/>
    </row>
    <row r="505" spans="2:46" ht="13.8" x14ac:dyDescent="0.25">
      <c r="B505" s="15"/>
      <c r="C505" s="15"/>
      <c r="D505" s="15"/>
      <c r="E505" s="16"/>
      <c r="F505" s="15"/>
      <c r="G505" s="29"/>
      <c r="H505" s="322"/>
      <c r="I505" s="323"/>
      <c r="J505" s="323"/>
      <c r="K505" s="15"/>
      <c r="L505" s="15"/>
      <c r="M505" s="204">
        <f t="shared" si="22"/>
        <v>0</v>
      </c>
      <c r="N505" s="44">
        <f>IF(DisplayUnits="standard",IF(G505=0,0,VLOOKUP(G505,'Flow Rate Table'!$B$13:$O$132,X505)),IF(G505=0,0,VLOOKUP(G505,#REF!,X505)))</f>
        <v>0</v>
      </c>
      <c r="O505" s="129" t="str">
        <f>IF(E505=$A$3,M505/Cost!$D$6,"N/A")</f>
        <v>N/A</v>
      </c>
      <c r="P505" s="45" t="str">
        <f>IF(E505=Translations!$A$100,VLOOKUP(Cost!$D$5,'Coefficient Table'!$A$8:$K$92,11,FALSE)*O505,"N/A")</f>
        <v>N/A</v>
      </c>
      <c r="Q505" s="45" t="str">
        <f>IF(E505=Translations!$A$100,VLOOKUP(Cost!$D$5,'Coefficient Table'!$A$8:$K$92,10,FALSE)*O505,"N/A")</f>
        <v>N/A</v>
      </c>
      <c r="R505" s="45" t="str">
        <f>IF(E505=Translations!$A$100,VLOOKUP(Cost!$D$5,'Coefficient Table'!$A$8:$K$92,9,FALSE)*P505,"N/A")</f>
        <v>N/A</v>
      </c>
      <c r="S505" s="127"/>
      <c r="T505" s="229"/>
      <c r="U505" s="222"/>
      <c r="V505" s="222"/>
      <c r="W505" s="222"/>
      <c r="X505" s="227">
        <f t="shared" si="21"/>
        <v>0</v>
      </c>
      <c r="Y505" s="222"/>
      <c r="Z505" s="222">
        <f>$N505*60*Cost!$H$10*Cost!$H$11*Cost!$D$7/1000</f>
        <v>0</v>
      </c>
      <c r="AA505" s="222">
        <f>$N505*60*Cost!$H$10*Cost!$H$11*Cost!$D$8/1000</f>
        <v>0</v>
      </c>
      <c r="AB505" s="222">
        <f>$N505*60*Cost!$H$10*Cost!$H$11*Cost!$D$9/1000</f>
        <v>0</v>
      </c>
      <c r="AC505" s="222">
        <f>$N505*60*Cost!$H$10*Cost!$H$11*Cost!$D$10/1000</f>
        <v>0</v>
      </c>
      <c r="AD505" s="222">
        <f>$N505*60*Cost!$H$10*Cost!$H$11*Cost!$D$11/1000</f>
        <v>0</v>
      </c>
      <c r="AE505" s="222">
        <f t="shared" si="23"/>
        <v>0</v>
      </c>
      <c r="AF505" s="222"/>
      <c r="AG505" s="222"/>
      <c r="AH505" s="222"/>
      <c r="AI505" s="222"/>
      <c r="AJ505" s="222"/>
      <c r="AK505" s="222"/>
      <c r="AL505" s="222"/>
      <c r="AM505" s="222"/>
      <c r="AN505" s="222"/>
      <c r="AO505" s="222"/>
      <c r="AP505" s="222"/>
      <c r="AQ505" s="222"/>
      <c r="AR505" s="222"/>
      <c r="AS505" s="222"/>
      <c r="AT505" s="222"/>
    </row>
    <row r="506" spans="2:46" ht="13.8" x14ac:dyDescent="0.25">
      <c r="B506" s="15"/>
      <c r="C506" s="15"/>
      <c r="D506" s="15"/>
      <c r="E506" s="16"/>
      <c r="F506" s="15"/>
      <c r="G506" s="29"/>
      <c r="H506" s="322"/>
      <c r="I506" s="323"/>
      <c r="J506" s="323"/>
      <c r="K506" s="15"/>
      <c r="L506" s="15"/>
      <c r="M506" s="204">
        <f t="shared" si="22"/>
        <v>0</v>
      </c>
      <c r="N506" s="44">
        <f>IF(DisplayUnits="standard",IF(G506=0,0,VLOOKUP(G506,'Flow Rate Table'!$B$13:$O$132,X506)),IF(G506=0,0,VLOOKUP(G506,#REF!,X506)))</f>
        <v>0</v>
      </c>
      <c r="O506" s="129" t="str">
        <f>IF(E506=$A$3,M506/Cost!$D$6,"N/A")</f>
        <v>N/A</v>
      </c>
      <c r="P506" s="45" t="str">
        <f>IF(E506=Translations!$A$100,VLOOKUP(Cost!$D$5,'Coefficient Table'!$A$8:$K$92,11,FALSE)*O506,"N/A")</f>
        <v>N/A</v>
      </c>
      <c r="Q506" s="45" t="str">
        <f>IF(E506=Translations!$A$100,VLOOKUP(Cost!$D$5,'Coefficient Table'!$A$8:$K$92,10,FALSE)*O506,"N/A")</f>
        <v>N/A</v>
      </c>
      <c r="R506" s="45" t="str">
        <f>IF(E506=Translations!$A$100,VLOOKUP(Cost!$D$5,'Coefficient Table'!$A$8:$K$92,9,FALSE)*P506,"N/A")</f>
        <v>N/A</v>
      </c>
      <c r="S506" s="127"/>
      <c r="T506" s="229"/>
      <c r="U506" s="222"/>
      <c r="V506" s="222"/>
      <c r="W506" s="222"/>
      <c r="X506" s="227">
        <f t="shared" si="21"/>
        <v>0</v>
      </c>
      <c r="Y506" s="222"/>
      <c r="Z506" s="222">
        <f>$N506*60*Cost!$H$10*Cost!$H$11*Cost!$D$7/1000</f>
        <v>0</v>
      </c>
      <c r="AA506" s="222">
        <f>$N506*60*Cost!$H$10*Cost!$H$11*Cost!$D$8/1000</f>
        <v>0</v>
      </c>
      <c r="AB506" s="222">
        <f>$N506*60*Cost!$H$10*Cost!$H$11*Cost!$D$9/1000</f>
        <v>0</v>
      </c>
      <c r="AC506" s="222">
        <f>$N506*60*Cost!$H$10*Cost!$H$11*Cost!$D$10/1000</f>
        <v>0</v>
      </c>
      <c r="AD506" s="222">
        <f>$N506*60*Cost!$H$10*Cost!$H$11*Cost!$D$11/1000</f>
        <v>0</v>
      </c>
      <c r="AE506" s="222">
        <f t="shared" si="23"/>
        <v>0</v>
      </c>
      <c r="AF506" s="222"/>
      <c r="AG506" s="222"/>
      <c r="AH506" s="222"/>
      <c r="AI506" s="222"/>
      <c r="AJ506" s="222"/>
      <c r="AK506" s="222"/>
      <c r="AL506" s="222"/>
      <c r="AM506" s="222"/>
      <c r="AN506" s="222"/>
      <c r="AO506" s="222"/>
      <c r="AP506" s="222"/>
      <c r="AQ506" s="222"/>
      <c r="AR506" s="222"/>
      <c r="AS506" s="222"/>
      <c r="AT506" s="222"/>
    </row>
    <row r="507" spans="2:46" ht="13.8" x14ac:dyDescent="0.25">
      <c r="B507" s="15"/>
      <c r="C507" s="15"/>
      <c r="D507" s="15"/>
      <c r="E507" s="16"/>
      <c r="F507" s="15"/>
      <c r="G507" s="29"/>
      <c r="H507" s="322"/>
      <c r="I507" s="323"/>
      <c r="J507" s="323"/>
      <c r="K507" s="15"/>
      <c r="L507" s="15"/>
      <c r="M507" s="204">
        <f t="shared" si="22"/>
        <v>0</v>
      </c>
      <c r="N507" s="44">
        <f>IF(DisplayUnits="standard",IF(G507=0,0,VLOOKUP(G507,'Flow Rate Table'!$B$13:$O$132,X507)),IF(G507=0,0,VLOOKUP(G507,#REF!,X507)))</f>
        <v>0</v>
      </c>
      <c r="O507" s="129" t="str">
        <f>IF(E507=$A$3,M507/Cost!$D$6,"N/A")</f>
        <v>N/A</v>
      </c>
      <c r="P507" s="45" t="str">
        <f>IF(E507=Translations!$A$100,VLOOKUP(Cost!$D$5,'Coefficient Table'!$A$8:$K$92,11,FALSE)*O507,"N/A")</f>
        <v>N/A</v>
      </c>
      <c r="Q507" s="45" t="str">
        <f>IF(E507=Translations!$A$100,VLOOKUP(Cost!$D$5,'Coefficient Table'!$A$8:$K$92,10,FALSE)*O507,"N/A")</f>
        <v>N/A</v>
      </c>
      <c r="R507" s="45" t="str">
        <f>IF(E507=Translations!$A$100,VLOOKUP(Cost!$D$5,'Coefficient Table'!$A$8:$K$92,9,FALSE)*P507,"N/A")</f>
        <v>N/A</v>
      </c>
      <c r="S507" s="127"/>
      <c r="T507" s="229"/>
      <c r="U507" s="222"/>
      <c r="V507" s="222"/>
      <c r="W507" s="222"/>
      <c r="X507" s="227">
        <f t="shared" si="21"/>
        <v>0</v>
      </c>
      <c r="Y507" s="222"/>
      <c r="Z507" s="222">
        <f>$N507*60*Cost!$H$10*Cost!$H$11*Cost!$D$7/1000</f>
        <v>0</v>
      </c>
      <c r="AA507" s="222">
        <f>$N507*60*Cost!$H$10*Cost!$H$11*Cost!$D$8/1000</f>
        <v>0</v>
      </c>
      <c r="AB507" s="222">
        <f>$N507*60*Cost!$H$10*Cost!$H$11*Cost!$D$9/1000</f>
        <v>0</v>
      </c>
      <c r="AC507" s="222">
        <f>$N507*60*Cost!$H$10*Cost!$H$11*Cost!$D$10/1000</f>
        <v>0</v>
      </c>
      <c r="AD507" s="222">
        <f>$N507*60*Cost!$H$10*Cost!$H$11*Cost!$D$11/1000</f>
        <v>0</v>
      </c>
      <c r="AE507" s="222">
        <f t="shared" si="23"/>
        <v>0</v>
      </c>
      <c r="AF507" s="222"/>
      <c r="AG507" s="222"/>
      <c r="AH507" s="222"/>
      <c r="AI507" s="222"/>
      <c r="AJ507" s="222"/>
      <c r="AK507" s="222"/>
      <c r="AL507" s="222"/>
      <c r="AM507" s="222"/>
      <c r="AN507" s="222"/>
      <c r="AO507" s="222"/>
      <c r="AP507" s="222"/>
      <c r="AQ507" s="222"/>
      <c r="AR507" s="222"/>
      <c r="AS507" s="222"/>
      <c r="AT507" s="222"/>
    </row>
    <row r="508" spans="2:46" ht="13.8" x14ac:dyDescent="0.25">
      <c r="B508" s="15"/>
      <c r="C508" s="15"/>
      <c r="D508" s="15"/>
      <c r="E508" s="16"/>
      <c r="F508" s="15"/>
      <c r="G508" s="29"/>
      <c r="H508" s="322"/>
      <c r="I508" s="323"/>
      <c r="J508" s="323"/>
      <c r="K508" s="15"/>
      <c r="L508" s="15"/>
      <c r="M508" s="204">
        <f t="shared" si="22"/>
        <v>0</v>
      </c>
      <c r="N508" s="44">
        <f>IF(DisplayUnits="standard",IF(G508=0,0,VLOOKUP(G508,'Flow Rate Table'!$B$13:$O$132,X508)),IF(G508=0,0,VLOOKUP(G508,#REF!,X508)))</f>
        <v>0</v>
      </c>
      <c r="O508" s="129" t="str">
        <f>IF(E508=$A$3,M508/Cost!$D$6,"N/A")</f>
        <v>N/A</v>
      </c>
      <c r="P508" s="45" t="str">
        <f>IF(E508=Translations!$A$100,VLOOKUP(Cost!$D$5,'Coefficient Table'!$A$8:$K$92,11,FALSE)*O508,"N/A")</f>
        <v>N/A</v>
      </c>
      <c r="Q508" s="45" t="str">
        <f>IF(E508=Translations!$A$100,VLOOKUP(Cost!$D$5,'Coefficient Table'!$A$8:$K$92,10,FALSE)*O508,"N/A")</f>
        <v>N/A</v>
      </c>
      <c r="R508" s="45" t="str">
        <f>IF(E508=Translations!$A$100,VLOOKUP(Cost!$D$5,'Coefficient Table'!$A$8:$K$92,9,FALSE)*P508,"N/A")</f>
        <v>N/A</v>
      </c>
      <c r="S508" s="127"/>
      <c r="T508" s="229"/>
      <c r="U508" s="222"/>
      <c r="V508" s="222"/>
      <c r="W508" s="222"/>
      <c r="X508" s="227">
        <f t="shared" si="21"/>
        <v>0</v>
      </c>
      <c r="Y508" s="222"/>
      <c r="Z508" s="222">
        <f>$N508*60*Cost!$H$10*Cost!$H$11*Cost!$D$7/1000</f>
        <v>0</v>
      </c>
      <c r="AA508" s="222">
        <f>$N508*60*Cost!$H$10*Cost!$H$11*Cost!$D$8/1000</f>
        <v>0</v>
      </c>
      <c r="AB508" s="222">
        <f>$N508*60*Cost!$H$10*Cost!$H$11*Cost!$D$9/1000</f>
        <v>0</v>
      </c>
      <c r="AC508" s="222">
        <f>$N508*60*Cost!$H$10*Cost!$H$11*Cost!$D$10/1000</f>
        <v>0</v>
      </c>
      <c r="AD508" s="222">
        <f>$N508*60*Cost!$H$10*Cost!$H$11*Cost!$D$11/1000</f>
        <v>0</v>
      </c>
      <c r="AE508" s="222">
        <f t="shared" si="23"/>
        <v>0</v>
      </c>
      <c r="AF508" s="222"/>
      <c r="AG508" s="222"/>
      <c r="AH508" s="222"/>
      <c r="AI508" s="222"/>
      <c r="AJ508" s="222"/>
      <c r="AK508" s="222"/>
      <c r="AL508" s="222"/>
      <c r="AM508" s="222"/>
      <c r="AN508" s="222"/>
      <c r="AO508" s="222"/>
      <c r="AP508" s="222"/>
      <c r="AQ508" s="222"/>
      <c r="AR508" s="222"/>
      <c r="AS508" s="222"/>
      <c r="AT508" s="222"/>
    </row>
    <row r="509" spans="2:46" ht="13.8" x14ac:dyDescent="0.25">
      <c r="B509" s="15"/>
      <c r="C509" s="15"/>
      <c r="D509" s="15"/>
      <c r="E509" s="16"/>
      <c r="F509" s="15"/>
      <c r="G509" s="29"/>
      <c r="H509" s="322"/>
      <c r="I509" s="323"/>
      <c r="J509" s="323"/>
      <c r="K509" s="15"/>
      <c r="L509" s="15"/>
      <c r="M509" s="204">
        <f t="shared" si="22"/>
        <v>0</v>
      </c>
      <c r="N509" s="44">
        <f>IF(DisplayUnits="standard",IF(G509=0,0,VLOOKUP(G509,'Flow Rate Table'!$B$13:$O$132,X509)),IF(G509=0,0,VLOOKUP(G509,#REF!,X509)))</f>
        <v>0</v>
      </c>
      <c r="O509" s="129" t="str">
        <f>IF(E509=$A$3,M509/Cost!$D$6,"N/A")</f>
        <v>N/A</v>
      </c>
      <c r="P509" s="45" t="str">
        <f>IF(E509=Translations!$A$100,VLOOKUP(Cost!$D$5,'Coefficient Table'!$A$8:$K$92,11,FALSE)*O509,"N/A")</f>
        <v>N/A</v>
      </c>
      <c r="Q509" s="45" t="str">
        <f>IF(E509=Translations!$A$100,VLOOKUP(Cost!$D$5,'Coefficient Table'!$A$8:$K$92,10,FALSE)*O509,"N/A")</f>
        <v>N/A</v>
      </c>
      <c r="R509" s="45" t="str">
        <f>IF(E509=Translations!$A$100,VLOOKUP(Cost!$D$5,'Coefficient Table'!$A$8:$K$92,9,FALSE)*P509,"N/A")</f>
        <v>N/A</v>
      </c>
      <c r="S509" s="127"/>
      <c r="T509" s="229"/>
      <c r="U509" s="222"/>
      <c r="V509" s="222"/>
      <c r="W509" s="222"/>
      <c r="X509" s="227">
        <f t="shared" si="21"/>
        <v>0</v>
      </c>
      <c r="Y509" s="222"/>
      <c r="Z509" s="222">
        <f>$N509*60*Cost!$H$10*Cost!$H$11*Cost!$D$7/1000</f>
        <v>0</v>
      </c>
      <c r="AA509" s="222">
        <f>$N509*60*Cost!$H$10*Cost!$H$11*Cost!$D$8/1000</f>
        <v>0</v>
      </c>
      <c r="AB509" s="222">
        <f>$N509*60*Cost!$H$10*Cost!$H$11*Cost!$D$9/1000</f>
        <v>0</v>
      </c>
      <c r="AC509" s="222">
        <f>$N509*60*Cost!$H$10*Cost!$H$11*Cost!$D$10/1000</f>
        <v>0</v>
      </c>
      <c r="AD509" s="222">
        <f>$N509*60*Cost!$H$10*Cost!$H$11*Cost!$D$11/1000</f>
        <v>0</v>
      </c>
      <c r="AE509" s="222">
        <f t="shared" si="23"/>
        <v>0</v>
      </c>
      <c r="AF509" s="222"/>
      <c r="AG509" s="222"/>
      <c r="AH509" s="222"/>
      <c r="AI509" s="222"/>
      <c r="AJ509" s="222"/>
      <c r="AK509" s="222"/>
      <c r="AL509" s="222"/>
      <c r="AM509" s="222"/>
      <c r="AN509" s="222"/>
      <c r="AO509" s="222"/>
      <c r="AP509" s="222"/>
      <c r="AQ509" s="222"/>
      <c r="AR509" s="222"/>
      <c r="AS509" s="222"/>
      <c r="AT509" s="222"/>
    </row>
    <row r="510" spans="2:46" ht="13.8" x14ac:dyDescent="0.25">
      <c r="B510" s="15"/>
      <c r="C510" s="15"/>
      <c r="D510" s="15"/>
      <c r="E510" s="16"/>
      <c r="F510" s="15"/>
      <c r="G510" s="29"/>
      <c r="H510" s="322"/>
      <c r="I510" s="323"/>
      <c r="J510" s="323"/>
      <c r="K510" s="15"/>
      <c r="L510" s="15"/>
      <c r="M510" s="204">
        <f t="shared" si="22"/>
        <v>0</v>
      </c>
      <c r="N510" s="44">
        <f>IF(DisplayUnits="standard",IF(G510=0,0,VLOOKUP(G510,'Flow Rate Table'!$B$13:$O$132,X510)),IF(G510=0,0,VLOOKUP(G510,#REF!,X510)))</f>
        <v>0</v>
      </c>
      <c r="O510" s="129" t="str">
        <f>IF(E510=$A$3,M510/Cost!$D$6,"N/A")</f>
        <v>N/A</v>
      </c>
      <c r="P510" s="45" t="str">
        <f>IF(E510=Translations!$A$100,VLOOKUP(Cost!$D$5,'Coefficient Table'!$A$8:$K$92,11,FALSE)*O510,"N/A")</f>
        <v>N/A</v>
      </c>
      <c r="Q510" s="45" t="str">
        <f>IF(E510=Translations!$A$100,VLOOKUP(Cost!$D$5,'Coefficient Table'!$A$8:$K$92,10,FALSE)*O510,"N/A")</f>
        <v>N/A</v>
      </c>
      <c r="R510" s="45" t="str">
        <f>IF(E510=Translations!$A$100,VLOOKUP(Cost!$D$5,'Coefficient Table'!$A$8:$K$92,9,FALSE)*P510,"N/A")</f>
        <v>N/A</v>
      </c>
      <c r="S510" s="127"/>
      <c r="T510" s="229"/>
      <c r="U510" s="222"/>
      <c r="V510" s="222"/>
      <c r="W510" s="222"/>
      <c r="X510" s="227">
        <f t="shared" si="21"/>
        <v>0</v>
      </c>
      <c r="Y510" s="222"/>
      <c r="Z510" s="222">
        <f>$N510*60*Cost!$H$10*Cost!$H$11*Cost!$D$7/1000</f>
        <v>0</v>
      </c>
      <c r="AA510" s="222">
        <f>$N510*60*Cost!$H$10*Cost!$H$11*Cost!$D$8/1000</f>
        <v>0</v>
      </c>
      <c r="AB510" s="222">
        <f>$N510*60*Cost!$H$10*Cost!$H$11*Cost!$D$9/1000</f>
        <v>0</v>
      </c>
      <c r="AC510" s="222">
        <f>$N510*60*Cost!$H$10*Cost!$H$11*Cost!$D$10/1000</f>
        <v>0</v>
      </c>
      <c r="AD510" s="222">
        <f>$N510*60*Cost!$H$10*Cost!$H$11*Cost!$D$11/1000</f>
        <v>0</v>
      </c>
      <c r="AE510" s="222">
        <f t="shared" si="23"/>
        <v>0</v>
      </c>
      <c r="AF510" s="222"/>
      <c r="AG510" s="222"/>
      <c r="AH510" s="222"/>
      <c r="AI510" s="222"/>
      <c r="AJ510" s="222"/>
      <c r="AK510" s="222"/>
      <c r="AL510" s="222"/>
      <c r="AM510" s="222"/>
      <c r="AN510" s="222"/>
      <c r="AO510" s="222"/>
      <c r="AP510" s="222"/>
      <c r="AQ510" s="222"/>
      <c r="AR510" s="222"/>
      <c r="AS510" s="222"/>
      <c r="AT510" s="222"/>
    </row>
    <row r="511" spans="2:46" ht="13.8" x14ac:dyDescent="0.25">
      <c r="B511" s="15"/>
      <c r="C511" s="15"/>
      <c r="D511" s="15"/>
      <c r="E511" s="16"/>
      <c r="F511" s="15"/>
      <c r="G511" s="29"/>
      <c r="H511" s="322"/>
      <c r="I511" s="323"/>
      <c r="J511" s="323"/>
      <c r="K511" s="15"/>
      <c r="L511" s="15"/>
      <c r="M511" s="204">
        <f t="shared" si="22"/>
        <v>0</v>
      </c>
      <c r="N511" s="44">
        <f>IF(DisplayUnits="standard",IF(G511=0,0,VLOOKUP(G511,'Flow Rate Table'!$B$13:$O$132,X511)),IF(G511=0,0,VLOOKUP(G511,#REF!,X511)))</f>
        <v>0</v>
      </c>
      <c r="O511" s="129" t="str">
        <f>IF(E511=$A$3,M511/Cost!$D$6,"N/A")</f>
        <v>N/A</v>
      </c>
      <c r="P511" s="45" t="str">
        <f>IF(E511=Translations!$A$100,VLOOKUP(Cost!$D$5,'Coefficient Table'!$A$8:$K$92,11,FALSE)*O511,"N/A")</f>
        <v>N/A</v>
      </c>
      <c r="Q511" s="45" t="str">
        <f>IF(E511=Translations!$A$100,VLOOKUP(Cost!$D$5,'Coefficient Table'!$A$8:$K$92,10,FALSE)*O511,"N/A")</f>
        <v>N/A</v>
      </c>
      <c r="R511" s="45" t="str">
        <f>IF(E511=Translations!$A$100,VLOOKUP(Cost!$D$5,'Coefficient Table'!$A$8:$K$92,9,FALSE)*P511,"N/A")</f>
        <v>N/A</v>
      </c>
      <c r="S511" s="127"/>
      <c r="T511" s="229"/>
      <c r="U511" s="222"/>
      <c r="V511" s="222"/>
      <c r="W511" s="222"/>
      <c r="X511" s="227">
        <f t="shared" si="21"/>
        <v>0</v>
      </c>
      <c r="Y511" s="222"/>
      <c r="Z511" s="222">
        <f>$N511*60*Cost!$H$10*Cost!$H$11*Cost!$D$7/1000</f>
        <v>0</v>
      </c>
      <c r="AA511" s="222">
        <f>$N511*60*Cost!$H$10*Cost!$H$11*Cost!$D$8/1000</f>
        <v>0</v>
      </c>
      <c r="AB511" s="222">
        <f>$N511*60*Cost!$H$10*Cost!$H$11*Cost!$D$9/1000</f>
        <v>0</v>
      </c>
      <c r="AC511" s="222">
        <f>$N511*60*Cost!$H$10*Cost!$H$11*Cost!$D$10/1000</f>
        <v>0</v>
      </c>
      <c r="AD511" s="222">
        <f>$N511*60*Cost!$H$10*Cost!$H$11*Cost!$D$11/1000</f>
        <v>0</v>
      </c>
      <c r="AE511" s="222">
        <f t="shared" si="23"/>
        <v>0</v>
      </c>
      <c r="AF511" s="222"/>
      <c r="AG511" s="222"/>
      <c r="AH511" s="222"/>
      <c r="AI511" s="222"/>
      <c r="AJ511" s="222"/>
      <c r="AK511" s="222"/>
      <c r="AL511" s="222"/>
      <c r="AM511" s="222"/>
      <c r="AN511" s="222"/>
      <c r="AO511" s="222"/>
      <c r="AP511" s="222"/>
      <c r="AQ511" s="222"/>
      <c r="AR511" s="222"/>
      <c r="AS511" s="222"/>
      <c r="AT511" s="222"/>
    </row>
    <row r="512" spans="2:46" ht="13.8" x14ac:dyDescent="0.25">
      <c r="B512" s="15"/>
      <c r="C512" s="15"/>
      <c r="D512" s="15"/>
      <c r="E512" s="16"/>
      <c r="F512" s="15"/>
      <c r="G512" s="29"/>
      <c r="H512" s="322"/>
      <c r="I512" s="323"/>
      <c r="J512" s="323"/>
      <c r="K512" s="15"/>
      <c r="L512" s="15"/>
      <c r="M512" s="204">
        <f t="shared" si="22"/>
        <v>0</v>
      </c>
      <c r="N512" s="44">
        <f>IF(DisplayUnits="standard",IF(G512=0,0,VLOOKUP(G512,'Flow Rate Table'!$B$13:$O$132,X512)),IF(G512=0,0,VLOOKUP(G512,#REF!,X512)))</f>
        <v>0</v>
      </c>
      <c r="O512" s="129" t="str">
        <f>IF(E512=$A$3,M512/Cost!$D$6,"N/A")</f>
        <v>N/A</v>
      </c>
      <c r="P512" s="45" t="str">
        <f>IF(E512=Translations!$A$100,VLOOKUP(Cost!$D$5,'Coefficient Table'!$A$8:$K$92,11,FALSE)*O512,"N/A")</f>
        <v>N/A</v>
      </c>
      <c r="Q512" s="45" t="str">
        <f>IF(E512=Translations!$A$100,VLOOKUP(Cost!$D$5,'Coefficient Table'!$A$8:$K$92,10,FALSE)*O512,"N/A")</f>
        <v>N/A</v>
      </c>
      <c r="R512" s="45" t="str">
        <f>IF(E512=Translations!$A$100,VLOOKUP(Cost!$D$5,'Coefficient Table'!$A$8:$K$92,9,FALSE)*P512,"N/A")</f>
        <v>N/A</v>
      </c>
      <c r="S512" s="127"/>
      <c r="T512" s="229"/>
      <c r="U512" s="222"/>
      <c r="V512" s="222"/>
      <c r="W512" s="222"/>
      <c r="X512" s="227">
        <f t="shared" si="21"/>
        <v>0</v>
      </c>
      <c r="Y512" s="222"/>
      <c r="Z512" s="222">
        <f>$N512*60*Cost!$H$10*Cost!$H$11*Cost!$D$7/1000</f>
        <v>0</v>
      </c>
      <c r="AA512" s="222">
        <f>$N512*60*Cost!$H$10*Cost!$H$11*Cost!$D$8/1000</f>
        <v>0</v>
      </c>
      <c r="AB512" s="222">
        <f>$N512*60*Cost!$H$10*Cost!$H$11*Cost!$D$9/1000</f>
        <v>0</v>
      </c>
      <c r="AC512" s="222">
        <f>$N512*60*Cost!$H$10*Cost!$H$11*Cost!$D$10/1000</f>
        <v>0</v>
      </c>
      <c r="AD512" s="222">
        <f>$N512*60*Cost!$H$10*Cost!$H$11*Cost!$D$11/1000</f>
        <v>0</v>
      </c>
      <c r="AE512" s="222">
        <f t="shared" si="23"/>
        <v>0</v>
      </c>
      <c r="AF512" s="222"/>
      <c r="AG512" s="222"/>
      <c r="AH512" s="222"/>
      <c r="AI512" s="222"/>
      <c r="AJ512" s="222"/>
      <c r="AK512" s="222"/>
      <c r="AL512" s="222"/>
      <c r="AM512" s="222"/>
      <c r="AN512" s="222"/>
      <c r="AO512" s="222"/>
      <c r="AP512" s="222"/>
      <c r="AQ512" s="222"/>
      <c r="AR512" s="222"/>
      <c r="AS512" s="222"/>
      <c r="AT512" s="222"/>
    </row>
    <row r="513" spans="2:46" ht="13.8" x14ac:dyDescent="0.25">
      <c r="B513" s="15"/>
      <c r="C513" s="15"/>
      <c r="D513" s="15"/>
      <c r="E513" s="16"/>
      <c r="F513" s="15"/>
      <c r="G513" s="29"/>
      <c r="H513" s="322"/>
      <c r="I513" s="323"/>
      <c r="J513" s="323"/>
      <c r="K513" s="15"/>
      <c r="L513" s="15"/>
      <c r="M513" s="204">
        <f t="shared" si="22"/>
        <v>0</v>
      </c>
      <c r="N513" s="44">
        <f>IF(DisplayUnits="standard",IF(G513=0,0,VLOOKUP(G513,'Flow Rate Table'!$B$13:$O$132,X513)),IF(G513=0,0,VLOOKUP(G513,#REF!,X513)))</f>
        <v>0</v>
      </c>
      <c r="O513" s="129" t="str">
        <f>IF(E513=$A$3,M513/Cost!$D$6,"N/A")</f>
        <v>N/A</v>
      </c>
      <c r="P513" s="45" t="str">
        <f>IF(E513=Translations!$A$100,VLOOKUP(Cost!$D$5,'Coefficient Table'!$A$8:$K$92,11,FALSE)*O513,"N/A")</f>
        <v>N/A</v>
      </c>
      <c r="Q513" s="45" t="str">
        <f>IF(E513=Translations!$A$100,VLOOKUP(Cost!$D$5,'Coefficient Table'!$A$8:$K$92,10,FALSE)*O513,"N/A")</f>
        <v>N/A</v>
      </c>
      <c r="R513" s="45" t="str">
        <f>IF(E513=Translations!$A$100,VLOOKUP(Cost!$D$5,'Coefficient Table'!$A$8:$K$92,9,FALSE)*P513,"N/A")</f>
        <v>N/A</v>
      </c>
      <c r="S513" s="127"/>
      <c r="T513" s="229"/>
      <c r="U513" s="222"/>
      <c r="V513" s="222"/>
      <c r="W513" s="222"/>
      <c r="X513" s="227">
        <f t="shared" si="21"/>
        <v>0</v>
      </c>
      <c r="Y513" s="222"/>
      <c r="Z513" s="222">
        <f>$N513*60*Cost!$H$10*Cost!$H$11*Cost!$D$7/1000</f>
        <v>0</v>
      </c>
      <c r="AA513" s="222">
        <f>$N513*60*Cost!$H$10*Cost!$H$11*Cost!$D$8/1000</f>
        <v>0</v>
      </c>
      <c r="AB513" s="222">
        <f>$N513*60*Cost!$H$10*Cost!$H$11*Cost!$D$9/1000</f>
        <v>0</v>
      </c>
      <c r="AC513" s="222">
        <f>$N513*60*Cost!$H$10*Cost!$H$11*Cost!$D$10/1000</f>
        <v>0</v>
      </c>
      <c r="AD513" s="222">
        <f>$N513*60*Cost!$H$10*Cost!$H$11*Cost!$D$11/1000</f>
        <v>0</v>
      </c>
      <c r="AE513" s="222">
        <f t="shared" si="23"/>
        <v>0</v>
      </c>
      <c r="AF513" s="222"/>
      <c r="AG513" s="222"/>
      <c r="AH513" s="222"/>
      <c r="AI513" s="222"/>
      <c r="AJ513" s="222"/>
      <c r="AK513" s="222"/>
      <c r="AL513" s="222"/>
      <c r="AM513" s="222"/>
      <c r="AN513" s="222"/>
      <c r="AO513" s="222"/>
      <c r="AP513" s="222"/>
      <c r="AQ513" s="222"/>
      <c r="AR513" s="222"/>
      <c r="AS513" s="222"/>
      <c r="AT513" s="222"/>
    </row>
    <row r="514" spans="2:46" ht="13.8" x14ac:dyDescent="0.25">
      <c r="B514" s="15"/>
      <c r="C514" s="15"/>
      <c r="D514" s="15"/>
      <c r="E514" s="16"/>
      <c r="F514" s="15"/>
      <c r="G514" s="29"/>
      <c r="H514" s="322"/>
      <c r="I514" s="323"/>
      <c r="J514" s="323"/>
      <c r="K514" s="15"/>
      <c r="L514" s="15"/>
      <c r="M514" s="204">
        <f t="shared" si="22"/>
        <v>0</v>
      </c>
      <c r="N514" s="44">
        <f>IF(DisplayUnits="standard",IF(G514=0,0,VLOOKUP(G514,'Flow Rate Table'!$B$13:$O$132,X514)),IF(G514=0,0,VLOOKUP(G514,#REF!,X514)))</f>
        <v>0</v>
      </c>
      <c r="O514" s="129" t="str">
        <f>IF(E514=$A$3,M514/Cost!$D$6,"N/A")</f>
        <v>N/A</v>
      </c>
      <c r="P514" s="45" t="str">
        <f>IF(E514=Translations!$A$100,VLOOKUP(Cost!$D$5,'Coefficient Table'!$A$8:$K$92,11,FALSE)*O514,"N/A")</f>
        <v>N/A</v>
      </c>
      <c r="Q514" s="45" t="str">
        <f>IF(E514=Translations!$A$100,VLOOKUP(Cost!$D$5,'Coefficient Table'!$A$8:$K$92,10,FALSE)*O514,"N/A")</f>
        <v>N/A</v>
      </c>
      <c r="R514" s="45" t="str">
        <f>IF(E514=Translations!$A$100,VLOOKUP(Cost!$D$5,'Coefficient Table'!$A$8:$K$92,9,FALSE)*P514,"N/A")</f>
        <v>N/A</v>
      </c>
      <c r="S514" s="127"/>
      <c r="T514" s="229"/>
      <c r="U514" s="222"/>
      <c r="V514" s="222"/>
      <c r="W514" s="222"/>
      <c r="X514" s="227">
        <f t="shared" si="21"/>
        <v>0</v>
      </c>
      <c r="Y514" s="222"/>
      <c r="Z514" s="222">
        <f>$N514*60*Cost!$H$10*Cost!$H$11*Cost!$D$7/1000</f>
        <v>0</v>
      </c>
      <c r="AA514" s="222">
        <f>$N514*60*Cost!$H$10*Cost!$H$11*Cost!$D$8/1000</f>
        <v>0</v>
      </c>
      <c r="AB514" s="222">
        <f>$N514*60*Cost!$H$10*Cost!$H$11*Cost!$D$9/1000</f>
        <v>0</v>
      </c>
      <c r="AC514" s="222">
        <f>$N514*60*Cost!$H$10*Cost!$H$11*Cost!$D$10/1000</f>
        <v>0</v>
      </c>
      <c r="AD514" s="222">
        <f>$N514*60*Cost!$H$10*Cost!$H$11*Cost!$D$11/1000</f>
        <v>0</v>
      </c>
      <c r="AE514" s="222">
        <f t="shared" si="23"/>
        <v>0</v>
      </c>
      <c r="AF514" s="222"/>
      <c r="AG514" s="222"/>
      <c r="AH514" s="222"/>
      <c r="AI514" s="222"/>
      <c r="AJ514" s="222"/>
      <c r="AK514" s="222"/>
      <c r="AL514" s="222"/>
      <c r="AM514" s="222"/>
      <c r="AN514" s="222"/>
      <c r="AO514" s="222"/>
      <c r="AP514" s="222"/>
      <c r="AQ514" s="222"/>
      <c r="AR514" s="222"/>
      <c r="AS514" s="222"/>
      <c r="AT514" s="222"/>
    </row>
    <row r="515" spans="2:46" ht="13.8" x14ac:dyDescent="0.25">
      <c r="B515" s="15"/>
      <c r="C515" s="15"/>
      <c r="D515" s="15"/>
      <c r="E515" s="16"/>
      <c r="F515" s="15"/>
      <c r="G515" s="29"/>
      <c r="H515" s="322"/>
      <c r="I515" s="323"/>
      <c r="J515" s="323"/>
      <c r="K515" s="15"/>
      <c r="L515" s="15"/>
      <c r="M515" s="204">
        <f t="shared" si="22"/>
        <v>0</v>
      </c>
      <c r="N515" s="44">
        <f>IF(DisplayUnits="standard",IF(G515=0,0,VLOOKUP(G515,'Flow Rate Table'!$B$13:$O$132,X515)),IF(G515=0,0,VLOOKUP(G515,#REF!,X515)))</f>
        <v>0</v>
      </c>
      <c r="O515" s="129" t="str">
        <f>IF(E515=$A$3,M515/Cost!$D$6,"N/A")</f>
        <v>N/A</v>
      </c>
      <c r="P515" s="45" t="str">
        <f>IF(E515=Translations!$A$100,VLOOKUP(Cost!$D$5,'Coefficient Table'!$A$8:$K$92,11,FALSE)*O515,"N/A")</f>
        <v>N/A</v>
      </c>
      <c r="Q515" s="45" t="str">
        <f>IF(E515=Translations!$A$100,VLOOKUP(Cost!$D$5,'Coefficient Table'!$A$8:$K$92,10,FALSE)*O515,"N/A")</f>
        <v>N/A</v>
      </c>
      <c r="R515" s="45" t="str">
        <f>IF(E515=Translations!$A$100,VLOOKUP(Cost!$D$5,'Coefficient Table'!$A$8:$K$92,9,FALSE)*P515,"N/A")</f>
        <v>N/A</v>
      </c>
      <c r="S515" s="127"/>
      <c r="T515" s="229"/>
      <c r="U515" s="222"/>
      <c r="V515" s="222"/>
      <c r="W515" s="222"/>
      <c r="X515" s="227">
        <f t="shared" si="21"/>
        <v>0</v>
      </c>
      <c r="Y515" s="222"/>
      <c r="Z515" s="222">
        <f>$N515*60*Cost!$H$10*Cost!$H$11*Cost!$D$7/1000</f>
        <v>0</v>
      </c>
      <c r="AA515" s="222">
        <f>$N515*60*Cost!$H$10*Cost!$H$11*Cost!$D$8/1000</f>
        <v>0</v>
      </c>
      <c r="AB515" s="222">
        <f>$N515*60*Cost!$H$10*Cost!$H$11*Cost!$D$9/1000</f>
        <v>0</v>
      </c>
      <c r="AC515" s="222">
        <f>$N515*60*Cost!$H$10*Cost!$H$11*Cost!$D$10/1000</f>
        <v>0</v>
      </c>
      <c r="AD515" s="222">
        <f>$N515*60*Cost!$H$10*Cost!$H$11*Cost!$D$11/1000</f>
        <v>0</v>
      </c>
      <c r="AE515" s="222">
        <f t="shared" si="23"/>
        <v>0</v>
      </c>
      <c r="AF515" s="222"/>
      <c r="AG515" s="222"/>
      <c r="AH515" s="222"/>
      <c r="AI515" s="222"/>
      <c r="AJ515" s="222"/>
      <c r="AK515" s="222"/>
      <c r="AL515" s="222"/>
      <c r="AM515" s="222"/>
      <c r="AN515" s="222"/>
      <c r="AO515" s="222"/>
      <c r="AP515" s="222"/>
      <c r="AQ515" s="222"/>
      <c r="AR515" s="222"/>
      <c r="AS515" s="222"/>
      <c r="AT515" s="222"/>
    </row>
    <row r="516" spans="2:46" ht="13.8" x14ac:dyDescent="0.25">
      <c r="B516" s="15"/>
      <c r="C516" s="15"/>
      <c r="D516" s="15"/>
      <c r="E516" s="16"/>
      <c r="F516" s="15"/>
      <c r="G516" s="29"/>
      <c r="H516" s="322"/>
      <c r="I516" s="323"/>
      <c r="J516" s="323"/>
      <c r="K516" s="15"/>
      <c r="L516" s="15"/>
      <c r="M516" s="204">
        <f t="shared" si="22"/>
        <v>0</v>
      </c>
      <c r="N516" s="44">
        <f>IF(DisplayUnits="standard",IF(G516=0,0,VLOOKUP(G516,'Flow Rate Table'!$B$13:$O$132,X516)),IF(G516=0,0,VLOOKUP(G516,#REF!,X516)))</f>
        <v>0</v>
      </c>
      <c r="O516" s="129" t="str">
        <f>IF(E516=$A$3,M516/Cost!$D$6,"N/A")</f>
        <v>N/A</v>
      </c>
      <c r="P516" s="45" t="str">
        <f>IF(E516=Translations!$A$100,VLOOKUP(Cost!$D$5,'Coefficient Table'!$A$8:$K$92,11,FALSE)*O516,"N/A")</f>
        <v>N/A</v>
      </c>
      <c r="Q516" s="45" t="str">
        <f>IF(E516=Translations!$A$100,VLOOKUP(Cost!$D$5,'Coefficient Table'!$A$8:$K$92,10,FALSE)*O516,"N/A")</f>
        <v>N/A</v>
      </c>
      <c r="R516" s="45" t="str">
        <f>IF(E516=Translations!$A$100,VLOOKUP(Cost!$D$5,'Coefficient Table'!$A$8:$K$92,9,FALSE)*P516,"N/A")</f>
        <v>N/A</v>
      </c>
      <c r="S516" s="127"/>
      <c r="T516" s="229"/>
      <c r="U516" s="222"/>
      <c r="V516" s="222"/>
      <c r="W516" s="222"/>
      <c r="X516" s="227">
        <f t="shared" si="21"/>
        <v>0</v>
      </c>
      <c r="Y516" s="222"/>
      <c r="Z516" s="222">
        <f>$N516*60*Cost!$H$10*Cost!$H$11*Cost!$D$7/1000</f>
        <v>0</v>
      </c>
      <c r="AA516" s="222">
        <f>$N516*60*Cost!$H$10*Cost!$H$11*Cost!$D$8/1000</f>
        <v>0</v>
      </c>
      <c r="AB516" s="222">
        <f>$N516*60*Cost!$H$10*Cost!$H$11*Cost!$D$9/1000</f>
        <v>0</v>
      </c>
      <c r="AC516" s="222">
        <f>$N516*60*Cost!$H$10*Cost!$H$11*Cost!$D$10/1000</f>
        <v>0</v>
      </c>
      <c r="AD516" s="222">
        <f>$N516*60*Cost!$H$10*Cost!$H$11*Cost!$D$11/1000</f>
        <v>0</v>
      </c>
      <c r="AE516" s="222">
        <f t="shared" si="23"/>
        <v>0</v>
      </c>
      <c r="AF516" s="222"/>
      <c r="AG516" s="222"/>
      <c r="AH516" s="222"/>
      <c r="AI516" s="222"/>
      <c r="AJ516" s="222"/>
      <c r="AK516" s="222"/>
      <c r="AL516" s="222"/>
      <c r="AM516" s="222"/>
      <c r="AN516" s="222"/>
      <c r="AO516" s="222"/>
      <c r="AP516" s="222"/>
      <c r="AQ516" s="222"/>
      <c r="AR516" s="222"/>
      <c r="AS516" s="222"/>
      <c r="AT516" s="222"/>
    </row>
    <row r="517" spans="2:46" ht="13.8" x14ac:dyDescent="0.25">
      <c r="B517" s="15"/>
      <c r="C517" s="15"/>
      <c r="D517" s="15"/>
      <c r="E517" s="16"/>
      <c r="F517" s="15"/>
      <c r="G517" s="29"/>
      <c r="H517" s="322"/>
      <c r="I517" s="323"/>
      <c r="J517" s="323"/>
      <c r="K517" s="15"/>
      <c r="L517" s="15"/>
      <c r="M517" s="204">
        <f t="shared" si="22"/>
        <v>0</v>
      </c>
      <c r="N517" s="44">
        <f>IF(DisplayUnits="standard",IF(G517=0,0,VLOOKUP(G517,'Flow Rate Table'!$B$13:$O$132,X517)),IF(G517=0,0,VLOOKUP(G517,#REF!,X517)))</f>
        <v>0</v>
      </c>
      <c r="O517" s="129" t="str">
        <f>IF(E517=$A$3,M517/Cost!$D$6,"N/A")</f>
        <v>N/A</v>
      </c>
      <c r="P517" s="45" t="str">
        <f>IF(E517=Translations!$A$100,VLOOKUP(Cost!$D$5,'Coefficient Table'!$A$8:$K$92,11,FALSE)*O517,"N/A")</f>
        <v>N/A</v>
      </c>
      <c r="Q517" s="45" t="str">
        <f>IF(E517=Translations!$A$100,VLOOKUP(Cost!$D$5,'Coefficient Table'!$A$8:$K$92,10,FALSE)*O517,"N/A")</f>
        <v>N/A</v>
      </c>
      <c r="R517" s="45" t="str">
        <f>IF(E517=Translations!$A$100,VLOOKUP(Cost!$D$5,'Coefficient Table'!$A$8:$K$92,9,FALSE)*P517,"N/A")</f>
        <v>N/A</v>
      </c>
      <c r="S517" s="127"/>
      <c r="T517" s="229"/>
      <c r="U517" s="222"/>
      <c r="V517" s="222"/>
      <c r="W517" s="222"/>
      <c r="X517" s="227">
        <f t="shared" si="21"/>
        <v>0</v>
      </c>
      <c r="Y517" s="222"/>
      <c r="Z517" s="222">
        <f>$N517*60*Cost!$H$10*Cost!$H$11*Cost!$D$7/1000</f>
        <v>0</v>
      </c>
      <c r="AA517" s="222">
        <f>$N517*60*Cost!$H$10*Cost!$H$11*Cost!$D$8/1000</f>
        <v>0</v>
      </c>
      <c r="AB517" s="222">
        <f>$N517*60*Cost!$H$10*Cost!$H$11*Cost!$D$9/1000</f>
        <v>0</v>
      </c>
      <c r="AC517" s="222">
        <f>$N517*60*Cost!$H$10*Cost!$H$11*Cost!$D$10/1000</f>
        <v>0</v>
      </c>
      <c r="AD517" s="222">
        <f>$N517*60*Cost!$H$10*Cost!$H$11*Cost!$D$11/1000</f>
        <v>0</v>
      </c>
      <c r="AE517" s="222">
        <f t="shared" si="23"/>
        <v>0</v>
      </c>
      <c r="AF517" s="222"/>
      <c r="AG517" s="222"/>
      <c r="AH517" s="222"/>
      <c r="AI517" s="222"/>
      <c r="AJ517" s="222"/>
      <c r="AK517" s="222"/>
      <c r="AL517" s="222"/>
      <c r="AM517" s="222"/>
      <c r="AN517" s="222"/>
      <c r="AO517" s="222"/>
      <c r="AP517" s="222"/>
      <c r="AQ517" s="222"/>
      <c r="AR517" s="222"/>
      <c r="AS517" s="222"/>
      <c r="AT517" s="222"/>
    </row>
    <row r="518" spans="2:46" ht="13.8" x14ac:dyDescent="0.25">
      <c r="B518" s="15"/>
      <c r="C518" s="15"/>
      <c r="D518" s="15"/>
      <c r="E518" s="16"/>
      <c r="F518" s="15"/>
      <c r="G518" s="29"/>
      <c r="H518" s="322"/>
      <c r="I518" s="323"/>
      <c r="J518" s="323"/>
      <c r="K518" s="15"/>
      <c r="L518" s="15"/>
      <c r="M518" s="204">
        <f t="shared" si="22"/>
        <v>0</v>
      </c>
      <c r="N518" s="44">
        <f>IF(DisplayUnits="standard",IF(G518=0,0,VLOOKUP(G518,'Flow Rate Table'!$B$13:$O$132,X518)),IF(G518=0,0,VLOOKUP(G518,#REF!,X518)))</f>
        <v>0</v>
      </c>
      <c r="O518" s="129" t="str">
        <f>IF(E518=$A$3,M518/Cost!$D$6,"N/A")</f>
        <v>N/A</v>
      </c>
      <c r="P518" s="45" t="str">
        <f>IF(E518=Translations!$A$100,VLOOKUP(Cost!$D$5,'Coefficient Table'!$A$8:$K$92,11,FALSE)*O518,"N/A")</f>
        <v>N/A</v>
      </c>
      <c r="Q518" s="45" t="str">
        <f>IF(E518=Translations!$A$100,VLOOKUP(Cost!$D$5,'Coefficient Table'!$A$8:$K$92,10,FALSE)*O518,"N/A")</f>
        <v>N/A</v>
      </c>
      <c r="R518" s="45" t="str">
        <f>IF(E518=Translations!$A$100,VLOOKUP(Cost!$D$5,'Coefficient Table'!$A$8:$K$92,9,FALSE)*P518,"N/A")</f>
        <v>N/A</v>
      </c>
      <c r="S518" s="127"/>
      <c r="T518" s="229"/>
      <c r="U518" s="222"/>
      <c r="V518" s="222"/>
      <c r="W518" s="222"/>
      <c r="X518" s="227">
        <f t="shared" si="21"/>
        <v>0</v>
      </c>
      <c r="Y518" s="222"/>
      <c r="Z518" s="222">
        <f>$N518*60*Cost!$H$10*Cost!$H$11*Cost!$D$7/1000</f>
        <v>0</v>
      </c>
      <c r="AA518" s="222">
        <f>$N518*60*Cost!$H$10*Cost!$H$11*Cost!$D$8/1000</f>
        <v>0</v>
      </c>
      <c r="AB518" s="222">
        <f>$N518*60*Cost!$H$10*Cost!$H$11*Cost!$D$9/1000</f>
        <v>0</v>
      </c>
      <c r="AC518" s="222">
        <f>$N518*60*Cost!$H$10*Cost!$H$11*Cost!$D$10/1000</f>
        <v>0</v>
      </c>
      <c r="AD518" s="222">
        <f>$N518*60*Cost!$H$10*Cost!$H$11*Cost!$D$11/1000</f>
        <v>0</v>
      </c>
      <c r="AE518" s="222">
        <f t="shared" si="23"/>
        <v>0</v>
      </c>
      <c r="AF518" s="222"/>
      <c r="AG518" s="222"/>
      <c r="AH518" s="222"/>
      <c r="AI518" s="222"/>
      <c r="AJ518" s="222"/>
      <c r="AK518" s="222"/>
      <c r="AL518" s="222"/>
      <c r="AM518" s="222"/>
      <c r="AN518" s="222"/>
      <c r="AO518" s="222"/>
      <c r="AP518" s="222"/>
      <c r="AQ518" s="222"/>
      <c r="AR518" s="222"/>
      <c r="AS518" s="222"/>
      <c r="AT518" s="222"/>
    </row>
    <row r="519" spans="2:46" ht="13.8" x14ac:dyDescent="0.25">
      <c r="B519" s="15"/>
      <c r="C519" s="15"/>
      <c r="D519" s="15"/>
      <c r="E519" s="16"/>
      <c r="F519" s="15"/>
      <c r="G519" s="29"/>
      <c r="H519" s="322"/>
      <c r="I519" s="323"/>
      <c r="J519" s="323"/>
      <c r="K519" s="15"/>
      <c r="L519" s="15"/>
      <c r="M519" s="204">
        <f t="shared" si="22"/>
        <v>0</v>
      </c>
      <c r="N519" s="44">
        <f>IF(DisplayUnits="standard",IF(G519=0,0,VLOOKUP(G519,'Flow Rate Table'!$B$13:$O$132,X519)),IF(G519=0,0,VLOOKUP(G519,#REF!,X519)))</f>
        <v>0</v>
      </c>
      <c r="O519" s="129" t="str">
        <f>IF(E519=$A$3,M519/Cost!$D$6,"N/A")</f>
        <v>N/A</v>
      </c>
      <c r="P519" s="45" t="str">
        <f>IF(E519=Translations!$A$100,VLOOKUP(Cost!$D$5,'Coefficient Table'!$A$8:$K$92,11,FALSE)*O519,"N/A")</f>
        <v>N/A</v>
      </c>
      <c r="Q519" s="45" t="str">
        <f>IF(E519=Translations!$A$100,VLOOKUP(Cost!$D$5,'Coefficient Table'!$A$8:$K$92,10,FALSE)*O519,"N/A")</f>
        <v>N/A</v>
      </c>
      <c r="R519" s="45" t="str">
        <f>IF(E519=Translations!$A$100,VLOOKUP(Cost!$D$5,'Coefficient Table'!$A$8:$K$92,9,FALSE)*P519,"N/A")</f>
        <v>N/A</v>
      </c>
      <c r="S519" s="127"/>
      <c r="T519" s="229"/>
      <c r="U519" s="222"/>
      <c r="V519" s="222"/>
      <c r="W519" s="222"/>
      <c r="X519" s="227">
        <f t="shared" si="21"/>
        <v>0</v>
      </c>
      <c r="Y519" s="222"/>
      <c r="Z519" s="222">
        <f>$N519*60*Cost!$H$10*Cost!$H$11*Cost!$D$7/1000</f>
        <v>0</v>
      </c>
      <c r="AA519" s="222">
        <f>$N519*60*Cost!$H$10*Cost!$H$11*Cost!$D$8/1000</f>
        <v>0</v>
      </c>
      <c r="AB519" s="222">
        <f>$N519*60*Cost!$H$10*Cost!$H$11*Cost!$D$9/1000</f>
        <v>0</v>
      </c>
      <c r="AC519" s="222">
        <f>$N519*60*Cost!$H$10*Cost!$H$11*Cost!$D$10/1000</f>
        <v>0</v>
      </c>
      <c r="AD519" s="222">
        <f>$N519*60*Cost!$H$10*Cost!$H$11*Cost!$D$11/1000</f>
        <v>0</v>
      </c>
      <c r="AE519" s="222">
        <f t="shared" si="23"/>
        <v>0</v>
      </c>
      <c r="AF519" s="222"/>
      <c r="AG519" s="222"/>
      <c r="AH519" s="222"/>
      <c r="AI519" s="222"/>
      <c r="AJ519" s="222"/>
      <c r="AK519" s="222"/>
      <c r="AL519" s="222"/>
      <c r="AM519" s="222"/>
      <c r="AN519" s="222"/>
      <c r="AO519" s="222"/>
      <c r="AP519" s="222"/>
      <c r="AQ519" s="222"/>
      <c r="AR519" s="222"/>
      <c r="AS519" s="222"/>
      <c r="AT519" s="222"/>
    </row>
    <row r="520" spans="2:46" ht="13.8" x14ac:dyDescent="0.25">
      <c r="B520" s="15"/>
      <c r="C520" s="15"/>
      <c r="D520" s="15"/>
      <c r="E520" s="16"/>
      <c r="F520" s="15"/>
      <c r="G520" s="29"/>
      <c r="H520" s="322"/>
      <c r="I520" s="323"/>
      <c r="J520" s="323"/>
      <c r="K520" s="15"/>
      <c r="L520" s="15"/>
      <c r="M520" s="204">
        <f t="shared" si="22"/>
        <v>0</v>
      </c>
      <c r="N520" s="44">
        <f>IF(DisplayUnits="standard",IF(G520=0,0,VLOOKUP(G520,'Flow Rate Table'!$B$13:$O$132,X520)),IF(G520=0,0,VLOOKUP(G520,#REF!,X520)))</f>
        <v>0</v>
      </c>
      <c r="O520" s="129" t="str">
        <f>IF(E520=$A$3,M520/Cost!$D$6,"N/A")</f>
        <v>N/A</v>
      </c>
      <c r="P520" s="45" t="str">
        <f>IF(E520=Translations!$A$100,VLOOKUP(Cost!$D$5,'Coefficient Table'!$A$8:$K$92,11,FALSE)*O520,"N/A")</f>
        <v>N/A</v>
      </c>
      <c r="Q520" s="45" t="str">
        <f>IF(E520=Translations!$A$100,VLOOKUP(Cost!$D$5,'Coefficient Table'!$A$8:$K$92,10,FALSE)*O520,"N/A")</f>
        <v>N/A</v>
      </c>
      <c r="R520" s="45" t="str">
        <f>IF(E520=Translations!$A$100,VLOOKUP(Cost!$D$5,'Coefficient Table'!$A$8:$K$92,9,FALSE)*P520,"N/A")</f>
        <v>N/A</v>
      </c>
      <c r="S520" s="127"/>
      <c r="T520" s="229"/>
      <c r="U520" s="222"/>
      <c r="V520" s="222"/>
      <c r="W520" s="222"/>
      <c r="X520" s="227">
        <f t="shared" ref="X520:X547" si="24">IF(DisplayUnits="standard",IF(F520=150,2)+IF(F520=125,4)+IF(F520=100,6)+IF(F520=75,8)+IF(F520=50,10)+IF(F520=25,12)+IF(F520=10,14),IF(F520=10,2)+IF(F520=9,4)+IF(F520=7,6)+IF(F520=5,8)+IF(F520=4,10)+IF(F520=2,12)+IF(F520=1,14))</f>
        <v>0</v>
      </c>
      <c r="Y520" s="222"/>
      <c r="Z520" s="222">
        <f>$N520*60*Cost!$H$10*Cost!$H$11*Cost!$D$7/1000</f>
        <v>0</v>
      </c>
      <c r="AA520" s="222">
        <f>$N520*60*Cost!$H$10*Cost!$H$11*Cost!$D$8/1000</f>
        <v>0</v>
      </c>
      <c r="AB520" s="222">
        <f>$N520*60*Cost!$H$10*Cost!$H$11*Cost!$D$9/1000</f>
        <v>0</v>
      </c>
      <c r="AC520" s="222">
        <f>$N520*60*Cost!$H$10*Cost!$H$11*Cost!$D$10/1000</f>
        <v>0</v>
      </c>
      <c r="AD520" s="222">
        <f>$N520*60*Cost!$H$10*Cost!$H$11*Cost!$D$11/1000</f>
        <v>0</v>
      </c>
      <c r="AE520" s="222">
        <f t="shared" si="23"/>
        <v>0</v>
      </c>
      <c r="AF520" s="222"/>
      <c r="AG520" s="222"/>
      <c r="AH520" s="222"/>
      <c r="AI520" s="222"/>
      <c r="AJ520" s="222"/>
      <c r="AK520" s="222"/>
      <c r="AL520" s="222"/>
      <c r="AM520" s="222"/>
      <c r="AN520" s="222"/>
      <c r="AO520" s="222"/>
      <c r="AP520" s="222"/>
      <c r="AQ520" s="222"/>
      <c r="AR520" s="222"/>
      <c r="AS520" s="222"/>
      <c r="AT520" s="222"/>
    </row>
    <row r="521" spans="2:46" ht="13.8" x14ac:dyDescent="0.25">
      <c r="B521" s="15"/>
      <c r="C521" s="15"/>
      <c r="D521" s="15"/>
      <c r="E521" s="16"/>
      <c r="F521" s="15"/>
      <c r="G521" s="29"/>
      <c r="H521" s="322"/>
      <c r="I521" s="323"/>
      <c r="J521" s="323"/>
      <c r="K521" s="15"/>
      <c r="L521" s="15"/>
      <c r="M521" s="204">
        <f t="shared" ref="M521:M547" si="25">IF(G521=0,0,AE521)</f>
        <v>0</v>
      </c>
      <c r="N521" s="44">
        <f>IF(DisplayUnits="standard",IF(G521=0,0,VLOOKUP(G521,'Flow Rate Table'!$B$13:$O$132,X521)),IF(G521=0,0,VLOOKUP(G521,#REF!,X521)))</f>
        <v>0</v>
      </c>
      <c r="O521" s="129" t="str">
        <f>IF(E521=$A$3,M521/Cost!$D$6,"N/A")</f>
        <v>N/A</v>
      </c>
      <c r="P521" s="45" t="str">
        <f>IF(E521=Translations!$A$100,VLOOKUP(Cost!$D$5,'Coefficient Table'!$A$8:$K$92,11,FALSE)*O521,"N/A")</f>
        <v>N/A</v>
      </c>
      <c r="Q521" s="45" t="str">
        <f>IF(E521=Translations!$A$100,VLOOKUP(Cost!$D$5,'Coefficient Table'!$A$8:$K$92,10,FALSE)*O521,"N/A")</f>
        <v>N/A</v>
      </c>
      <c r="R521" s="45" t="str">
        <f>IF(E521=Translations!$A$100,VLOOKUP(Cost!$D$5,'Coefficient Table'!$A$8:$K$92,9,FALSE)*P521,"N/A")</f>
        <v>N/A</v>
      </c>
      <c r="S521" s="127"/>
      <c r="T521" s="229"/>
      <c r="U521" s="222"/>
      <c r="V521" s="222"/>
      <c r="W521" s="222"/>
      <c r="X521" s="227">
        <f t="shared" si="24"/>
        <v>0</v>
      </c>
      <c r="Y521" s="222"/>
      <c r="Z521" s="222">
        <f>$N521*60*Cost!$H$10*Cost!$H$11*Cost!$D$7/1000</f>
        <v>0</v>
      </c>
      <c r="AA521" s="222">
        <f>$N521*60*Cost!$H$10*Cost!$H$11*Cost!$D$8/1000</f>
        <v>0</v>
      </c>
      <c r="AB521" s="222">
        <f>$N521*60*Cost!$H$10*Cost!$H$11*Cost!$D$9/1000</f>
        <v>0</v>
      </c>
      <c r="AC521" s="222">
        <f>$N521*60*Cost!$H$10*Cost!$H$11*Cost!$D$10/1000</f>
        <v>0</v>
      </c>
      <c r="AD521" s="222">
        <f>$N521*60*Cost!$H$10*Cost!$H$11*Cost!$D$11/1000</f>
        <v>0</v>
      </c>
      <c r="AE521" s="222">
        <f t="shared" ref="AE521:AE547" si="26">IF(E521=$A$3,Z521,IF(E521=$A$4,AA521,IF(E521=$A$5,AB521,IF(E521=$A$6,AC521,IF(E521=$A$7,AD521,0)))))</f>
        <v>0</v>
      </c>
      <c r="AF521" s="222"/>
      <c r="AG521" s="222"/>
      <c r="AH521" s="222"/>
      <c r="AI521" s="222"/>
      <c r="AJ521" s="222"/>
      <c r="AK521" s="222"/>
      <c r="AL521" s="222"/>
      <c r="AM521" s="222"/>
      <c r="AN521" s="222"/>
      <c r="AO521" s="222"/>
      <c r="AP521" s="222"/>
      <c r="AQ521" s="222"/>
      <c r="AR521" s="222"/>
      <c r="AS521" s="222"/>
      <c r="AT521" s="222"/>
    </row>
    <row r="522" spans="2:46" ht="13.8" x14ac:dyDescent="0.25">
      <c r="B522" s="15"/>
      <c r="C522" s="15"/>
      <c r="D522" s="15"/>
      <c r="E522" s="16"/>
      <c r="F522" s="15"/>
      <c r="G522" s="29"/>
      <c r="H522" s="322"/>
      <c r="I522" s="323"/>
      <c r="J522" s="323"/>
      <c r="K522" s="15"/>
      <c r="L522" s="15"/>
      <c r="M522" s="204">
        <f t="shared" si="25"/>
        <v>0</v>
      </c>
      <c r="N522" s="44">
        <f>IF(DisplayUnits="standard",IF(G522=0,0,VLOOKUP(G522,'Flow Rate Table'!$B$13:$O$132,X522)),IF(G522=0,0,VLOOKUP(G522,#REF!,X522)))</f>
        <v>0</v>
      </c>
      <c r="O522" s="129" t="str">
        <f>IF(E522=$A$3,M522/Cost!$D$6,"N/A")</f>
        <v>N/A</v>
      </c>
      <c r="P522" s="45" t="str">
        <f>IF(E522=Translations!$A$100,VLOOKUP(Cost!$D$5,'Coefficient Table'!$A$8:$K$92,11,FALSE)*O522,"N/A")</f>
        <v>N/A</v>
      </c>
      <c r="Q522" s="45" t="str">
        <f>IF(E522=Translations!$A$100,VLOOKUP(Cost!$D$5,'Coefficient Table'!$A$8:$K$92,10,FALSE)*O522,"N/A")</f>
        <v>N/A</v>
      </c>
      <c r="R522" s="45" t="str">
        <f>IF(E522=Translations!$A$100,VLOOKUP(Cost!$D$5,'Coefficient Table'!$A$8:$K$92,9,FALSE)*P522,"N/A")</f>
        <v>N/A</v>
      </c>
      <c r="S522" s="127"/>
      <c r="T522" s="229"/>
      <c r="U522" s="222"/>
      <c r="V522" s="222"/>
      <c r="W522" s="222"/>
      <c r="X522" s="227">
        <f t="shared" si="24"/>
        <v>0</v>
      </c>
      <c r="Y522" s="222"/>
      <c r="Z522" s="222">
        <f>$N522*60*Cost!$H$10*Cost!$H$11*Cost!$D$7/1000</f>
        <v>0</v>
      </c>
      <c r="AA522" s="222">
        <f>$N522*60*Cost!$H$10*Cost!$H$11*Cost!$D$8/1000</f>
        <v>0</v>
      </c>
      <c r="AB522" s="222">
        <f>$N522*60*Cost!$H$10*Cost!$H$11*Cost!$D$9/1000</f>
        <v>0</v>
      </c>
      <c r="AC522" s="222">
        <f>$N522*60*Cost!$H$10*Cost!$H$11*Cost!$D$10/1000</f>
        <v>0</v>
      </c>
      <c r="AD522" s="222">
        <f>$N522*60*Cost!$H$10*Cost!$H$11*Cost!$D$11/1000</f>
        <v>0</v>
      </c>
      <c r="AE522" s="222">
        <f t="shared" si="26"/>
        <v>0</v>
      </c>
      <c r="AF522" s="222"/>
      <c r="AG522" s="222"/>
      <c r="AH522" s="222"/>
      <c r="AI522" s="222"/>
      <c r="AJ522" s="222"/>
      <c r="AK522" s="222"/>
      <c r="AL522" s="222"/>
      <c r="AM522" s="222"/>
      <c r="AN522" s="222"/>
      <c r="AO522" s="222"/>
      <c r="AP522" s="222"/>
      <c r="AQ522" s="222"/>
      <c r="AR522" s="222"/>
      <c r="AS522" s="222"/>
      <c r="AT522" s="222"/>
    </row>
    <row r="523" spans="2:46" ht="13.8" x14ac:dyDescent="0.25">
      <c r="B523" s="15"/>
      <c r="C523" s="15"/>
      <c r="D523" s="15"/>
      <c r="E523" s="16"/>
      <c r="F523" s="15"/>
      <c r="G523" s="29"/>
      <c r="H523" s="322"/>
      <c r="I523" s="323"/>
      <c r="J523" s="323"/>
      <c r="K523" s="15"/>
      <c r="L523" s="15"/>
      <c r="M523" s="204">
        <f t="shared" si="25"/>
        <v>0</v>
      </c>
      <c r="N523" s="44">
        <f>IF(DisplayUnits="standard",IF(G523=0,0,VLOOKUP(G523,'Flow Rate Table'!$B$13:$O$132,X523)),IF(G523=0,0,VLOOKUP(G523,#REF!,X523)))</f>
        <v>0</v>
      </c>
      <c r="O523" s="129" t="str">
        <f>IF(E523=$A$3,M523/Cost!$D$6,"N/A")</f>
        <v>N/A</v>
      </c>
      <c r="P523" s="45" t="str">
        <f>IF(E523=Translations!$A$100,VLOOKUP(Cost!$D$5,'Coefficient Table'!$A$8:$K$92,11,FALSE)*O523,"N/A")</f>
        <v>N/A</v>
      </c>
      <c r="Q523" s="45" t="str">
        <f>IF(E523=Translations!$A$100,VLOOKUP(Cost!$D$5,'Coefficient Table'!$A$8:$K$92,10,FALSE)*O523,"N/A")</f>
        <v>N/A</v>
      </c>
      <c r="R523" s="45" t="str">
        <f>IF(E523=Translations!$A$100,VLOOKUP(Cost!$D$5,'Coefficient Table'!$A$8:$K$92,9,FALSE)*P523,"N/A")</f>
        <v>N/A</v>
      </c>
      <c r="S523" s="127"/>
      <c r="T523" s="229"/>
      <c r="U523" s="222"/>
      <c r="V523" s="222"/>
      <c r="W523" s="222"/>
      <c r="X523" s="227">
        <f t="shared" si="24"/>
        <v>0</v>
      </c>
      <c r="Y523" s="222"/>
      <c r="Z523" s="222">
        <f>$N523*60*Cost!$H$10*Cost!$H$11*Cost!$D$7/1000</f>
        <v>0</v>
      </c>
      <c r="AA523" s="222">
        <f>$N523*60*Cost!$H$10*Cost!$H$11*Cost!$D$8/1000</f>
        <v>0</v>
      </c>
      <c r="AB523" s="222">
        <f>$N523*60*Cost!$H$10*Cost!$H$11*Cost!$D$9/1000</f>
        <v>0</v>
      </c>
      <c r="AC523" s="222">
        <f>$N523*60*Cost!$H$10*Cost!$H$11*Cost!$D$10/1000</f>
        <v>0</v>
      </c>
      <c r="AD523" s="222">
        <f>$N523*60*Cost!$H$10*Cost!$H$11*Cost!$D$11/1000</f>
        <v>0</v>
      </c>
      <c r="AE523" s="222">
        <f t="shared" si="26"/>
        <v>0</v>
      </c>
      <c r="AF523" s="222"/>
      <c r="AG523" s="222"/>
      <c r="AH523" s="222"/>
      <c r="AI523" s="222"/>
      <c r="AJ523" s="222"/>
      <c r="AK523" s="222"/>
      <c r="AL523" s="222"/>
      <c r="AM523" s="222"/>
      <c r="AN523" s="222"/>
      <c r="AO523" s="222"/>
      <c r="AP523" s="222"/>
      <c r="AQ523" s="222"/>
      <c r="AR523" s="222"/>
      <c r="AS523" s="222"/>
      <c r="AT523" s="222"/>
    </row>
    <row r="524" spans="2:46" ht="13.8" x14ac:dyDescent="0.25">
      <c r="B524" s="15"/>
      <c r="C524" s="15"/>
      <c r="D524" s="15"/>
      <c r="E524" s="16"/>
      <c r="F524" s="15"/>
      <c r="G524" s="29"/>
      <c r="H524" s="322"/>
      <c r="I524" s="323"/>
      <c r="J524" s="323"/>
      <c r="K524" s="15"/>
      <c r="L524" s="15"/>
      <c r="M524" s="204">
        <f t="shared" si="25"/>
        <v>0</v>
      </c>
      <c r="N524" s="44">
        <f>IF(DisplayUnits="standard",IF(G524=0,0,VLOOKUP(G524,'Flow Rate Table'!$B$13:$O$132,X524)),IF(G524=0,0,VLOOKUP(G524,#REF!,X524)))</f>
        <v>0</v>
      </c>
      <c r="O524" s="129" t="str">
        <f>IF(E524=$A$3,M524/Cost!$D$6,"N/A")</f>
        <v>N/A</v>
      </c>
      <c r="P524" s="45" t="str">
        <f>IF(E524=Translations!$A$100,VLOOKUP(Cost!$D$5,'Coefficient Table'!$A$8:$K$92,11,FALSE)*O524,"N/A")</f>
        <v>N/A</v>
      </c>
      <c r="Q524" s="45" t="str">
        <f>IF(E524=Translations!$A$100,VLOOKUP(Cost!$D$5,'Coefficient Table'!$A$8:$K$92,10,FALSE)*O524,"N/A")</f>
        <v>N/A</v>
      </c>
      <c r="R524" s="45" t="str">
        <f>IF(E524=Translations!$A$100,VLOOKUP(Cost!$D$5,'Coefficient Table'!$A$8:$K$92,9,FALSE)*P524,"N/A")</f>
        <v>N/A</v>
      </c>
      <c r="S524" s="127"/>
      <c r="T524" s="229"/>
      <c r="U524" s="222"/>
      <c r="V524" s="222"/>
      <c r="W524" s="222"/>
      <c r="X524" s="227">
        <f t="shared" si="24"/>
        <v>0</v>
      </c>
      <c r="Y524" s="222"/>
      <c r="Z524" s="222">
        <f>$N524*60*Cost!$H$10*Cost!$H$11*Cost!$D$7/1000</f>
        <v>0</v>
      </c>
      <c r="AA524" s="222">
        <f>$N524*60*Cost!$H$10*Cost!$H$11*Cost!$D$8/1000</f>
        <v>0</v>
      </c>
      <c r="AB524" s="222">
        <f>$N524*60*Cost!$H$10*Cost!$H$11*Cost!$D$9/1000</f>
        <v>0</v>
      </c>
      <c r="AC524" s="222">
        <f>$N524*60*Cost!$H$10*Cost!$H$11*Cost!$D$10/1000</f>
        <v>0</v>
      </c>
      <c r="AD524" s="222">
        <f>$N524*60*Cost!$H$10*Cost!$H$11*Cost!$D$11/1000</f>
        <v>0</v>
      </c>
      <c r="AE524" s="222">
        <f t="shared" si="26"/>
        <v>0</v>
      </c>
      <c r="AF524" s="222"/>
      <c r="AG524" s="222"/>
      <c r="AH524" s="222"/>
      <c r="AI524" s="222"/>
      <c r="AJ524" s="222"/>
      <c r="AK524" s="222"/>
      <c r="AL524" s="222"/>
      <c r="AM524" s="222"/>
      <c r="AN524" s="222"/>
      <c r="AO524" s="222"/>
      <c r="AP524" s="222"/>
      <c r="AQ524" s="222"/>
      <c r="AR524" s="222"/>
      <c r="AS524" s="222"/>
      <c r="AT524" s="222"/>
    </row>
    <row r="525" spans="2:46" ht="13.8" x14ac:dyDescent="0.25">
      <c r="B525" s="15"/>
      <c r="C525" s="15"/>
      <c r="D525" s="15"/>
      <c r="E525" s="16"/>
      <c r="F525" s="15"/>
      <c r="G525" s="29"/>
      <c r="H525" s="322"/>
      <c r="I525" s="323"/>
      <c r="J525" s="323"/>
      <c r="K525" s="15"/>
      <c r="L525" s="15"/>
      <c r="M525" s="204">
        <f t="shared" si="25"/>
        <v>0</v>
      </c>
      <c r="N525" s="44">
        <f>IF(DisplayUnits="standard",IF(G525=0,0,VLOOKUP(G525,'Flow Rate Table'!$B$13:$O$132,X525)),IF(G525=0,0,VLOOKUP(G525,#REF!,X525)))</f>
        <v>0</v>
      </c>
      <c r="O525" s="129" t="str">
        <f>IF(E525=$A$3,M525/Cost!$D$6,"N/A")</f>
        <v>N/A</v>
      </c>
      <c r="P525" s="45" t="str">
        <f>IF(E525=Translations!$A$100,VLOOKUP(Cost!$D$5,'Coefficient Table'!$A$8:$K$92,11,FALSE)*O525,"N/A")</f>
        <v>N/A</v>
      </c>
      <c r="Q525" s="45" t="str">
        <f>IF(E525=Translations!$A$100,VLOOKUP(Cost!$D$5,'Coefficient Table'!$A$8:$K$92,10,FALSE)*O525,"N/A")</f>
        <v>N/A</v>
      </c>
      <c r="R525" s="45" t="str">
        <f>IF(E525=Translations!$A$100,VLOOKUP(Cost!$D$5,'Coefficient Table'!$A$8:$K$92,9,FALSE)*P525,"N/A")</f>
        <v>N/A</v>
      </c>
      <c r="S525" s="127"/>
      <c r="T525" s="229"/>
      <c r="U525" s="222"/>
      <c r="V525" s="222"/>
      <c r="W525" s="222"/>
      <c r="X525" s="227">
        <f t="shared" si="24"/>
        <v>0</v>
      </c>
      <c r="Y525" s="222"/>
      <c r="Z525" s="222">
        <f>$N525*60*Cost!$H$10*Cost!$H$11*Cost!$D$7/1000</f>
        <v>0</v>
      </c>
      <c r="AA525" s="222">
        <f>$N525*60*Cost!$H$10*Cost!$H$11*Cost!$D$8/1000</f>
        <v>0</v>
      </c>
      <c r="AB525" s="222">
        <f>$N525*60*Cost!$H$10*Cost!$H$11*Cost!$D$9/1000</f>
        <v>0</v>
      </c>
      <c r="AC525" s="222">
        <f>$N525*60*Cost!$H$10*Cost!$H$11*Cost!$D$10/1000</f>
        <v>0</v>
      </c>
      <c r="AD525" s="222">
        <f>$N525*60*Cost!$H$10*Cost!$H$11*Cost!$D$11/1000</f>
        <v>0</v>
      </c>
      <c r="AE525" s="222">
        <f t="shared" si="26"/>
        <v>0</v>
      </c>
      <c r="AF525" s="222"/>
      <c r="AG525" s="222"/>
      <c r="AH525" s="222"/>
      <c r="AI525" s="222"/>
      <c r="AJ525" s="222"/>
      <c r="AK525" s="222"/>
      <c r="AL525" s="222"/>
      <c r="AM525" s="222"/>
      <c r="AN525" s="222"/>
      <c r="AO525" s="222"/>
      <c r="AP525" s="222"/>
      <c r="AQ525" s="222"/>
      <c r="AR525" s="222"/>
      <c r="AS525" s="222"/>
      <c r="AT525" s="222"/>
    </row>
    <row r="526" spans="2:46" ht="13.8" x14ac:dyDescent="0.25">
      <c r="B526" s="15"/>
      <c r="C526" s="15"/>
      <c r="D526" s="15"/>
      <c r="E526" s="16"/>
      <c r="F526" s="15"/>
      <c r="G526" s="29"/>
      <c r="H526" s="322"/>
      <c r="I526" s="323"/>
      <c r="J526" s="323"/>
      <c r="K526" s="15"/>
      <c r="L526" s="15"/>
      <c r="M526" s="204">
        <f t="shared" si="25"/>
        <v>0</v>
      </c>
      <c r="N526" s="44">
        <f>IF(DisplayUnits="standard",IF(G526=0,0,VLOOKUP(G526,'Flow Rate Table'!$B$13:$O$132,X526)),IF(G526=0,0,VLOOKUP(G526,#REF!,X526)))</f>
        <v>0</v>
      </c>
      <c r="O526" s="129" t="str">
        <f>IF(E526=$A$3,M526/Cost!$D$6,"N/A")</f>
        <v>N/A</v>
      </c>
      <c r="P526" s="45" t="str">
        <f>IF(E526=Translations!$A$100,VLOOKUP(Cost!$D$5,'Coefficient Table'!$A$8:$K$92,11,FALSE)*O526,"N/A")</f>
        <v>N/A</v>
      </c>
      <c r="Q526" s="45" t="str">
        <f>IF(E526=Translations!$A$100,VLOOKUP(Cost!$D$5,'Coefficient Table'!$A$8:$K$92,10,FALSE)*O526,"N/A")</f>
        <v>N/A</v>
      </c>
      <c r="R526" s="45" t="str">
        <f>IF(E526=Translations!$A$100,VLOOKUP(Cost!$D$5,'Coefficient Table'!$A$8:$K$92,9,FALSE)*P526,"N/A")</f>
        <v>N/A</v>
      </c>
      <c r="S526" s="127"/>
      <c r="T526" s="229"/>
      <c r="U526" s="222"/>
      <c r="V526" s="222"/>
      <c r="W526" s="222"/>
      <c r="X526" s="227">
        <f t="shared" si="24"/>
        <v>0</v>
      </c>
      <c r="Y526" s="222"/>
      <c r="Z526" s="222">
        <f>$N526*60*Cost!$H$10*Cost!$H$11*Cost!$D$7/1000</f>
        <v>0</v>
      </c>
      <c r="AA526" s="222">
        <f>$N526*60*Cost!$H$10*Cost!$H$11*Cost!$D$8/1000</f>
        <v>0</v>
      </c>
      <c r="AB526" s="222">
        <f>$N526*60*Cost!$H$10*Cost!$H$11*Cost!$D$9/1000</f>
        <v>0</v>
      </c>
      <c r="AC526" s="222">
        <f>$N526*60*Cost!$H$10*Cost!$H$11*Cost!$D$10/1000</f>
        <v>0</v>
      </c>
      <c r="AD526" s="222">
        <f>$N526*60*Cost!$H$10*Cost!$H$11*Cost!$D$11/1000</f>
        <v>0</v>
      </c>
      <c r="AE526" s="222">
        <f t="shared" si="26"/>
        <v>0</v>
      </c>
      <c r="AF526" s="222"/>
      <c r="AG526" s="222"/>
      <c r="AH526" s="222"/>
      <c r="AI526" s="222"/>
      <c r="AJ526" s="222"/>
      <c r="AK526" s="222"/>
      <c r="AL526" s="222"/>
      <c r="AM526" s="222"/>
      <c r="AN526" s="222"/>
      <c r="AO526" s="222"/>
      <c r="AP526" s="222"/>
      <c r="AQ526" s="222"/>
      <c r="AR526" s="222"/>
      <c r="AS526" s="222"/>
      <c r="AT526" s="222"/>
    </row>
    <row r="527" spans="2:46" ht="13.8" x14ac:dyDescent="0.25">
      <c r="B527" s="15"/>
      <c r="C527" s="15"/>
      <c r="D527" s="15"/>
      <c r="E527" s="16"/>
      <c r="F527" s="15"/>
      <c r="G527" s="29"/>
      <c r="H527" s="322"/>
      <c r="I527" s="323"/>
      <c r="J527" s="323"/>
      <c r="K527" s="15"/>
      <c r="L527" s="15"/>
      <c r="M527" s="204">
        <f t="shared" si="25"/>
        <v>0</v>
      </c>
      <c r="N527" s="44">
        <f>IF(DisplayUnits="standard",IF(G527=0,0,VLOOKUP(G527,'Flow Rate Table'!$B$13:$O$132,X527)),IF(G527=0,0,VLOOKUP(G527,#REF!,X527)))</f>
        <v>0</v>
      </c>
      <c r="O527" s="129" t="str">
        <f>IF(E527=$A$3,M527/Cost!$D$6,"N/A")</f>
        <v>N/A</v>
      </c>
      <c r="P527" s="45" t="str">
        <f>IF(E527=Translations!$A$100,VLOOKUP(Cost!$D$5,'Coefficient Table'!$A$8:$K$92,11,FALSE)*O527,"N/A")</f>
        <v>N/A</v>
      </c>
      <c r="Q527" s="45" t="str">
        <f>IF(E527=Translations!$A$100,VLOOKUP(Cost!$D$5,'Coefficient Table'!$A$8:$K$92,10,FALSE)*O527,"N/A")</f>
        <v>N/A</v>
      </c>
      <c r="R527" s="45" t="str">
        <f>IF(E527=Translations!$A$100,VLOOKUP(Cost!$D$5,'Coefficient Table'!$A$8:$K$92,9,FALSE)*P527,"N/A")</f>
        <v>N/A</v>
      </c>
      <c r="S527" s="127"/>
      <c r="T527" s="229"/>
      <c r="U527" s="222"/>
      <c r="V527" s="222"/>
      <c r="W527" s="222"/>
      <c r="X527" s="227">
        <f t="shared" si="24"/>
        <v>0</v>
      </c>
      <c r="Y527" s="222"/>
      <c r="Z527" s="222">
        <f>$N527*60*Cost!$H$10*Cost!$H$11*Cost!$D$7/1000</f>
        <v>0</v>
      </c>
      <c r="AA527" s="222">
        <f>$N527*60*Cost!$H$10*Cost!$H$11*Cost!$D$8/1000</f>
        <v>0</v>
      </c>
      <c r="AB527" s="222">
        <f>$N527*60*Cost!$H$10*Cost!$H$11*Cost!$D$9/1000</f>
        <v>0</v>
      </c>
      <c r="AC527" s="222">
        <f>$N527*60*Cost!$H$10*Cost!$H$11*Cost!$D$10/1000</f>
        <v>0</v>
      </c>
      <c r="AD527" s="222">
        <f>$N527*60*Cost!$H$10*Cost!$H$11*Cost!$D$11/1000</f>
        <v>0</v>
      </c>
      <c r="AE527" s="222">
        <f t="shared" si="26"/>
        <v>0</v>
      </c>
      <c r="AF527" s="222"/>
      <c r="AG527" s="222"/>
      <c r="AH527" s="222"/>
      <c r="AI527" s="222"/>
      <c r="AJ527" s="222"/>
      <c r="AK527" s="222"/>
      <c r="AL527" s="222"/>
      <c r="AM527" s="222"/>
      <c r="AN527" s="222"/>
      <c r="AO527" s="222"/>
      <c r="AP527" s="222"/>
      <c r="AQ527" s="222"/>
      <c r="AR527" s="222"/>
      <c r="AS527" s="222"/>
      <c r="AT527" s="222"/>
    </row>
    <row r="528" spans="2:46" ht="13.8" x14ac:dyDescent="0.25">
      <c r="B528" s="15"/>
      <c r="C528" s="15"/>
      <c r="D528" s="15"/>
      <c r="E528" s="16"/>
      <c r="F528" s="15"/>
      <c r="G528" s="29"/>
      <c r="H528" s="322"/>
      <c r="I528" s="323"/>
      <c r="J528" s="323"/>
      <c r="K528" s="15"/>
      <c r="L528" s="15"/>
      <c r="M528" s="204">
        <f t="shared" si="25"/>
        <v>0</v>
      </c>
      <c r="N528" s="44">
        <f>IF(DisplayUnits="standard",IF(G528=0,0,VLOOKUP(G528,'Flow Rate Table'!$B$13:$O$132,X528)),IF(G528=0,0,VLOOKUP(G528,#REF!,X528)))</f>
        <v>0</v>
      </c>
      <c r="O528" s="129" t="str">
        <f>IF(E528=$A$3,M528/Cost!$D$6,"N/A")</f>
        <v>N/A</v>
      </c>
      <c r="P528" s="45" t="str">
        <f>IF(E528=Translations!$A$100,VLOOKUP(Cost!$D$5,'Coefficient Table'!$A$8:$K$92,11,FALSE)*O528,"N/A")</f>
        <v>N/A</v>
      </c>
      <c r="Q528" s="45" t="str">
        <f>IF(E528=Translations!$A$100,VLOOKUP(Cost!$D$5,'Coefficient Table'!$A$8:$K$92,10,FALSE)*O528,"N/A")</f>
        <v>N/A</v>
      </c>
      <c r="R528" s="45" t="str">
        <f>IF(E528=Translations!$A$100,VLOOKUP(Cost!$D$5,'Coefficient Table'!$A$8:$K$92,9,FALSE)*P528,"N/A")</f>
        <v>N/A</v>
      </c>
      <c r="S528" s="127"/>
      <c r="T528" s="229"/>
      <c r="U528" s="222"/>
      <c r="V528" s="222"/>
      <c r="W528" s="222"/>
      <c r="X528" s="227">
        <f t="shared" si="24"/>
        <v>0</v>
      </c>
      <c r="Y528" s="222"/>
      <c r="Z528" s="222">
        <f>$N528*60*Cost!$H$10*Cost!$H$11*Cost!$D$7/1000</f>
        <v>0</v>
      </c>
      <c r="AA528" s="222">
        <f>$N528*60*Cost!$H$10*Cost!$H$11*Cost!$D$8/1000</f>
        <v>0</v>
      </c>
      <c r="AB528" s="222">
        <f>$N528*60*Cost!$H$10*Cost!$H$11*Cost!$D$9/1000</f>
        <v>0</v>
      </c>
      <c r="AC528" s="222">
        <f>$N528*60*Cost!$H$10*Cost!$H$11*Cost!$D$10/1000</f>
        <v>0</v>
      </c>
      <c r="AD528" s="222">
        <f>$N528*60*Cost!$H$10*Cost!$H$11*Cost!$D$11/1000</f>
        <v>0</v>
      </c>
      <c r="AE528" s="222">
        <f t="shared" si="26"/>
        <v>0</v>
      </c>
      <c r="AF528" s="222"/>
      <c r="AG528" s="222"/>
      <c r="AH528" s="222"/>
      <c r="AI528" s="222"/>
      <c r="AJ528" s="222"/>
      <c r="AK528" s="222"/>
      <c r="AL528" s="222"/>
      <c r="AM528" s="222"/>
      <c r="AN528" s="222"/>
      <c r="AO528" s="222"/>
      <c r="AP528" s="222"/>
      <c r="AQ528" s="222"/>
      <c r="AR528" s="222"/>
      <c r="AS528" s="222"/>
      <c r="AT528" s="222"/>
    </row>
    <row r="529" spans="2:46" ht="13.8" x14ac:dyDescent="0.25">
      <c r="B529" s="15"/>
      <c r="C529" s="15"/>
      <c r="D529" s="15"/>
      <c r="E529" s="16"/>
      <c r="F529" s="15"/>
      <c r="G529" s="29"/>
      <c r="H529" s="322"/>
      <c r="I529" s="323"/>
      <c r="J529" s="323"/>
      <c r="K529" s="15"/>
      <c r="L529" s="15"/>
      <c r="M529" s="204">
        <f t="shared" si="25"/>
        <v>0</v>
      </c>
      <c r="N529" s="44">
        <f>IF(DisplayUnits="standard",IF(G529=0,0,VLOOKUP(G529,'Flow Rate Table'!$B$13:$O$132,X529)),IF(G529=0,0,VLOOKUP(G529,#REF!,X529)))</f>
        <v>0</v>
      </c>
      <c r="O529" s="129" t="str">
        <f>IF(E529=$A$3,M529/Cost!$D$6,"N/A")</f>
        <v>N/A</v>
      </c>
      <c r="P529" s="45" t="str">
        <f>IF(E529=Translations!$A$100,VLOOKUP(Cost!$D$5,'Coefficient Table'!$A$8:$K$92,11,FALSE)*O529,"N/A")</f>
        <v>N/A</v>
      </c>
      <c r="Q529" s="45" t="str">
        <f>IF(E529=Translations!$A$100,VLOOKUP(Cost!$D$5,'Coefficient Table'!$A$8:$K$92,10,FALSE)*O529,"N/A")</f>
        <v>N/A</v>
      </c>
      <c r="R529" s="45" t="str">
        <f>IF(E529=Translations!$A$100,VLOOKUP(Cost!$D$5,'Coefficient Table'!$A$8:$K$92,9,FALSE)*P529,"N/A")</f>
        <v>N/A</v>
      </c>
      <c r="S529" s="127"/>
      <c r="T529" s="229"/>
      <c r="U529" s="222"/>
      <c r="V529" s="222"/>
      <c r="W529" s="222"/>
      <c r="X529" s="227">
        <f t="shared" si="24"/>
        <v>0</v>
      </c>
      <c r="Y529" s="222"/>
      <c r="Z529" s="222">
        <f>$N529*60*Cost!$H$10*Cost!$H$11*Cost!$D$7/1000</f>
        <v>0</v>
      </c>
      <c r="AA529" s="222">
        <f>$N529*60*Cost!$H$10*Cost!$H$11*Cost!$D$8/1000</f>
        <v>0</v>
      </c>
      <c r="AB529" s="222">
        <f>$N529*60*Cost!$H$10*Cost!$H$11*Cost!$D$9/1000</f>
        <v>0</v>
      </c>
      <c r="AC529" s="222">
        <f>$N529*60*Cost!$H$10*Cost!$H$11*Cost!$D$10/1000</f>
        <v>0</v>
      </c>
      <c r="AD529" s="222">
        <f>$N529*60*Cost!$H$10*Cost!$H$11*Cost!$D$11/1000</f>
        <v>0</v>
      </c>
      <c r="AE529" s="222">
        <f t="shared" si="26"/>
        <v>0</v>
      </c>
      <c r="AF529" s="222"/>
      <c r="AG529" s="222"/>
      <c r="AH529" s="222"/>
      <c r="AI529" s="222"/>
      <c r="AJ529" s="222"/>
      <c r="AK529" s="222"/>
      <c r="AL529" s="222"/>
      <c r="AM529" s="222"/>
      <c r="AN529" s="222"/>
      <c r="AO529" s="222"/>
      <c r="AP529" s="222"/>
      <c r="AQ529" s="222"/>
      <c r="AR529" s="222"/>
      <c r="AS529" s="222"/>
      <c r="AT529" s="222"/>
    </row>
    <row r="530" spans="2:46" ht="13.8" x14ac:dyDescent="0.25">
      <c r="B530" s="15"/>
      <c r="C530" s="15"/>
      <c r="D530" s="15"/>
      <c r="E530" s="16"/>
      <c r="F530" s="15"/>
      <c r="G530" s="29"/>
      <c r="H530" s="322"/>
      <c r="I530" s="323"/>
      <c r="J530" s="323"/>
      <c r="K530" s="15"/>
      <c r="L530" s="15"/>
      <c r="M530" s="204">
        <f t="shared" si="25"/>
        <v>0</v>
      </c>
      <c r="N530" s="44">
        <f>IF(DisplayUnits="standard",IF(G530=0,0,VLOOKUP(G530,'Flow Rate Table'!$B$13:$O$132,X530)),IF(G530=0,0,VLOOKUP(G530,#REF!,X530)))</f>
        <v>0</v>
      </c>
      <c r="O530" s="129" t="str">
        <f>IF(E530=$A$3,M530/Cost!$D$6,"N/A")</f>
        <v>N/A</v>
      </c>
      <c r="P530" s="45" t="str">
        <f>IF(E530=Translations!$A$100,VLOOKUP(Cost!$D$5,'Coefficient Table'!$A$8:$K$92,11,FALSE)*O530,"N/A")</f>
        <v>N/A</v>
      </c>
      <c r="Q530" s="45" t="str">
        <f>IF(E530=Translations!$A$100,VLOOKUP(Cost!$D$5,'Coefficient Table'!$A$8:$K$92,10,FALSE)*O530,"N/A")</f>
        <v>N/A</v>
      </c>
      <c r="R530" s="45" t="str">
        <f>IF(E530=Translations!$A$100,VLOOKUP(Cost!$D$5,'Coefficient Table'!$A$8:$K$92,9,FALSE)*P530,"N/A")</f>
        <v>N/A</v>
      </c>
      <c r="S530" s="127"/>
      <c r="T530" s="229"/>
      <c r="U530" s="222"/>
      <c r="V530" s="222"/>
      <c r="W530" s="222"/>
      <c r="X530" s="227">
        <f t="shared" si="24"/>
        <v>0</v>
      </c>
      <c r="Y530" s="222"/>
      <c r="Z530" s="222">
        <f>$N530*60*Cost!$H$10*Cost!$H$11*Cost!$D$7/1000</f>
        <v>0</v>
      </c>
      <c r="AA530" s="222">
        <f>$N530*60*Cost!$H$10*Cost!$H$11*Cost!$D$8/1000</f>
        <v>0</v>
      </c>
      <c r="AB530" s="222">
        <f>$N530*60*Cost!$H$10*Cost!$H$11*Cost!$D$9/1000</f>
        <v>0</v>
      </c>
      <c r="AC530" s="222">
        <f>$N530*60*Cost!$H$10*Cost!$H$11*Cost!$D$10/1000</f>
        <v>0</v>
      </c>
      <c r="AD530" s="222">
        <f>$N530*60*Cost!$H$10*Cost!$H$11*Cost!$D$11/1000</f>
        <v>0</v>
      </c>
      <c r="AE530" s="222">
        <f t="shared" si="26"/>
        <v>0</v>
      </c>
      <c r="AF530" s="222"/>
      <c r="AG530" s="222"/>
      <c r="AH530" s="222"/>
      <c r="AI530" s="222"/>
      <c r="AJ530" s="222"/>
      <c r="AK530" s="222"/>
      <c r="AL530" s="222"/>
      <c r="AM530" s="222"/>
      <c r="AN530" s="222"/>
      <c r="AO530" s="222"/>
      <c r="AP530" s="222"/>
      <c r="AQ530" s="222"/>
      <c r="AR530" s="222"/>
      <c r="AS530" s="222"/>
      <c r="AT530" s="222"/>
    </row>
    <row r="531" spans="2:46" ht="13.8" x14ac:dyDescent="0.25">
      <c r="B531" s="15"/>
      <c r="C531" s="15"/>
      <c r="D531" s="15"/>
      <c r="E531" s="16"/>
      <c r="F531" s="15"/>
      <c r="G531" s="29"/>
      <c r="H531" s="322"/>
      <c r="I531" s="323"/>
      <c r="J531" s="323"/>
      <c r="K531" s="15"/>
      <c r="L531" s="15"/>
      <c r="M531" s="204">
        <f t="shared" si="25"/>
        <v>0</v>
      </c>
      <c r="N531" s="44">
        <f>IF(DisplayUnits="standard",IF(G531=0,0,VLOOKUP(G531,'Flow Rate Table'!$B$13:$O$132,X531)),IF(G531=0,0,VLOOKUP(G531,#REF!,X531)))</f>
        <v>0</v>
      </c>
      <c r="O531" s="129" t="str">
        <f>IF(E531=$A$3,M531/Cost!$D$6,"N/A")</f>
        <v>N/A</v>
      </c>
      <c r="P531" s="45" t="str">
        <f>IF(E531=Translations!$A$100,VLOOKUP(Cost!$D$5,'Coefficient Table'!$A$8:$K$92,11,FALSE)*O531,"N/A")</f>
        <v>N/A</v>
      </c>
      <c r="Q531" s="45" t="str">
        <f>IF(E531=Translations!$A$100,VLOOKUP(Cost!$D$5,'Coefficient Table'!$A$8:$K$92,10,FALSE)*O531,"N/A")</f>
        <v>N/A</v>
      </c>
      <c r="R531" s="45" t="str">
        <f>IF(E531=Translations!$A$100,VLOOKUP(Cost!$D$5,'Coefficient Table'!$A$8:$K$92,9,FALSE)*P531,"N/A")</f>
        <v>N/A</v>
      </c>
      <c r="S531" s="127"/>
      <c r="T531" s="229"/>
      <c r="U531" s="222"/>
      <c r="V531" s="222"/>
      <c r="W531" s="222"/>
      <c r="X531" s="227">
        <f t="shared" si="24"/>
        <v>0</v>
      </c>
      <c r="Y531" s="222"/>
      <c r="Z531" s="222">
        <f>$N531*60*Cost!$H$10*Cost!$H$11*Cost!$D$7/1000</f>
        <v>0</v>
      </c>
      <c r="AA531" s="222">
        <f>$N531*60*Cost!$H$10*Cost!$H$11*Cost!$D$8/1000</f>
        <v>0</v>
      </c>
      <c r="AB531" s="222">
        <f>$N531*60*Cost!$H$10*Cost!$H$11*Cost!$D$9/1000</f>
        <v>0</v>
      </c>
      <c r="AC531" s="222">
        <f>$N531*60*Cost!$H$10*Cost!$H$11*Cost!$D$10/1000</f>
        <v>0</v>
      </c>
      <c r="AD531" s="222">
        <f>$N531*60*Cost!$H$10*Cost!$H$11*Cost!$D$11/1000</f>
        <v>0</v>
      </c>
      <c r="AE531" s="222">
        <f t="shared" si="26"/>
        <v>0</v>
      </c>
      <c r="AF531" s="222"/>
      <c r="AG531" s="222"/>
      <c r="AH531" s="222"/>
      <c r="AI531" s="222"/>
      <c r="AJ531" s="222"/>
      <c r="AK531" s="222"/>
      <c r="AL531" s="222"/>
      <c r="AM531" s="222"/>
      <c r="AN531" s="222"/>
      <c r="AO531" s="222"/>
      <c r="AP531" s="222"/>
      <c r="AQ531" s="222"/>
      <c r="AR531" s="222"/>
      <c r="AS531" s="222"/>
      <c r="AT531" s="222"/>
    </row>
    <row r="532" spans="2:46" ht="13.8" x14ac:dyDescent="0.25">
      <c r="B532" s="15"/>
      <c r="C532" s="15"/>
      <c r="D532" s="15"/>
      <c r="E532" s="16"/>
      <c r="F532" s="15"/>
      <c r="G532" s="29"/>
      <c r="H532" s="322"/>
      <c r="I532" s="323"/>
      <c r="J532" s="323"/>
      <c r="K532" s="15"/>
      <c r="L532" s="15"/>
      <c r="M532" s="204">
        <f t="shared" si="25"/>
        <v>0</v>
      </c>
      <c r="N532" s="44">
        <f>IF(DisplayUnits="standard",IF(G532=0,0,VLOOKUP(G532,'Flow Rate Table'!$B$13:$O$132,X532)),IF(G532=0,0,VLOOKUP(G532,#REF!,X532)))</f>
        <v>0</v>
      </c>
      <c r="O532" s="129" t="str">
        <f>IF(E532=$A$3,M532/Cost!$D$6,"N/A")</f>
        <v>N/A</v>
      </c>
      <c r="P532" s="45" t="str">
        <f>IF(E532=Translations!$A$100,VLOOKUP(Cost!$D$5,'Coefficient Table'!$A$8:$K$92,11,FALSE)*O532,"N/A")</f>
        <v>N/A</v>
      </c>
      <c r="Q532" s="45" t="str">
        <f>IF(E532=Translations!$A$100,VLOOKUP(Cost!$D$5,'Coefficient Table'!$A$8:$K$92,10,FALSE)*O532,"N/A")</f>
        <v>N/A</v>
      </c>
      <c r="R532" s="45" t="str">
        <f>IF(E532=Translations!$A$100,VLOOKUP(Cost!$D$5,'Coefficient Table'!$A$8:$K$92,9,FALSE)*P532,"N/A")</f>
        <v>N/A</v>
      </c>
      <c r="S532" s="127"/>
      <c r="T532" s="229"/>
      <c r="U532" s="222"/>
      <c r="V532" s="222"/>
      <c r="W532" s="222"/>
      <c r="X532" s="227">
        <f t="shared" si="24"/>
        <v>0</v>
      </c>
      <c r="Y532" s="222"/>
      <c r="Z532" s="222">
        <f>$N532*60*Cost!$H$10*Cost!$H$11*Cost!$D$7/1000</f>
        <v>0</v>
      </c>
      <c r="AA532" s="222">
        <f>$N532*60*Cost!$H$10*Cost!$H$11*Cost!$D$8/1000</f>
        <v>0</v>
      </c>
      <c r="AB532" s="222">
        <f>$N532*60*Cost!$H$10*Cost!$H$11*Cost!$D$9/1000</f>
        <v>0</v>
      </c>
      <c r="AC532" s="222">
        <f>$N532*60*Cost!$H$10*Cost!$H$11*Cost!$D$10/1000</f>
        <v>0</v>
      </c>
      <c r="AD532" s="222">
        <f>$N532*60*Cost!$H$10*Cost!$H$11*Cost!$D$11/1000</f>
        <v>0</v>
      </c>
      <c r="AE532" s="222">
        <f t="shared" si="26"/>
        <v>0</v>
      </c>
      <c r="AF532" s="222"/>
      <c r="AG532" s="222"/>
      <c r="AH532" s="222"/>
      <c r="AI532" s="222"/>
      <c r="AJ532" s="222"/>
      <c r="AK532" s="222"/>
      <c r="AL532" s="222"/>
      <c r="AM532" s="222"/>
      <c r="AN532" s="222"/>
      <c r="AO532" s="222"/>
      <c r="AP532" s="222"/>
      <c r="AQ532" s="222"/>
      <c r="AR532" s="222"/>
      <c r="AS532" s="222"/>
      <c r="AT532" s="222"/>
    </row>
    <row r="533" spans="2:46" ht="13.8" x14ac:dyDescent="0.25">
      <c r="B533" s="15"/>
      <c r="C533" s="15"/>
      <c r="D533" s="15"/>
      <c r="E533" s="16"/>
      <c r="F533" s="15"/>
      <c r="G533" s="29"/>
      <c r="H533" s="322"/>
      <c r="I533" s="323"/>
      <c r="J533" s="323"/>
      <c r="K533" s="15"/>
      <c r="L533" s="15"/>
      <c r="M533" s="204">
        <f t="shared" si="25"/>
        <v>0</v>
      </c>
      <c r="N533" s="44">
        <f>IF(DisplayUnits="standard",IF(G533=0,0,VLOOKUP(G533,'Flow Rate Table'!$B$13:$O$132,X533)),IF(G533=0,0,VLOOKUP(G533,#REF!,X533)))</f>
        <v>0</v>
      </c>
      <c r="O533" s="129" t="str">
        <f>IF(E533=$A$3,M533/Cost!$D$6,"N/A")</f>
        <v>N/A</v>
      </c>
      <c r="P533" s="45" t="str">
        <f>IF(E533=Translations!$A$100,VLOOKUP(Cost!$D$5,'Coefficient Table'!$A$8:$K$92,11,FALSE)*O533,"N/A")</f>
        <v>N/A</v>
      </c>
      <c r="Q533" s="45" t="str">
        <f>IF(E533=Translations!$A$100,VLOOKUP(Cost!$D$5,'Coefficient Table'!$A$8:$K$92,10,FALSE)*O533,"N/A")</f>
        <v>N/A</v>
      </c>
      <c r="R533" s="45" t="str">
        <f>IF(E533=Translations!$A$100,VLOOKUP(Cost!$D$5,'Coefficient Table'!$A$8:$K$92,9,FALSE)*P533,"N/A")</f>
        <v>N/A</v>
      </c>
      <c r="S533" s="127"/>
      <c r="T533" s="229"/>
      <c r="U533" s="222"/>
      <c r="V533" s="222"/>
      <c r="W533" s="222"/>
      <c r="X533" s="227">
        <f t="shared" si="24"/>
        <v>0</v>
      </c>
      <c r="Y533" s="222"/>
      <c r="Z533" s="222">
        <f>$N533*60*Cost!$H$10*Cost!$H$11*Cost!$D$7/1000</f>
        <v>0</v>
      </c>
      <c r="AA533" s="222">
        <f>$N533*60*Cost!$H$10*Cost!$H$11*Cost!$D$8/1000</f>
        <v>0</v>
      </c>
      <c r="AB533" s="222">
        <f>$N533*60*Cost!$H$10*Cost!$H$11*Cost!$D$9/1000</f>
        <v>0</v>
      </c>
      <c r="AC533" s="222">
        <f>$N533*60*Cost!$H$10*Cost!$H$11*Cost!$D$10/1000</f>
        <v>0</v>
      </c>
      <c r="AD533" s="222">
        <f>$N533*60*Cost!$H$10*Cost!$H$11*Cost!$D$11/1000</f>
        <v>0</v>
      </c>
      <c r="AE533" s="222">
        <f t="shared" si="26"/>
        <v>0</v>
      </c>
      <c r="AF533" s="222"/>
      <c r="AG533" s="222"/>
      <c r="AH533" s="222"/>
      <c r="AI533" s="222"/>
      <c r="AJ533" s="222"/>
      <c r="AK533" s="222"/>
      <c r="AL533" s="222"/>
      <c r="AM533" s="222"/>
      <c r="AN533" s="222"/>
      <c r="AO533" s="222"/>
      <c r="AP533" s="222"/>
      <c r="AQ533" s="222"/>
      <c r="AR533" s="222"/>
      <c r="AS533" s="222"/>
      <c r="AT533" s="222"/>
    </row>
    <row r="534" spans="2:46" ht="13.8" x14ac:dyDescent="0.25">
      <c r="B534" s="15"/>
      <c r="C534" s="15"/>
      <c r="D534" s="15"/>
      <c r="E534" s="16"/>
      <c r="F534" s="15"/>
      <c r="G534" s="29"/>
      <c r="H534" s="322"/>
      <c r="I534" s="323"/>
      <c r="J534" s="323"/>
      <c r="K534" s="15"/>
      <c r="L534" s="15"/>
      <c r="M534" s="204">
        <f t="shared" si="25"/>
        <v>0</v>
      </c>
      <c r="N534" s="44">
        <f>IF(DisplayUnits="standard",IF(G534=0,0,VLOOKUP(G534,'Flow Rate Table'!$B$13:$O$132,X534)),IF(G534=0,0,VLOOKUP(G534,#REF!,X534)))</f>
        <v>0</v>
      </c>
      <c r="O534" s="129" t="str">
        <f>IF(E534=$A$3,M534/Cost!$D$6,"N/A")</f>
        <v>N/A</v>
      </c>
      <c r="P534" s="45" t="str">
        <f>IF(E534=Translations!$A$100,VLOOKUP(Cost!$D$5,'Coefficient Table'!$A$8:$K$92,11,FALSE)*O534,"N/A")</f>
        <v>N/A</v>
      </c>
      <c r="Q534" s="45" t="str">
        <f>IF(E534=Translations!$A$100,VLOOKUP(Cost!$D$5,'Coefficient Table'!$A$8:$K$92,10,FALSE)*O534,"N/A")</f>
        <v>N/A</v>
      </c>
      <c r="R534" s="45" t="str">
        <f>IF(E534=Translations!$A$100,VLOOKUP(Cost!$D$5,'Coefficient Table'!$A$8:$K$92,9,FALSE)*P534,"N/A")</f>
        <v>N/A</v>
      </c>
      <c r="S534" s="127"/>
      <c r="T534" s="229"/>
      <c r="U534" s="222"/>
      <c r="V534" s="222"/>
      <c r="W534" s="222"/>
      <c r="X534" s="227">
        <f t="shared" si="24"/>
        <v>0</v>
      </c>
      <c r="Y534" s="222"/>
      <c r="Z534" s="222">
        <f>$N534*60*Cost!$H$10*Cost!$H$11*Cost!$D$7/1000</f>
        <v>0</v>
      </c>
      <c r="AA534" s="222">
        <f>$N534*60*Cost!$H$10*Cost!$H$11*Cost!$D$8/1000</f>
        <v>0</v>
      </c>
      <c r="AB534" s="222">
        <f>$N534*60*Cost!$H$10*Cost!$H$11*Cost!$D$9/1000</f>
        <v>0</v>
      </c>
      <c r="AC534" s="222">
        <f>$N534*60*Cost!$H$10*Cost!$H$11*Cost!$D$10/1000</f>
        <v>0</v>
      </c>
      <c r="AD534" s="222">
        <f>$N534*60*Cost!$H$10*Cost!$H$11*Cost!$D$11/1000</f>
        <v>0</v>
      </c>
      <c r="AE534" s="222">
        <f t="shared" si="26"/>
        <v>0</v>
      </c>
      <c r="AF534" s="222"/>
      <c r="AG534" s="222"/>
      <c r="AH534" s="222"/>
      <c r="AI534" s="222"/>
      <c r="AJ534" s="222"/>
      <c r="AK534" s="222"/>
      <c r="AL534" s="222"/>
      <c r="AM534" s="222"/>
      <c r="AN534" s="222"/>
      <c r="AO534" s="222"/>
      <c r="AP534" s="222"/>
      <c r="AQ534" s="222"/>
      <c r="AR534" s="222"/>
      <c r="AS534" s="222"/>
      <c r="AT534" s="222"/>
    </row>
    <row r="535" spans="2:46" ht="13.8" x14ac:dyDescent="0.25">
      <c r="B535" s="15"/>
      <c r="C535" s="15"/>
      <c r="D535" s="15"/>
      <c r="E535" s="16"/>
      <c r="F535" s="15"/>
      <c r="G535" s="29"/>
      <c r="H535" s="322"/>
      <c r="I535" s="323"/>
      <c r="J535" s="323"/>
      <c r="K535" s="15"/>
      <c r="L535" s="15"/>
      <c r="M535" s="204">
        <f t="shared" si="25"/>
        <v>0</v>
      </c>
      <c r="N535" s="44">
        <f>IF(DisplayUnits="standard",IF(G535=0,0,VLOOKUP(G535,'Flow Rate Table'!$B$13:$O$132,X535)),IF(G535=0,0,VLOOKUP(G535,#REF!,X535)))</f>
        <v>0</v>
      </c>
      <c r="O535" s="129" t="str">
        <f>IF(E535=$A$3,M535/Cost!$D$6,"N/A")</f>
        <v>N/A</v>
      </c>
      <c r="P535" s="45" t="str">
        <f>IF(E535=Translations!$A$100,VLOOKUP(Cost!$D$5,'Coefficient Table'!$A$8:$K$92,11,FALSE)*O535,"N/A")</f>
        <v>N/A</v>
      </c>
      <c r="Q535" s="45" t="str">
        <f>IF(E535=Translations!$A$100,VLOOKUP(Cost!$D$5,'Coefficient Table'!$A$8:$K$92,10,FALSE)*O535,"N/A")</f>
        <v>N/A</v>
      </c>
      <c r="R535" s="45" t="str">
        <f>IF(E535=Translations!$A$100,VLOOKUP(Cost!$D$5,'Coefficient Table'!$A$8:$K$92,9,FALSE)*P535,"N/A")</f>
        <v>N/A</v>
      </c>
      <c r="S535" s="127"/>
      <c r="T535" s="229"/>
      <c r="U535" s="222"/>
      <c r="V535" s="222"/>
      <c r="W535" s="222"/>
      <c r="X535" s="227">
        <f t="shared" si="24"/>
        <v>0</v>
      </c>
      <c r="Y535" s="222"/>
      <c r="Z535" s="222">
        <f>$N535*60*Cost!$H$10*Cost!$H$11*Cost!$D$7/1000</f>
        <v>0</v>
      </c>
      <c r="AA535" s="222">
        <f>$N535*60*Cost!$H$10*Cost!$H$11*Cost!$D$8/1000</f>
        <v>0</v>
      </c>
      <c r="AB535" s="222">
        <f>$N535*60*Cost!$H$10*Cost!$H$11*Cost!$D$9/1000</f>
        <v>0</v>
      </c>
      <c r="AC535" s="222">
        <f>$N535*60*Cost!$H$10*Cost!$H$11*Cost!$D$10/1000</f>
        <v>0</v>
      </c>
      <c r="AD535" s="222">
        <f>$N535*60*Cost!$H$10*Cost!$H$11*Cost!$D$11/1000</f>
        <v>0</v>
      </c>
      <c r="AE535" s="222">
        <f t="shared" si="26"/>
        <v>0</v>
      </c>
      <c r="AF535" s="222"/>
      <c r="AG535" s="222"/>
      <c r="AH535" s="222"/>
      <c r="AI535" s="222"/>
      <c r="AJ535" s="222"/>
      <c r="AK535" s="222"/>
      <c r="AL535" s="222"/>
      <c r="AM535" s="222"/>
      <c r="AN535" s="222"/>
      <c r="AO535" s="222"/>
      <c r="AP535" s="222"/>
      <c r="AQ535" s="222"/>
      <c r="AR535" s="222"/>
      <c r="AS535" s="222"/>
      <c r="AT535" s="222"/>
    </row>
    <row r="536" spans="2:46" ht="13.8" x14ac:dyDescent="0.25">
      <c r="B536" s="15"/>
      <c r="C536" s="15"/>
      <c r="D536" s="15"/>
      <c r="E536" s="16"/>
      <c r="F536" s="15"/>
      <c r="G536" s="29"/>
      <c r="H536" s="322"/>
      <c r="I536" s="323"/>
      <c r="J536" s="323"/>
      <c r="K536" s="15"/>
      <c r="L536" s="15"/>
      <c r="M536" s="204">
        <f t="shared" si="25"/>
        <v>0</v>
      </c>
      <c r="N536" s="44">
        <f>IF(DisplayUnits="standard",IF(G536=0,0,VLOOKUP(G536,'Flow Rate Table'!$B$13:$O$132,X536)),IF(G536=0,0,VLOOKUP(G536,#REF!,X536)))</f>
        <v>0</v>
      </c>
      <c r="O536" s="129" t="str">
        <f>IF(E536=$A$3,M536/Cost!$D$6,"N/A")</f>
        <v>N/A</v>
      </c>
      <c r="P536" s="45" t="str">
        <f>IF(E536=Translations!$A$100,VLOOKUP(Cost!$D$5,'Coefficient Table'!$A$8:$K$92,11,FALSE)*O536,"N/A")</f>
        <v>N/A</v>
      </c>
      <c r="Q536" s="45" t="str">
        <f>IF(E536=Translations!$A$100,VLOOKUP(Cost!$D$5,'Coefficient Table'!$A$8:$K$92,10,FALSE)*O536,"N/A")</f>
        <v>N/A</v>
      </c>
      <c r="R536" s="45" t="str">
        <f>IF(E536=Translations!$A$100,VLOOKUP(Cost!$D$5,'Coefficient Table'!$A$8:$K$92,9,FALSE)*P536,"N/A")</f>
        <v>N/A</v>
      </c>
      <c r="S536" s="127"/>
      <c r="T536" s="229"/>
      <c r="U536" s="222"/>
      <c r="V536" s="222"/>
      <c r="W536" s="222"/>
      <c r="X536" s="227">
        <f t="shared" si="24"/>
        <v>0</v>
      </c>
      <c r="Y536" s="222"/>
      <c r="Z536" s="222">
        <f>$N536*60*Cost!$H$10*Cost!$H$11*Cost!$D$7/1000</f>
        <v>0</v>
      </c>
      <c r="AA536" s="222">
        <f>$N536*60*Cost!$H$10*Cost!$H$11*Cost!$D$8/1000</f>
        <v>0</v>
      </c>
      <c r="AB536" s="222">
        <f>$N536*60*Cost!$H$10*Cost!$H$11*Cost!$D$9/1000</f>
        <v>0</v>
      </c>
      <c r="AC536" s="222">
        <f>$N536*60*Cost!$H$10*Cost!$H$11*Cost!$D$10/1000</f>
        <v>0</v>
      </c>
      <c r="AD536" s="222">
        <f>$N536*60*Cost!$H$10*Cost!$H$11*Cost!$D$11/1000</f>
        <v>0</v>
      </c>
      <c r="AE536" s="222">
        <f t="shared" si="26"/>
        <v>0</v>
      </c>
      <c r="AF536" s="222"/>
      <c r="AG536" s="222"/>
      <c r="AH536" s="222"/>
      <c r="AI536" s="222"/>
      <c r="AJ536" s="222"/>
      <c r="AK536" s="222"/>
      <c r="AL536" s="222"/>
      <c r="AM536" s="222"/>
      <c r="AN536" s="222"/>
      <c r="AO536" s="222"/>
      <c r="AP536" s="222"/>
      <c r="AQ536" s="222"/>
      <c r="AR536" s="222"/>
      <c r="AS536" s="222"/>
      <c r="AT536" s="222"/>
    </row>
    <row r="537" spans="2:46" ht="13.8" x14ac:dyDescent="0.25">
      <c r="B537" s="15"/>
      <c r="C537" s="15"/>
      <c r="D537" s="15"/>
      <c r="E537" s="16"/>
      <c r="F537" s="15"/>
      <c r="G537" s="29"/>
      <c r="H537" s="322"/>
      <c r="I537" s="323"/>
      <c r="J537" s="323"/>
      <c r="K537" s="15"/>
      <c r="L537" s="15"/>
      <c r="M537" s="204">
        <f t="shared" si="25"/>
        <v>0</v>
      </c>
      <c r="N537" s="44">
        <f>IF(DisplayUnits="standard",IF(G537=0,0,VLOOKUP(G537,'Flow Rate Table'!$B$13:$O$132,X537)),IF(G537=0,0,VLOOKUP(G537,#REF!,X537)))</f>
        <v>0</v>
      </c>
      <c r="O537" s="129" t="str">
        <f>IF(E537=$A$3,M537/Cost!$D$6,"N/A")</f>
        <v>N/A</v>
      </c>
      <c r="P537" s="45" t="str">
        <f>IF(E537=Translations!$A$100,VLOOKUP(Cost!$D$5,'Coefficient Table'!$A$8:$K$92,11,FALSE)*O537,"N/A")</f>
        <v>N/A</v>
      </c>
      <c r="Q537" s="45" t="str">
        <f>IF(E537=Translations!$A$100,VLOOKUP(Cost!$D$5,'Coefficient Table'!$A$8:$K$92,10,FALSE)*O537,"N/A")</f>
        <v>N/A</v>
      </c>
      <c r="R537" s="45" t="str">
        <f>IF(E537=Translations!$A$100,VLOOKUP(Cost!$D$5,'Coefficient Table'!$A$8:$K$92,9,FALSE)*P537,"N/A")</f>
        <v>N/A</v>
      </c>
      <c r="S537" s="127"/>
      <c r="T537" s="229"/>
      <c r="U537" s="222"/>
      <c r="V537" s="222"/>
      <c r="W537" s="222"/>
      <c r="X537" s="227">
        <f t="shared" si="24"/>
        <v>0</v>
      </c>
      <c r="Y537" s="222"/>
      <c r="Z537" s="222">
        <f>$N537*60*Cost!$H$10*Cost!$H$11*Cost!$D$7/1000</f>
        <v>0</v>
      </c>
      <c r="AA537" s="222">
        <f>$N537*60*Cost!$H$10*Cost!$H$11*Cost!$D$8/1000</f>
        <v>0</v>
      </c>
      <c r="AB537" s="222">
        <f>$N537*60*Cost!$H$10*Cost!$H$11*Cost!$D$9/1000</f>
        <v>0</v>
      </c>
      <c r="AC537" s="222">
        <f>$N537*60*Cost!$H$10*Cost!$H$11*Cost!$D$10/1000</f>
        <v>0</v>
      </c>
      <c r="AD537" s="222">
        <f>$N537*60*Cost!$H$10*Cost!$H$11*Cost!$D$11/1000</f>
        <v>0</v>
      </c>
      <c r="AE537" s="222">
        <f t="shared" si="26"/>
        <v>0</v>
      </c>
      <c r="AF537" s="222"/>
      <c r="AG537" s="222"/>
      <c r="AH537" s="222"/>
      <c r="AI537" s="222"/>
      <c r="AJ537" s="222"/>
      <c r="AK537" s="222"/>
      <c r="AL537" s="222"/>
      <c r="AM537" s="222"/>
      <c r="AN537" s="222"/>
      <c r="AO537" s="222"/>
      <c r="AP537" s="222"/>
      <c r="AQ537" s="222"/>
      <c r="AR537" s="222"/>
      <c r="AS537" s="222"/>
      <c r="AT537" s="222"/>
    </row>
    <row r="538" spans="2:46" ht="13.8" x14ac:dyDescent="0.25">
      <c r="B538" s="15"/>
      <c r="C538" s="15"/>
      <c r="D538" s="15"/>
      <c r="E538" s="16"/>
      <c r="F538" s="15"/>
      <c r="G538" s="29"/>
      <c r="H538" s="322"/>
      <c r="I538" s="323"/>
      <c r="J538" s="323"/>
      <c r="K538" s="15"/>
      <c r="L538" s="15"/>
      <c r="M538" s="204">
        <f t="shared" si="25"/>
        <v>0</v>
      </c>
      <c r="N538" s="44">
        <f>IF(DisplayUnits="standard",IF(G538=0,0,VLOOKUP(G538,'Flow Rate Table'!$B$13:$O$132,X538)),IF(G538=0,0,VLOOKUP(G538,#REF!,X538)))</f>
        <v>0</v>
      </c>
      <c r="O538" s="129" t="str">
        <f>IF(E538=$A$3,M538/Cost!$D$6,"N/A")</f>
        <v>N/A</v>
      </c>
      <c r="P538" s="45" t="str">
        <f>IF(E538=Translations!$A$100,VLOOKUP(Cost!$D$5,'Coefficient Table'!$A$8:$K$92,11,FALSE)*O538,"N/A")</f>
        <v>N/A</v>
      </c>
      <c r="Q538" s="45" t="str">
        <f>IF(E538=Translations!$A$100,VLOOKUP(Cost!$D$5,'Coefficient Table'!$A$8:$K$92,10,FALSE)*O538,"N/A")</f>
        <v>N/A</v>
      </c>
      <c r="R538" s="45" t="str">
        <f>IF(E538=Translations!$A$100,VLOOKUP(Cost!$D$5,'Coefficient Table'!$A$8:$K$92,9,FALSE)*P538,"N/A")</f>
        <v>N/A</v>
      </c>
      <c r="S538" s="127"/>
      <c r="T538" s="229"/>
      <c r="U538" s="222"/>
      <c r="V538" s="222"/>
      <c r="W538" s="222"/>
      <c r="X538" s="227">
        <f t="shared" si="24"/>
        <v>0</v>
      </c>
      <c r="Y538" s="222"/>
      <c r="Z538" s="222">
        <f>$N538*60*Cost!$H$10*Cost!$H$11*Cost!$D$7/1000</f>
        <v>0</v>
      </c>
      <c r="AA538" s="222">
        <f>$N538*60*Cost!$H$10*Cost!$H$11*Cost!$D$8/1000</f>
        <v>0</v>
      </c>
      <c r="AB538" s="222">
        <f>$N538*60*Cost!$H$10*Cost!$H$11*Cost!$D$9/1000</f>
        <v>0</v>
      </c>
      <c r="AC538" s="222">
        <f>$N538*60*Cost!$H$10*Cost!$H$11*Cost!$D$10/1000</f>
        <v>0</v>
      </c>
      <c r="AD538" s="222">
        <f>$N538*60*Cost!$H$10*Cost!$H$11*Cost!$D$11/1000</f>
        <v>0</v>
      </c>
      <c r="AE538" s="222">
        <f t="shared" si="26"/>
        <v>0</v>
      </c>
      <c r="AF538" s="222"/>
      <c r="AG538" s="222"/>
      <c r="AH538" s="222"/>
      <c r="AI538" s="222"/>
      <c r="AJ538" s="222"/>
      <c r="AK538" s="222"/>
      <c r="AL538" s="222"/>
      <c r="AM538" s="222"/>
      <c r="AN538" s="222"/>
      <c r="AO538" s="222"/>
      <c r="AP538" s="222"/>
      <c r="AQ538" s="222"/>
      <c r="AR538" s="222"/>
      <c r="AS538" s="222"/>
      <c r="AT538" s="222"/>
    </row>
    <row r="539" spans="2:46" ht="13.8" x14ac:dyDescent="0.25">
      <c r="B539" s="15"/>
      <c r="C539" s="15"/>
      <c r="D539" s="15"/>
      <c r="E539" s="16"/>
      <c r="F539" s="15"/>
      <c r="G539" s="29"/>
      <c r="H539" s="322"/>
      <c r="I539" s="323"/>
      <c r="J539" s="323"/>
      <c r="K539" s="15"/>
      <c r="L539" s="15"/>
      <c r="M539" s="204">
        <f t="shared" si="25"/>
        <v>0</v>
      </c>
      <c r="N539" s="44">
        <f>IF(DisplayUnits="standard",IF(G539=0,0,VLOOKUP(G539,'Flow Rate Table'!$B$13:$O$132,X539)),IF(G539=0,0,VLOOKUP(G539,#REF!,X539)))</f>
        <v>0</v>
      </c>
      <c r="O539" s="129" t="str">
        <f>IF(E539=$A$3,M539/Cost!$D$6,"N/A")</f>
        <v>N/A</v>
      </c>
      <c r="P539" s="45" t="str">
        <f>IF(E539=Translations!$A$100,VLOOKUP(Cost!$D$5,'Coefficient Table'!$A$8:$K$92,11,FALSE)*O539,"N/A")</f>
        <v>N/A</v>
      </c>
      <c r="Q539" s="45" t="str">
        <f>IF(E539=Translations!$A$100,VLOOKUP(Cost!$D$5,'Coefficient Table'!$A$8:$K$92,10,FALSE)*O539,"N/A")</f>
        <v>N/A</v>
      </c>
      <c r="R539" s="45" t="str">
        <f>IF(E539=Translations!$A$100,VLOOKUP(Cost!$D$5,'Coefficient Table'!$A$8:$K$92,9,FALSE)*P539,"N/A")</f>
        <v>N/A</v>
      </c>
      <c r="S539" s="127"/>
      <c r="T539" s="229"/>
      <c r="U539" s="222"/>
      <c r="V539" s="222"/>
      <c r="W539" s="222"/>
      <c r="X539" s="227">
        <f t="shared" si="24"/>
        <v>0</v>
      </c>
      <c r="Y539" s="222"/>
      <c r="Z539" s="222">
        <f>$N539*60*Cost!$H$10*Cost!$H$11*Cost!$D$7/1000</f>
        <v>0</v>
      </c>
      <c r="AA539" s="222">
        <f>$N539*60*Cost!$H$10*Cost!$H$11*Cost!$D$8/1000</f>
        <v>0</v>
      </c>
      <c r="AB539" s="222">
        <f>$N539*60*Cost!$H$10*Cost!$H$11*Cost!$D$9/1000</f>
        <v>0</v>
      </c>
      <c r="AC539" s="222">
        <f>$N539*60*Cost!$H$10*Cost!$H$11*Cost!$D$10/1000</f>
        <v>0</v>
      </c>
      <c r="AD539" s="222">
        <f>$N539*60*Cost!$H$10*Cost!$H$11*Cost!$D$11/1000</f>
        <v>0</v>
      </c>
      <c r="AE539" s="222">
        <f t="shared" si="26"/>
        <v>0</v>
      </c>
      <c r="AF539" s="222"/>
      <c r="AG539" s="222"/>
      <c r="AH539" s="222"/>
      <c r="AI539" s="222"/>
      <c r="AJ539" s="222"/>
      <c r="AK539" s="222"/>
      <c r="AL539" s="222"/>
      <c r="AM539" s="222"/>
      <c r="AN539" s="222"/>
      <c r="AO539" s="222"/>
      <c r="AP539" s="222"/>
      <c r="AQ539" s="222"/>
      <c r="AR539" s="222"/>
      <c r="AS539" s="222"/>
      <c r="AT539" s="222"/>
    </row>
    <row r="540" spans="2:46" ht="13.8" x14ac:dyDescent="0.25">
      <c r="B540" s="15"/>
      <c r="C540" s="15"/>
      <c r="D540" s="15"/>
      <c r="E540" s="16"/>
      <c r="F540" s="15"/>
      <c r="G540" s="29"/>
      <c r="H540" s="322"/>
      <c r="I540" s="323"/>
      <c r="J540" s="323"/>
      <c r="K540" s="15"/>
      <c r="L540" s="15"/>
      <c r="M540" s="204">
        <f t="shared" si="25"/>
        <v>0</v>
      </c>
      <c r="N540" s="44">
        <f>IF(DisplayUnits="standard",IF(G540=0,0,VLOOKUP(G540,'Flow Rate Table'!$B$13:$O$132,X540)),IF(G540=0,0,VLOOKUP(G540,#REF!,X540)))</f>
        <v>0</v>
      </c>
      <c r="O540" s="129" t="str">
        <f>IF(E540=$A$3,M540/Cost!$D$6,"N/A")</f>
        <v>N/A</v>
      </c>
      <c r="P540" s="45" t="str">
        <f>IF(E540=Translations!$A$100,VLOOKUP(Cost!$D$5,'Coefficient Table'!$A$8:$K$92,11,FALSE)*O540,"N/A")</f>
        <v>N/A</v>
      </c>
      <c r="Q540" s="45" t="str">
        <f>IF(E540=Translations!$A$100,VLOOKUP(Cost!$D$5,'Coefficient Table'!$A$8:$K$92,10,FALSE)*O540,"N/A")</f>
        <v>N/A</v>
      </c>
      <c r="R540" s="45" t="str">
        <f>IF(E540=Translations!$A$100,VLOOKUP(Cost!$D$5,'Coefficient Table'!$A$8:$K$92,9,FALSE)*P540,"N/A")</f>
        <v>N/A</v>
      </c>
      <c r="S540" s="127"/>
      <c r="T540" s="229"/>
      <c r="U540" s="222"/>
      <c r="V540" s="222"/>
      <c r="W540" s="222"/>
      <c r="X540" s="227">
        <f t="shared" si="24"/>
        <v>0</v>
      </c>
      <c r="Y540" s="222"/>
      <c r="Z540" s="222">
        <f>$N540*60*Cost!$H$10*Cost!$H$11*Cost!$D$7/1000</f>
        <v>0</v>
      </c>
      <c r="AA540" s="222">
        <f>$N540*60*Cost!$H$10*Cost!$H$11*Cost!$D$8/1000</f>
        <v>0</v>
      </c>
      <c r="AB540" s="222">
        <f>$N540*60*Cost!$H$10*Cost!$H$11*Cost!$D$9/1000</f>
        <v>0</v>
      </c>
      <c r="AC540" s="222">
        <f>$N540*60*Cost!$H$10*Cost!$H$11*Cost!$D$10/1000</f>
        <v>0</v>
      </c>
      <c r="AD540" s="222">
        <f>$N540*60*Cost!$H$10*Cost!$H$11*Cost!$D$11/1000</f>
        <v>0</v>
      </c>
      <c r="AE540" s="222">
        <f t="shared" si="26"/>
        <v>0</v>
      </c>
      <c r="AF540" s="222"/>
      <c r="AG540" s="222"/>
      <c r="AH540" s="222"/>
      <c r="AI540" s="222"/>
      <c r="AJ540" s="222"/>
      <c r="AK540" s="222"/>
      <c r="AL540" s="222"/>
      <c r="AM540" s="222"/>
      <c r="AN540" s="222"/>
      <c r="AO540" s="222"/>
      <c r="AP540" s="222"/>
      <c r="AQ540" s="222"/>
      <c r="AR540" s="222"/>
      <c r="AS540" s="222"/>
      <c r="AT540" s="222"/>
    </row>
    <row r="541" spans="2:46" ht="13.8" x14ac:dyDescent="0.25">
      <c r="B541" s="15"/>
      <c r="C541" s="15"/>
      <c r="D541" s="15"/>
      <c r="E541" s="16"/>
      <c r="F541" s="15"/>
      <c r="G541" s="29"/>
      <c r="H541" s="322"/>
      <c r="I541" s="323"/>
      <c r="J541" s="323"/>
      <c r="K541" s="15"/>
      <c r="L541" s="15"/>
      <c r="M541" s="204">
        <f t="shared" si="25"/>
        <v>0</v>
      </c>
      <c r="N541" s="44">
        <f>IF(DisplayUnits="standard",IF(G541=0,0,VLOOKUP(G541,'Flow Rate Table'!$B$13:$O$132,X541)),IF(G541=0,0,VLOOKUP(G541,#REF!,X541)))</f>
        <v>0</v>
      </c>
      <c r="O541" s="129" t="str">
        <f>IF(E541=$A$3,M541/Cost!$D$6,"N/A")</f>
        <v>N/A</v>
      </c>
      <c r="P541" s="45" t="str">
        <f>IF(E541=Translations!$A$100,VLOOKUP(Cost!$D$5,'Coefficient Table'!$A$8:$K$92,11,FALSE)*O541,"N/A")</f>
        <v>N/A</v>
      </c>
      <c r="Q541" s="45" t="str">
        <f>IF(E541=Translations!$A$100,VLOOKUP(Cost!$D$5,'Coefficient Table'!$A$8:$K$92,10,FALSE)*O541,"N/A")</f>
        <v>N/A</v>
      </c>
      <c r="R541" s="45" t="str">
        <f>IF(E541=Translations!$A$100,VLOOKUP(Cost!$D$5,'Coefficient Table'!$A$8:$K$92,9,FALSE)*P541,"N/A")</f>
        <v>N/A</v>
      </c>
      <c r="S541" s="127"/>
      <c r="T541" s="229"/>
      <c r="U541" s="222"/>
      <c r="V541" s="222"/>
      <c r="W541" s="222"/>
      <c r="X541" s="227">
        <f t="shared" si="24"/>
        <v>0</v>
      </c>
      <c r="Y541" s="222"/>
      <c r="Z541" s="222">
        <f>$N541*60*Cost!$H$10*Cost!$H$11*Cost!$D$7/1000</f>
        <v>0</v>
      </c>
      <c r="AA541" s="222">
        <f>$N541*60*Cost!$H$10*Cost!$H$11*Cost!$D$8/1000</f>
        <v>0</v>
      </c>
      <c r="AB541" s="222">
        <f>$N541*60*Cost!$H$10*Cost!$H$11*Cost!$D$9/1000</f>
        <v>0</v>
      </c>
      <c r="AC541" s="222">
        <f>$N541*60*Cost!$H$10*Cost!$H$11*Cost!$D$10/1000</f>
        <v>0</v>
      </c>
      <c r="AD541" s="222">
        <f>$N541*60*Cost!$H$10*Cost!$H$11*Cost!$D$11/1000</f>
        <v>0</v>
      </c>
      <c r="AE541" s="222">
        <f t="shared" si="26"/>
        <v>0</v>
      </c>
      <c r="AF541" s="222"/>
      <c r="AG541" s="222"/>
      <c r="AH541" s="222"/>
      <c r="AI541" s="222"/>
      <c r="AJ541" s="222"/>
      <c r="AK541" s="222"/>
      <c r="AL541" s="222"/>
      <c r="AM541" s="222"/>
      <c r="AN541" s="222"/>
      <c r="AO541" s="222"/>
      <c r="AP541" s="222"/>
      <c r="AQ541" s="222"/>
      <c r="AR541" s="222"/>
      <c r="AS541" s="222"/>
      <c r="AT541" s="222"/>
    </row>
    <row r="542" spans="2:46" ht="13.8" x14ac:dyDescent="0.25">
      <c r="B542" s="15"/>
      <c r="C542" s="15"/>
      <c r="D542" s="15"/>
      <c r="E542" s="16"/>
      <c r="F542" s="15"/>
      <c r="G542" s="29"/>
      <c r="H542" s="322"/>
      <c r="I542" s="323"/>
      <c r="J542" s="323"/>
      <c r="K542" s="15"/>
      <c r="L542" s="15"/>
      <c r="M542" s="204">
        <f t="shared" si="25"/>
        <v>0</v>
      </c>
      <c r="N542" s="44">
        <f>IF(DisplayUnits="standard",IF(G542=0,0,VLOOKUP(G542,'Flow Rate Table'!$B$13:$O$132,X542)),IF(G542=0,0,VLOOKUP(G542,#REF!,X542)))</f>
        <v>0</v>
      </c>
      <c r="O542" s="129" t="str">
        <f>IF(E542=$A$3,M542/Cost!$D$6,"N/A")</f>
        <v>N/A</v>
      </c>
      <c r="P542" s="45" t="str">
        <f>IF(E542=Translations!$A$100,VLOOKUP(Cost!$D$5,'Coefficient Table'!$A$8:$K$92,11,FALSE)*O542,"N/A")</f>
        <v>N/A</v>
      </c>
      <c r="Q542" s="45" t="str">
        <f>IF(E542=Translations!$A$100,VLOOKUP(Cost!$D$5,'Coefficient Table'!$A$8:$K$92,10,FALSE)*O542,"N/A")</f>
        <v>N/A</v>
      </c>
      <c r="R542" s="45" t="str">
        <f>IF(E542=Translations!$A$100,VLOOKUP(Cost!$D$5,'Coefficient Table'!$A$8:$K$92,9,FALSE)*P542,"N/A")</f>
        <v>N/A</v>
      </c>
      <c r="S542" s="127"/>
      <c r="T542" s="229"/>
      <c r="U542" s="222"/>
      <c r="V542" s="222"/>
      <c r="W542" s="222"/>
      <c r="X542" s="227">
        <f t="shared" si="24"/>
        <v>0</v>
      </c>
      <c r="Y542" s="222"/>
      <c r="Z542" s="222">
        <f>$N542*60*Cost!$H$10*Cost!$H$11*Cost!$D$7/1000</f>
        <v>0</v>
      </c>
      <c r="AA542" s="222">
        <f>$N542*60*Cost!$H$10*Cost!$H$11*Cost!$D$8/1000</f>
        <v>0</v>
      </c>
      <c r="AB542" s="222">
        <f>$N542*60*Cost!$H$10*Cost!$H$11*Cost!$D$9/1000</f>
        <v>0</v>
      </c>
      <c r="AC542" s="222">
        <f>$N542*60*Cost!$H$10*Cost!$H$11*Cost!$D$10/1000</f>
        <v>0</v>
      </c>
      <c r="AD542" s="222">
        <f>$N542*60*Cost!$H$10*Cost!$H$11*Cost!$D$11/1000</f>
        <v>0</v>
      </c>
      <c r="AE542" s="222">
        <f t="shared" si="26"/>
        <v>0</v>
      </c>
      <c r="AF542" s="222"/>
      <c r="AG542" s="222"/>
      <c r="AH542" s="222"/>
      <c r="AI542" s="222"/>
      <c r="AJ542" s="222"/>
      <c r="AK542" s="222"/>
      <c r="AL542" s="222"/>
      <c r="AM542" s="222"/>
      <c r="AN542" s="222"/>
      <c r="AO542" s="222"/>
      <c r="AP542" s="222"/>
      <c r="AQ542" s="222"/>
      <c r="AR542" s="222"/>
      <c r="AS542" s="222"/>
      <c r="AT542" s="222"/>
    </row>
    <row r="543" spans="2:46" ht="13.8" x14ac:dyDescent="0.25">
      <c r="B543" s="15"/>
      <c r="C543" s="15"/>
      <c r="D543" s="15"/>
      <c r="E543" s="16"/>
      <c r="F543" s="15"/>
      <c r="G543" s="29"/>
      <c r="H543" s="322"/>
      <c r="I543" s="323"/>
      <c r="J543" s="323"/>
      <c r="K543" s="15"/>
      <c r="L543" s="15"/>
      <c r="M543" s="204">
        <f t="shared" si="25"/>
        <v>0</v>
      </c>
      <c r="N543" s="44">
        <f>IF(DisplayUnits="standard",IF(G543=0,0,VLOOKUP(G543,'Flow Rate Table'!$B$13:$O$132,X543)),IF(G543=0,0,VLOOKUP(G543,#REF!,X543)))</f>
        <v>0</v>
      </c>
      <c r="O543" s="129" t="str">
        <f>IF(E543=$A$3,M543/Cost!$D$6,"N/A")</f>
        <v>N/A</v>
      </c>
      <c r="P543" s="45" t="str">
        <f>IF(E543=Translations!$A$100,VLOOKUP(Cost!$D$5,'Coefficient Table'!$A$8:$K$92,11,FALSE)*O543,"N/A")</f>
        <v>N/A</v>
      </c>
      <c r="Q543" s="45" t="str">
        <f>IF(E543=Translations!$A$100,VLOOKUP(Cost!$D$5,'Coefficient Table'!$A$8:$K$92,10,FALSE)*O543,"N/A")</f>
        <v>N/A</v>
      </c>
      <c r="R543" s="45" t="str">
        <f>IF(E543=Translations!$A$100,VLOOKUP(Cost!$D$5,'Coefficient Table'!$A$8:$K$92,9,FALSE)*P543,"N/A")</f>
        <v>N/A</v>
      </c>
      <c r="S543" s="127"/>
      <c r="T543" s="229"/>
      <c r="U543" s="222"/>
      <c r="V543" s="222"/>
      <c r="W543" s="222"/>
      <c r="X543" s="227">
        <f t="shared" si="24"/>
        <v>0</v>
      </c>
      <c r="Y543" s="222"/>
      <c r="Z543" s="222">
        <f>$N543*60*Cost!$H$10*Cost!$H$11*Cost!$D$7/1000</f>
        <v>0</v>
      </c>
      <c r="AA543" s="222">
        <f>$N543*60*Cost!$H$10*Cost!$H$11*Cost!$D$8/1000</f>
        <v>0</v>
      </c>
      <c r="AB543" s="222">
        <f>$N543*60*Cost!$H$10*Cost!$H$11*Cost!$D$9/1000</f>
        <v>0</v>
      </c>
      <c r="AC543" s="222">
        <f>$N543*60*Cost!$H$10*Cost!$H$11*Cost!$D$10/1000</f>
        <v>0</v>
      </c>
      <c r="AD543" s="222">
        <f>$N543*60*Cost!$H$10*Cost!$H$11*Cost!$D$11/1000</f>
        <v>0</v>
      </c>
      <c r="AE543" s="222">
        <f t="shared" si="26"/>
        <v>0</v>
      </c>
      <c r="AF543" s="222"/>
      <c r="AG543" s="222"/>
      <c r="AH543" s="222"/>
      <c r="AI543" s="222"/>
      <c r="AJ543" s="222"/>
      <c r="AK543" s="222"/>
      <c r="AL543" s="222"/>
      <c r="AM543" s="222"/>
      <c r="AN543" s="222"/>
      <c r="AO543" s="222"/>
      <c r="AP543" s="222"/>
      <c r="AQ543" s="222"/>
      <c r="AR543" s="222"/>
      <c r="AS543" s="222"/>
      <c r="AT543" s="222"/>
    </row>
    <row r="544" spans="2:46" ht="13.8" x14ac:dyDescent="0.25">
      <c r="B544" s="15"/>
      <c r="C544" s="15"/>
      <c r="D544" s="15"/>
      <c r="E544" s="16"/>
      <c r="F544" s="15"/>
      <c r="G544" s="29"/>
      <c r="H544" s="322"/>
      <c r="I544" s="323"/>
      <c r="J544" s="323"/>
      <c r="K544" s="15"/>
      <c r="L544" s="15"/>
      <c r="M544" s="204">
        <f t="shared" si="25"/>
        <v>0</v>
      </c>
      <c r="N544" s="44">
        <f>IF(DisplayUnits="standard",IF(G544=0,0,VLOOKUP(G544,'Flow Rate Table'!$B$13:$O$132,X544)),IF(G544=0,0,VLOOKUP(G544,#REF!,X544)))</f>
        <v>0</v>
      </c>
      <c r="O544" s="129" t="str">
        <f>IF(E544=$A$3,M544/Cost!$D$6,"N/A")</f>
        <v>N/A</v>
      </c>
      <c r="P544" s="45" t="str">
        <f>IF(E544=Translations!$A$100,VLOOKUP(Cost!$D$5,'Coefficient Table'!$A$8:$K$92,11,FALSE)*O544,"N/A")</f>
        <v>N/A</v>
      </c>
      <c r="Q544" s="45" t="str">
        <f>IF(E544=Translations!$A$100,VLOOKUP(Cost!$D$5,'Coefficient Table'!$A$8:$K$92,10,FALSE)*O544,"N/A")</f>
        <v>N/A</v>
      </c>
      <c r="R544" s="45" t="str">
        <f>IF(E544=Translations!$A$100,VLOOKUP(Cost!$D$5,'Coefficient Table'!$A$8:$K$92,9,FALSE)*P544,"N/A")</f>
        <v>N/A</v>
      </c>
      <c r="S544" s="127"/>
      <c r="T544" s="229"/>
      <c r="U544" s="222"/>
      <c r="V544" s="222"/>
      <c r="W544" s="222"/>
      <c r="X544" s="227">
        <f t="shared" si="24"/>
        <v>0</v>
      </c>
      <c r="Y544" s="222"/>
      <c r="Z544" s="222">
        <f>$N544*60*Cost!$H$10*Cost!$H$11*Cost!$D$7/1000</f>
        <v>0</v>
      </c>
      <c r="AA544" s="222">
        <f>$N544*60*Cost!$H$10*Cost!$H$11*Cost!$D$8/1000</f>
        <v>0</v>
      </c>
      <c r="AB544" s="222">
        <f>$N544*60*Cost!$H$10*Cost!$H$11*Cost!$D$9/1000</f>
        <v>0</v>
      </c>
      <c r="AC544" s="222">
        <f>$N544*60*Cost!$H$10*Cost!$H$11*Cost!$D$10/1000</f>
        <v>0</v>
      </c>
      <c r="AD544" s="222">
        <f>$N544*60*Cost!$H$10*Cost!$H$11*Cost!$D$11/1000</f>
        <v>0</v>
      </c>
      <c r="AE544" s="222">
        <f t="shared" si="26"/>
        <v>0</v>
      </c>
      <c r="AF544" s="222"/>
      <c r="AG544" s="222"/>
      <c r="AH544" s="222"/>
      <c r="AI544" s="222"/>
      <c r="AJ544" s="222"/>
      <c r="AK544" s="222"/>
      <c r="AL544" s="222"/>
      <c r="AM544" s="222"/>
      <c r="AN544" s="222"/>
      <c r="AO544" s="222"/>
      <c r="AP544" s="222"/>
      <c r="AQ544" s="222"/>
      <c r="AR544" s="222"/>
      <c r="AS544" s="222"/>
      <c r="AT544" s="222"/>
    </row>
    <row r="545" spans="2:46" ht="13.8" x14ac:dyDescent="0.25">
      <c r="B545" s="15"/>
      <c r="C545" s="15"/>
      <c r="D545" s="15"/>
      <c r="E545" s="16"/>
      <c r="F545" s="15"/>
      <c r="G545" s="29"/>
      <c r="H545" s="322"/>
      <c r="I545" s="323"/>
      <c r="J545" s="323"/>
      <c r="K545" s="15"/>
      <c r="L545" s="15"/>
      <c r="M545" s="204">
        <f t="shared" si="25"/>
        <v>0</v>
      </c>
      <c r="N545" s="44">
        <f>IF(DisplayUnits="standard",IF(G545=0,0,VLOOKUP(G545,'Flow Rate Table'!$B$13:$O$132,X545)),IF(G545=0,0,VLOOKUP(G545,#REF!,X545)))</f>
        <v>0</v>
      </c>
      <c r="O545" s="129" t="str">
        <f>IF(E545=$A$3,M545/Cost!$D$6,"N/A")</f>
        <v>N/A</v>
      </c>
      <c r="P545" s="45" t="str">
        <f>IF(E545=Translations!$A$100,VLOOKUP(Cost!$D$5,'Coefficient Table'!$A$8:$K$92,11,FALSE)*O545,"N/A")</f>
        <v>N/A</v>
      </c>
      <c r="Q545" s="45" t="str">
        <f>IF(E545=Translations!$A$100,VLOOKUP(Cost!$D$5,'Coefficient Table'!$A$8:$K$92,10,FALSE)*O545,"N/A")</f>
        <v>N/A</v>
      </c>
      <c r="R545" s="45" t="str">
        <f>IF(E545=Translations!$A$100,VLOOKUP(Cost!$D$5,'Coefficient Table'!$A$8:$K$92,9,FALSE)*P545,"N/A")</f>
        <v>N/A</v>
      </c>
      <c r="S545" s="127"/>
      <c r="T545" s="229"/>
      <c r="U545" s="222"/>
      <c r="V545" s="222"/>
      <c r="W545" s="222"/>
      <c r="X545" s="227">
        <f t="shared" si="24"/>
        <v>0</v>
      </c>
      <c r="Y545" s="222"/>
      <c r="Z545" s="222">
        <f>$N545*60*Cost!$H$10*Cost!$H$11*Cost!$D$7/1000</f>
        <v>0</v>
      </c>
      <c r="AA545" s="222">
        <f>$N545*60*Cost!$H$10*Cost!$H$11*Cost!$D$8/1000</f>
        <v>0</v>
      </c>
      <c r="AB545" s="222">
        <f>$N545*60*Cost!$H$10*Cost!$H$11*Cost!$D$9/1000</f>
        <v>0</v>
      </c>
      <c r="AC545" s="222">
        <f>$N545*60*Cost!$H$10*Cost!$H$11*Cost!$D$10/1000</f>
        <v>0</v>
      </c>
      <c r="AD545" s="222">
        <f>$N545*60*Cost!$H$10*Cost!$H$11*Cost!$D$11/1000</f>
        <v>0</v>
      </c>
      <c r="AE545" s="222">
        <f t="shared" si="26"/>
        <v>0</v>
      </c>
      <c r="AF545" s="222"/>
      <c r="AG545" s="222"/>
      <c r="AH545" s="222"/>
      <c r="AI545" s="222"/>
      <c r="AJ545" s="222"/>
      <c r="AK545" s="222"/>
      <c r="AL545" s="222"/>
      <c r="AM545" s="222"/>
      <c r="AN545" s="222"/>
      <c r="AO545" s="222"/>
      <c r="AP545" s="222"/>
      <c r="AQ545" s="222"/>
      <c r="AR545" s="222"/>
      <c r="AS545" s="222"/>
      <c r="AT545" s="222"/>
    </row>
    <row r="546" spans="2:46" ht="13.8" x14ac:dyDescent="0.25">
      <c r="B546" s="15"/>
      <c r="C546" s="15"/>
      <c r="D546" s="15"/>
      <c r="E546" s="16"/>
      <c r="F546" s="15"/>
      <c r="G546" s="29"/>
      <c r="H546" s="322"/>
      <c r="I546" s="323"/>
      <c r="J546" s="323"/>
      <c r="K546" s="15"/>
      <c r="L546" s="15"/>
      <c r="M546" s="204">
        <f t="shared" si="25"/>
        <v>0</v>
      </c>
      <c r="N546" s="44">
        <f>IF(DisplayUnits="standard",IF(G546=0,0,VLOOKUP(G546,'Flow Rate Table'!$B$13:$O$132,X546)),IF(G546=0,0,VLOOKUP(G546,#REF!,X546)))</f>
        <v>0</v>
      </c>
      <c r="O546" s="129" t="str">
        <f>IF(E546=$A$3,M546/Cost!$D$6,"N/A")</f>
        <v>N/A</v>
      </c>
      <c r="P546" s="45" t="str">
        <f>IF(E546=Translations!$A$100,VLOOKUP(Cost!$D$5,'Coefficient Table'!$A$8:$K$92,11,FALSE)*O546,"N/A")</f>
        <v>N/A</v>
      </c>
      <c r="Q546" s="45" t="str">
        <f>IF(E546=Translations!$A$100,VLOOKUP(Cost!$D$5,'Coefficient Table'!$A$8:$K$92,10,FALSE)*O546,"N/A")</f>
        <v>N/A</v>
      </c>
      <c r="R546" s="45" t="str">
        <f>IF(E546=Translations!$A$100,VLOOKUP(Cost!$D$5,'Coefficient Table'!$A$8:$K$92,9,FALSE)*P546,"N/A")</f>
        <v>N/A</v>
      </c>
      <c r="S546" s="127"/>
      <c r="T546" s="229"/>
      <c r="U546" s="222"/>
      <c r="V546" s="222"/>
      <c r="W546" s="222"/>
      <c r="X546" s="227">
        <f t="shared" si="24"/>
        <v>0</v>
      </c>
      <c r="Y546" s="222"/>
      <c r="Z546" s="222">
        <f>$N546*60*Cost!$H$10*Cost!$H$11*Cost!$D$7/1000</f>
        <v>0</v>
      </c>
      <c r="AA546" s="222">
        <f>$N546*60*Cost!$H$10*Cost!$H$11*Cost!$D$8/1000</f>
        <v>0</v>
      </c>
      <c r="AB546" s="222">
        <f>$N546*60*Cost!$H$10*Cost!$H$11*Cost!$D$9/1000</f>
        <v>0</v>
      </c>
      <c r="AC546" s="222">
        <f>$N546*60*Cost!$H$10*Cost!$H$11*Cost!$D$10/1000</f>
        <v>0</v>
      </c>
      <c r="AD546" s="222">
        <f>$N546*60*Cost!$H$10*Cost!$H$11*Cost!$D$11/1000</f>
        <v>0</v>
      </c>
      <c r="AE546" s="222">
        <f t="shared" si="26"/>
        <v>0</v>
      </c>
      <c r="AF546" s="222"/>
      <c r="AG546" s="222"/>
      <c r="AH546" s="222"/>
      <c r="AI546" s="222"/>
      <c r="AJ546" s="222"/>
      <c r="AK546" s="222"/>
      <c r="AL546" s="222"/>
      <c r="AM546" s="222"/>
      <c r="AN546" s="222"/>
      <c r="AO546" s="222"/>
      <c r="AP546" s="222"/>
      <c r="AQ546" s="222"/>
      <c r="AR546" s="222"/>
      <c r="AS546" s="222"/>
      <c r="AT546" s="222"/>
    </row>
    <row r="547" spans="2:46" ht="13.8" x14ac:dyDescent="0.25">
      <c r="B547" s="15"/>
      <c r="C547" s="15"/>
      <c r="D547" s="15"/>
      <c r="E547" s="16"/>
      <c r="F547" s="15"/>
      <c r="G547" s="29"/>
      <c r="H547" s="322"/>
      <c r="I547" s="323"/>
      <c r="J547" s="323"/>
      <c r="K547" s="15"/>
      <c r="L547" s="15"/>
      <c r="M547" s="204">
        <f t="shared" si="25"/>
        <v>0</v>
      </c>
      <c r="N547" s="44">
        <f>IF(DisplayUnits="standard",IF(G547=0,0,VLOOKUP(G547,'Flow Rate Table'!$B$13:$O$132,X547)),IF(G547=0,0,VLOOKUP(G547,#REF!,X547)))</f>
        <v>0</v>
      </c>
      <c r="O547" s="129" t="str">
        <f>IF(E547=$A$3,M547/Cost!$D$6,"N/A")</f>
        <v>N/A</v>
      </c>
      <c r="P547" s="45" t="str">
        <f>IF(E547=Translations!$A$100,VLOOKUP(Cost!$D$5,'Coefficient Table'!$A$8:$K$92,11,FALSE)*O547,"N/A")</f>
        <v>N/A</v>
      </c>
      <c r="Q547" s="45" t="str">
        <f>IF(E547=Translations!$A$100,VLOOKUP(Cost!$D$5,'Coefficient Table'!$A$8:$K$92,10,FALSE)*O547,"N/A")</f>
        <v>N/A</v>
      </c>
      <c r="R547" s="45" t="str">
        <f>IF(E547=Translations!$A$100,VLOOKUP(Cost!$D$5,'Coefficient Table'!$A$8:$K$92,9,FALSE)*P547,"N/A")</f>
        <v>N/A</v>
      </c>
      <c r="S547" s="127"/>
      <c r="T547" s="229"/>
      <c r="U547" s="222"/>
      <c r="V547" s="222"/>
      <c r="W547" s="222"/>
      <c r="X547" s="227">
        <f t="shared" si="24"/>
        <v>0</v>
      </c>
      <c r="Y547" s="222"/>
      <c r="Z547" s="222">
        <f>$N547*60*Cost!$H$10*Cost!$H$11*Cost!$D$7/1000</f>
        <v>0</v>
      </c>
      <c r="AA547" s="222">
        <f>$N547*60*Cost!$H$10*Cost!$H$11*Cost!$D$8/1000</f>
        <v>0</v>
      </c>
      <c r="AB547" s="222">
        <f>$N547*60*Cost!$H$10*Cost!$H$11*Cost!$D$9/1000</f>
        <v>0</v>
      </c>
      <c r="AC547" s="222">
        <f>$N547*60*Cost!$H$10*Cost!$H$11*Cost!$D$10/1000</f>
        <v>0</v>
      </c>
      <c r="AD547" s="222">
        <f>$N547*60*Cost!$H$10*Cost!$H$11*Cost!$D$11/1000</f>
        <v>0</v>
      </c>
      <c r="AE547" s="222">
        <f t="shared" si="26"/>
        <v>0</v>
      </c>
      <c r="AF547" s="222"/>
      <c r="AG547" s="222"/>
      <c r="AH547" s="222"/>
      <c r="AI547" s="222"/>
      <c r="AJ547" s="222"/>
      <c r="AK547" s="222"/>
      <c r="AL547" s="222"/>
      <c r="AM547" s="222"/>
      <c r="AN547" s="222"/>
      <c r="AO547" s="222"/>
      <c r="AP547" s="222"/>
      <c r="AQ547" s="222"/>
      <c r="AR547" s="222"/>
      <c r="AS547" s="222"/>
      <c r="AT547" s="222"/>
    </row>
    <row r="548" spans="2:46" s="231" customFormat="1" x14ac:dyDescent="0.25">
      <c r="G548" s="232"/>
      <c r="H548" s="233"/>
      <c r="I548" s="233"/>
      <c r="J548" s="233"/>
      <c r="O548" s="234"/>
      <c r="T548" s="222"/>
      <c r="U548" s="222"/>
      <c r="V548" s="222"/>
      <c r="W548" s="222"/>
      <c r="X548" s="228"/>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row>
    <row r="549" spans="2:46" s="222" customFormat="1" x14ac:dyDescent="0.25">
      <c r="G549" s="235"/>
      <c r="H549" s="236"/>
      <c r="I549" s="236"/>
      <c r="J549" s="236"/>
      <c r="O549" s="237"/>
      <c r="X549" s="228"/>
    </row>
    <row r="550" spans="2:46" s="222" customFormat="1" x14ac:dyDescent="0.25">
      <c r="G550" s="235"/>
      <c r="H550" s="236"/>
      <c r="I550" s="236"/>
      <c r="J550" s="236"/>
      <c r="O550" s="237"/>
      <c r="X550" s="228"/>
    </row>
    <row r="551" spans="2:46" s="222" customFormat="1" x14ac:dyDescent="0.25">
      <c r="G551" s="235"/>
      <c r="H551" s="236"/>
      <c r="I551" s="236"/>
      <c r="J551" s="236"/>
      <c r="O551" s="237"/>
      <c r="X551" s="228"/>
    </row>
    <row r="552" spans="2:46" s="222" customFormat="1" x14ac:dyDescent="0.25">
      <c r="G552" s="235"/>
      <c r="H552" s="236"/>
      <c r="I552" s="236"/>
      <c r="J552" s="236"/>
      <c r="O552" s="237"/>
      <c r="X552" s="228"/>
    </row>
    <row r="553" spans="2:46" s="222" customFormat="1" x14ac:dyDescent="0.25">
      <c r="G553" s="235"/>
      <c r="H553" s="236"/>
      <c r="I553" s="236"/>
      <c r="J553" s="236"/>
      <c r="O553" s="237"/>
      <c r="X553" s="228"/>
    </row>
    <row r="554" spans="2:46" s="222" customFormat="1" x14ac:dyDescent="0.25">
      <c r="G554" s="235"/>
      <c r="H554" s="236"/>
      <c r="I554" s="236"/>
      <c r="J554" s="236"/>
      <c r="O554" s="237"/>
      <c r="X554" s="228"/>
    </row>
    <row r="555" spans="2:46" s="222" customFormat="1" x14ac:dyDescent="0.25">
      <c r="G555" s="235"/>
      <c r="H555" s="236"/>
      <c r="I555" s="236"/>
      <c r="J555" s="236"/>
      <c r="O555" s="237"/>
      <c r="X555" s="228"/>
    </row>
    <row r="556" spans="2:46" s="222" customFormat="1" x14ac:dyDescent="0.25">
      <c r="G556" s="235"/>
      <c r="H556" s="236"/>
      <c r="I556" s="236"/>
      <c r="J556" s="236"/>
      <c r="O556" s="237"/>
      <c r="X556" s="228"/>
    </row>
    <row r="557" spans="2:46" s="222" customFormat="1" x14ac:dyDescent="0.25">
      <c r="G557" s="235"/>
      <c r="H557" s="236"/>
      <c r="I557" s="236"/>
      <c r="J557" s="236"/>
      <c r="O557" s="237"/>
      <c r="X557" s="228"/>
    </row>
    <row r="558" spans="2:46" s="222" customFormat="1" x14ac:dyDescent="0.25">
      <c r="G558" s="235"/>
      <c r="H558" s="236"/>
      <c r="I558" s="236"/>
      <c r="J558" s="236"/>
      <c r="O558" s="237"/>
      <c r="X558" s="228"/>
    </row>
    <row r="559" spans="2:46" s="222" customFormat="1" x14ac:dyDescent="0.25">
      <c r="G559" s="235"/>
      <c r="H559" s="236"/>
      <c r="I559" s="236"/>
      <c r="J559" s="236"/>
      <c r="O559" s="237"/>
      <c r="X559" s="228"/>
    </row>
    <row r="560" spans="2:46" s="222" customFormat="1" x14ac:dyDescent="0.25">
      <c r="G560" s="235"/>
      <c r="H560" s="236"/>
      <c r="I560" s="236"/>
      <c r="J560" s="236"/>
      <c r="O560" s="237"/>
      <c r="X560" s="228"/>
    </row>
    <row r="561" spans="7:24" s="222" customFormat="1" x14ac:dyDescent="0.25">
      <c r="G561" s="235"/>
      <c r="H561" s="236"/>
      <c r="I561" s="236"/>
      <c r="J561" s="236"/>
      <c r="O561" s="237"/>
      <c r="X561" s="228"/>
    </row>
    <row r="562" spans="7:24" s="222" customFormat="1" x14ac:dyDescent="0.25">
      <c r="G562" s="235"/>
      <c r="H562" s="236"/>
      <c r="I562" s="236"/>
      <c r="J562" s="236"/>
      <c r="O562" s="237"/>
      <c r="X562" s="228"/>
    </row>
    <row r="563" spans="7:24" s="222" customFormat="1" x14ac:dyDescent="0.25">
      <c r="G563" s="235"/>
      <c r="H563" s="236"/>
      <c r="I563" s="236"/>
      <c r="J563" s="236"/>
      <c r="O563" s="237"/>
      <c r="X563" s="228"/>
    </row>
    <row r="564" spans="7:24" s="222" customFormat="1" x14ac:dyDescent="0.25">
      <c r="G564" s="235"/>
      <c r="H564" s="236"/>
      <c r="I564" s="236"/>
      <c r="J564" s="236"/>
      <c r="O564" s="237"/>
      <c r="X564" s="228"/>
    </row>
    <row r="565" spans="7:24" s="222" customFormat="1" x14ac:dyDescent="0.25">
      <c r="G565" s="235"/>
      <c r="H565" s="236"/>
      <c r="I565" s="236"/>
      <c r="J565" s="236"/>
      <c r="O565" s="237"/>
      <c r="X565" s="228"/>
    </row>
    <row r="566" spans="7:24" s="222" customFormat="1" x14ac:dyDescent="0.25">
      <c r="G566" s="235"/>
      <c r="H566" s="236"/>
      <c r="I566" s="236"/>
      <c r="J566" s="236"/>
      <c r="O566" s="237"/>
      <c r="X566" s="228"/>
    </row>
    <row r="567" spans="7:24" s="222" customFormat="1" x14ac:dyDescent="0.25">
      <c r="G567" s="235"/>
      <c r="H567" s="236"/>
      <c r="I567" s="236"/>
      <c r="J567" s="236"/>
      <c r="O567" s="237"/>
      <c r="X567" s="228"/>
    </row>
    <row r="568" spans="7:24" s="222" customFormat="1" x14ac:dyDescent="0.25">
      <c r="G568" s="235"/>
      <c r="H568" s="236"/>
      <c r="I568" s="236"/>
      <c r="J568" s="236"/>
      <c r="O568" s="237"/>
      <c r="X568" s="228"/>
    </row>
    <row r="569" spans="7:24" s="222" customFormat="1" x14ac:dyDescent="0.25">
      <c r="G569" s="235"/>
      <c r="H569" s="236"/>
      <c r="I569" s="236"/>
      <c r="J569" s="236"/>
      <c r="O569" s="237"/>
      <c r="X569" s="228"/>
    </row>
    <row r="570" spans="7:24" s="222" customFormat="1" x14ac:dyDescent="0.25">
      <c r="G570" s="235"/>
      <c r="H570" s="236"/>
      <c r="I570" s="236"/>
      <c r="J570" s="236"/>
      <c r="O570" s="237"/>
      <c r="X570" s="228"/>
    </row>
    <row r="571" spans="7:24" s="222" customFormat="1" x14ac:dyDescent="0.25">
      <c r="G571" s="235"/>
      <c r="H571" s="236"/>
      <c r="I571" s="236"/>
      <c r="J571" s="236"/>
      <c r="O571" s="237"/>
      <c r="X571" s="228"/>
    </row>
    <row r="572" spans="7:24" s="222" customFormat="1" x14ac:dyDescent="0.25">
      <c r="G572" s="235"/>
      <c r="H572" s="236"/>
      <c r="I572" s="236"/>
      <c r="J572" s="236"/>
      <c r="O572" s="237"/>
      <c r="X572" s="228"/>
    </row>
    <row r="573" spans="7:24" s="222" customFormat="1" x14ac:dyDescent="0.25">
      <c r="G573" s="235"/>
      <c r="H573" s="236"/>
      <c r="I573" s="236"/>
      <c r="J573" s="236"/>
      <c r="O573" s="237"/>
      <c r="X573" s="228"/>
    </row>
    <row r="574" spans="7:24" s="222" customFormat="1" x14ac:dyDescent="0.25">
      <c r="G574" s="235"/>
      <c r="H574" s="236"/>
      <c r="I574" s="236"/>
      <c r="J574" s="236"/>
      <c r="O574" s="237"/>
      <c r="X574" s="228"/>
    </row>
    <row r="575" spans="7:24" s="222" customFormat="1" x14ac:dyDescent="0.25">
      <c r="G575" s="235"/>
      <c r="H575" s="236"/>
      <c r="I575" s="236"/>
      <c r="J575" s="236"/>
      <c r="O575" s="237"/>
      <c r="X575" s="228"/>
    </row>
    <row r="576" spans="7:24" s="222" customFormat="1" x14ac:dyDescent="0.25">
      <c r="G576" s="235"/>
      <c r="H576" s="236"/>
      <c r="I576" s="236"/>
      <c r="J576" s="236"/>
      <c r="O576" s="237"/>
      <c r="X576" s="228"/>
    </row>
    <row r="577" spans="7:24" s="222" customFormat="1" x14ac:dyDescent="0.25">
      <c r="G577" s="235"/>
      <c r="H577" s="236"/>
      <c r="I577" s="236"/>
      <c r="J577" s="236"/>
      <c r="O577" s="237"/>
      <c r="X577" s="228"/>
    </row>
    <row r="578" spans="7:24" s="222" customFormat="1" x14ac:dyDescent="0.25">
      <c r="G578" s="235"/>
      <c r="H578" s="236"/>
      <c r="I578" s="236"/>
      <c r="J578" s="236"/>
      <c r="O578" s="237"/>
      <c r="X578" s="228"/>
    </row>
    <row r="579" spans="7:24" s="222" customFormat="1" x14ac:dyDescent="0.25">
      <c r="G579" s="235"/>
      <c r="H579" s="236"/>
      <c r="I579" s="236"/>
      <c r="J579" s="236"/>
      <c r="O579" s="237"/>
      <c r="X579" s="228"/>
    </row>
    <row r="580" spans="7:24" s="222" customFormat="1" x14ac:dyDescent="0.25">
      <c r="G580" s="235"/>
      <c r="H580" s="236"/>
      <c r="I580" s="236"/>
      <c r="J580" s="236"/>
      <c r="O580" s="237"/>
      <c r="X580" s="228"/>
    </row>
    <row r="581" spans="7:24" s="222" customFormat="1" x14ac:dyDescent="0.25">
      <c r="G581" s="235"/>
      <c r="H581" s="236"/>
      <c r="I581" s="236"/>
      <c r="J581" s="236"/>
      <c r="O581" s="237"/>
      <c r="X581" s="228"/>
    </row>
    <row r="582" spans="7:24" s="222" customFormat="1" x14ac:dyDescent="0.25">
      <c r="G582" s="235"/>
      <c r="H582" s="236"/>
      <c r="I582" s="236"/>
      <c r="J582" s="236"/>
      <c r="O582" s="237"/>
      <c r="X582" s="228"/>
    </row>
    <row r="583" spans="7:24" s="222" customFormat="1" x14ac:dyDescent="0.25">
      <c r="G583" s="235"/>
      <c r="H583" s="236"/>
      <c r="I583" s="236"/>
      <c r="J583" s="236"/>
      <c r="O583" s="237"/>
      <c r="X583" s="228"/>
    </row>
    <row r="584" spans="7:24" s="222" customFormat="1" x14ac:dyDescent="0.25">
      <c r="G584" s="235"/>
      <c r="H584" s="236"/>
      <c r="I584" s="236"/>
      <c r="J584" s="236"/>
      <c r="O584" s="237"/>
      <c r="X584" s="228"/>
    </row>
    <row r="585" spans="7:24" s="222" customFormat="1" x14ac:dyDescent="0.25">
      <c r="G585" s="235"/>
      <c r="H585" s="236"/>
      <c r="I585" s="236"/>
      <c r="J585" s="236"/>
      <c r="O585" s="237"/>
      <c r="X585" s="228"/>
    </row>
    <row r="586" spans="7:24" s="222" customFormat="1" x14ac:dyDescent="0.25">
      <c r="G586" s="235"/>
      <c r="H586" s="236"/>
      <c r="I586" s="236"/>
      <c r="J586" s="236"/>
      <c r="O586" s="237"/>
      <c r="X586" s="228"/>
    </row>
    <row r="587" spans="7:24" s="222" customFormat="1" x14ac:dyDescent="0.25">
      <c r="G587" s="235"/>
      <c r="H587" s="236"/>
      <c r="I587" s="236"/>
      <c r="J587" s="236"/>
      <c r="O587" s="237"/>
      <c r="X587" s="228"/>
    </row>
    <row r="588" spans="7:24" s="222" customFormat="1" x14ac:dyDescent="0.25">
      <c r="G588" s="235"/>
      <c r="H588" s="236"/>
      <c r="I588" s="236"/>
      <c r="J588" s="236"/>
      <c r="O588" s="237"/>
      <c r="X588" s="228"/>
    </row>
    <row r="589" spans="7:24" s="222" customFormat="1" x14ac:dyDescent="0.25">
      <c r="G589" s="235"/>
      <c r="H589" s="236"/>
      <c r="I589" s="236"/>
      <c r="J589" s="236"/>
      <c r="O589" s="237"/>
      <c r="X589" s="228"/>
    </row>
    <row r="590" spans="7:24" s="222" customFormat="1" x14ac:dyDescent="0.25">
      <c r="G590" s="235"/>
      <c r="H590" s="236"/>
      <c r="I590" s="236"/>
      <c r="J590" s="236"/>
      <c r="O590" s="237"/>
      <c r="X590" s="228"/>
    </row>
    <row r="591" spans="7:24" s="222" customFormat="1" x14ac:dyDescent="0.25">
      <c r="G591" s="235"/>
      <c r="H591" s="236"/>
      <c r="I591" s="236"/>
      <c r="J591" s="236"/>
      <c r="O591" s="237"/>
      <c r="X591" s="228"/>
    </row>
    <row r="592" spans="7:24" s="222" customFormat="1" x14ac:dyDescent="0.25">
      <c r="G592" s="235"/>
      <c r="H592" s="236"/>
      <c r="I592" s="236"/>
      <c r="J592" s="236"/>
      <c r="O592" s="237"/>
      <c r="X592" s="228"/>
    </row>
    <row r="593" spans="7:24" s="222" customFormat="1" x14ac:dyDescent="0.25">
      <c r="G593" s="235"/>
      <c r="H593" s="236"/>
      <c r="I593" s="236"/>
      <c r="J593" s="236"/>
      <c r="O593" s="237"/>
      <c r="X593" s="228"/>
    </row>
    <row r="594" spans="7:24" s="222" customFormat="1" x14ac:dyDescent="0.25">
      <c r="G594" s="235"/>
      <c r="H594" s="236"/>
      <c r="I594" s="236"/>
      <c r="J594" s="236"/>
      <c r="O594" s="237"/>
      <c r="X594" s="228"/>
    </row>
    <row r="595" spans="7:24" s="222" customFormat="1" x14ac:dyDescent="0.25">
      <c r="G595" s="235"/>
      <c r="H595" s="236"/>
      <c r="I595" s="236"/>
      <c r="J595" s="236"/>
      <c r="O595" s="237"/>
      <c r="X595" s="228"/>
    </row>
    <row r="596" spans="7:24" s="222" customFormat="1" x14ac:dyDescent="0.25">
      <c r="G596" s="235"/>
      <c r="H596" s="236"/>
      <c r="I596" s="236"/>
      <c r="J596" s="236"/>
      <c r="O596" s="237"/>
      <c r="X596" s="228"/>
    </row>
    <row r="597" spans="7:24" s="222" customFormat="1" x14ac:dyDescent="0.25">
      <c r="G597" s="235"/>
      <c r="H597" s="236"/>
      <c r="I597" s="236"/>
      <c r="J597" s="236"/>
      <c r="O597" s="237"/>
      <c r="X597" s="228"/>
    </row>
    <row r="598" spans="7:24" s="222" customFormat="1" x14ac:dyDescent="0.25">
      <c r="G598" s="235"/>
      <c r="H598" s="236"/>
      <c r="I598" s="236"/>
      <c r="J598" s="236"/>
      <c r="O598" s="237"/>
      <c r="X598" s="228"/>
    </row>
    <row r="599" spans="7:24" s="222" customFormat="1" x14ac:dyDescent="0.25">
      <c r="G599" s="235"/>
      <c r="H599" s="236"/>
      <c r="I599" s="236"/>
      <c r="J599" s="236"/>
      <c r="O599" s="237"/>
      <c r="X599" s="228"/>
    </row>
    <row r="600" spans="7:24" s="222" customFormat="1" x14ac:dyDescent="0.25">
      <c r="G600" s="235"/>
      <c r="H600" s="236"/>
      <c r="I600" s="236"/>
      <c r="J600" s="236"/>
      <c r="O600" s="237"/>
      <c r="X600" s="228"/>
    </row>
    <row r="601" spans="7:24" s="222" customFormat="1" x14ac:dyDescent="0.25">
      <c r="G601" s="235"/>
      <c r="H601" s="236"/>
      <c r="I601" s="236"/>
      <c r="J601" s="236"/>
      <c r="O601" s="237"/>
      <c r="X601" s="228"/>
    </row>
    <row r="602" spans="7:24" s="222" customFormat="1" x14ac:dyDescent="0.25">
      <c r="G602" s="235"/>
      <c r="H602" s="236"/>
      <c r="I602" s="236"/>
      <c r="J602" s="236"/>
      <c r="O602" s="237"/>
      <c r="X602" s="228"/>
    </row>
    <row r="603" spans="7:24" s="222" customFormat="1" x14ac:dyDescent="0.25">
      <c r="G603" s="235"/>
      <c r="H603" s="236"/>
      <c r="I603" s="236"/>
      <c r="J603" s="236"/>
      <c r="O603" s="237"/>
      <c r="X603" s="228"/>
    </row>
    <row r="604" spans="7:24" s="222" customFormat="1" x14ac:dyDescent="0.25">
      <c r="G604" s="235"/>
      <c r="H604" s="236"/>
      <c r="I604" s="236"/>
      <c r="J604" s="236"/>
      <c r="O604" s="237"/>
      <c r="X604" s="228"/>
    </row>
    <row r="605" spans="7:24" s="222" customFormat="1" x14ac:dyDescent="0.25">
      <c r="G605" s="235"/>
      <c r="H605" s="236"/>
      <c r="I605" s="236"/>
      <c r="J605" s="236"/>
      <c r="O605" s="237"/>
      <c r="X605" s="228"/>
    </row>
    <row r="606" spans="7:24" s="222" customFormat="1" x14ac:dyDescent="0.25">
      <c r="G606" s="235"/>
      <c r="H606" s="236"/>
      <c r="I606" s="236"/>
      <c r="J606" s="236"/>
      <c r="O606" s="237"/>
      <c r="X606" s="228"/>
    </row>
    <row r="607" spans="7:24" s="222" customFormat="1" x14ac:dyDescent="0.25">
      <c r="G607" s="235"/>
      <c r="H607" s="236"/>
      <c r="I607" s="236"/>
      <c r="J607" s="236"/>
      <c r="O607" s="237"/>
      <c r="X607" s="228"/>
    </row>
    <row r="608" spans="7:24" s="222" customFormat="1" x14ac:dyDescent="0.25">
      <c r="G608" s="235"/>
      <c r="H608" s="236"/>
      <c r="I608" s="236"/>
      <c r="J608" s="236"/>
      <c r="O608" s="237"/>
      <c r="X608" s="228"/>
    </row>
    <row r="609" spans="7:24" s="222" customFormat="1" x14ac:dyDescent="0.25">
      <c r="G609" s="235"/>
      <c r="H609" s="236"/>
      <c r="I609" s="236"/>
      <c r="J609" s="236"/>
      <c r="O609" s="237"/>
      <c r="X609" s="228"/>
    </row>
    <row r="610" spans="7:24" s="222" customFormat="1" x14ac:dyDescent="0.25">
      <c r="G610" s="235"/>
      <c r="H610" s="236"/>
      <c r="I610" s="236"/>
      <c r="J610" s="236"/>
      <c r="O610" s="237"/>
      <c r="X610" s="228"/>
    </row>
    <row r="611" spans="7:24" s="222" customFormat="1" x14ac:dyDescent="0.25">
      <c r="G611" s="235"/>
      <c r="H611" s="236"/>
      <c r="I611" s="236"/>
      <c r="J611" s="236"/>
      <c r="O611" s="237"/>
      <c r="X611" s="228"/>
    </row>
    <row r="612" spans="7:24" s="222" customFormat="1" x14ac:dyDescent="0.25">
      <c r="G612" s="235"/>
      <c r="H612" s="236"/>
      <c r="I612" s="236"/>
      <c r="J612" s="236"/>
      <c r="O612" s="237"/>
      <c r="X612" s="228"/>
    </row>
    <row r="613" spans="7:24" s="222" customFormat="1" x14ac:dyDescent="0.25">
      <c r="G613" s="235"/>
      <c r="H613" s="236"/>
      <c r="I613" s="236"/>
      <c r="J613" s="236"/>
      <c r="O613" s="237"/>
      <c r="X613" s="228"/>
    </row>
    <row r="614" spans="7:24" s="222" customFormat="1" x14ac:dyDescent="0.25">
      <c r="G614" s="235"/>
      <c r="H614" s="236"/>
      <c r="I614" s="236"/>
      <c r="J614" s="236"/>
      <c r="O614" s="237"/>
      <c r="X614" s="228"/>
    </row>
    <row r="615" spans="7:24" s="222" customFormat="1" x14ac:dyDescent="0.25">
      <c r="G615" s="235"/>
      <c r="H615" s="236"/>
      <c r="I615" s="236"/>
      <c r="J615" s="236"/>
      <c r="O615" s="237"/>
      <c r="X615" s="228"/>
    </row>
    <row r="616" spans="7:24" s="222" customFormat="1" x14ac:dyDescent="0.25">
      <c r="G616" s="235"/>
      <c r="H616" s="236"/>
      <c r="I616" s="236"/>
      <c r="J616" s="236"/>
      <c r="O616" s="237"/>
      <c r="X616" s="228"/>
    </row>
    <row r="617" spans="7:24" s="222" customFormat="1" x14ac:dyDescent="0.25">
      <c r="G617" s="235"/>
      <c r="H617" s="236"/>
      <c r="I617" s="236"/>
      <c r="J617" s="236"/>
      <c r="O617" s="237"/>
      <c r="X617" s="228"/>
    </row>
    <row r="618" spans="7:24" s="222" customFormat="1" x14ac:dyDescent="0.25">
      <c r="G618" s="235"/>
      <c r="H618" s="236"/>
      <c r="I618" s="236"/>
      <c r="J618" s="236"/>
      <c r="O618" s="237"/>
      <c r="X618" s="228"/>
    </row>
    <row r="619" spans="7:24" s="222" customFormat="1" x14ac:dyDescent="0.25">
      <c r="G619" s="235"/>
      <c r="H619" s="236"/>
      <c r="I619" s="236"/>
      <c r="J619" s="236"/>
      <c r="O619" s="237"/>
      <c r="X619" s="228"/>
    </row>
    <row r="620" spans="7:24" s="222" customFormat="1" x14ac:dyDescent="0.25">
      <c r="G620" s="235"/>
      <c r="H620" s="236"/>
      <c r="I620" s="236"/>
      <c r="J620" s="236"/>
      <c r="O620" s="237"/>
      <c r="X620" s="228"/>
    </row>
    <row r="621" spans="7:24" s="222" customFormat="1" x14ac:dyDescent="0.25">
      <c r="G621" s="235"/>
      <c r="H621" s="236"/>
      <c r="I621" s="236"/>
      <c r="J621" s="236"/>
      <c r="O621" s="237"/>
      <c r="X621" s="228"/>
    </row>
    <row r="622" spans="7:24" s="222" customFormat="1" x14ac:dyDescent="0.25">
      <c r="G622" s="235"/>
      <c r="H622" s="236"/>
      <c r="I622" s="236"/>
      <c r="J622" s="236"/>
      <c r="O622" s="237"/>
      <c r="X622" s="228"/>
    </row>
    <row r="623" spans="7:24" s="222" customFormat="1" x14ac:dyDescent="0.25">
      <c r="G623" s="235"/>
      <c r="H623" s="236"/>
      <c r="I623" s="236"/>
      <c r="J623" s="236"/>
      <c r="O623" s="237"/>
      <c r="X623" s="228"/>
    </row>
    <row r="624" spans="7:24" s="222" customFormat="1" x14ac:dyDescent="0.25">
      <c r="G624" s="235"/>
      <c r="H624" s="236"/>
      <c r="I624" s="236"/>
      <c r="J624" s="236"/>
      <c r="O624" s="237"/>
      <c r="X624" s="228"/>
    </row>
    <row r="625" spans="7:24" s="222" customFormat="1" x14ac:dyDescent="0.25">
      <c r="G625" s="235"/>
      <c r="H625" s="236"/>
      <c r="I625" s="236"/>
      <c r="J625" s="236"/>
      <c r="O625" s="237"/>
      <c r="X625" s="228"/>
    </row>
    <row r="626" spans="7:24" s="222" customFormat="1" x14ac:dyDescent="0.25">
      <c r="G626" s="235"/>
      <c r="H626" s="236"/>
      <c r="I626" s="236"/>
      <c r="J626" s="236"/>
      <c r="O626" s="237"/>
      <c r="X626" s="228"/>
    </row>
    <row r="627" spans="7:24" s="222" customFormat="1" x14ac:dyDescent="0.25">
      <c r="G627" s="235"/>
      <c r="H627" s="236"/>
      <c r="I627" s="236"/>
      <c r="J627" s="236"/>
      <c r="O627" s="237"/>
      <c r="X627" s="228"/>
    </row>
    <row r="628" spans="7:24" s="222" customFormat="1" x14ac:dyDescent="0.25">
      <c r="G628" s="235"/>
      <c r="H628" s="236"/>
      <c r="I628" s="236"/>
      <c r="J628" s="236"/>
      <c r="O628" s="237"/>
      <c r="X628" s="228"/>
    </row>
    <row r="629" spans="7:24" s="222" customFormat="1" x14ac:dyDescent="0.25">
      <c r="G629" s="235"/>
      <c r="H629" s="236"/>
      <c r="I629" s="236"/>
      <c r="J629" s="236"/>
      <c r="O629" s="237"/>
      <c r="X629" s="228"/>
    </row>
    <row r="630" spans="7:24" s="222" customFormat="1" x14ac:dyDescent="0.25">
      <c r="G630" s="235"/>
      <c r="H630" s="236"/>
      <c r="I630" s="236"/>
      <c r="J630" s="236"/>
      <c r="O630" s="237"/>
      <c r="X630" s="228"/>
    </row>
    <row r="631" spans="7:24" s="222" customFormat="1" x14ac:dyDescent="0.25">
      <c r="G631" s="235"/>
      <c r="H631" s="236"/>
      <c r="I631" s="236"/>
      <c r="J631" s="236"/>
      <c r="O631" s="237"/>
      <c r="X631" s="228"/>
    </row>
    <row r="632" spans="7:24" s="222" customFormat="1" x14ac:dyDescent="0.25">
      <c r="G632" s="235"/>
      <c r="H632" s="236"/>
      <c r="I632" s="236"/>
      <c r="J632" s="236"/>
      <c r="O632" s="237"/>
      <c r="X632" s="228"/>
    </row>
    <row r="633" spans="7:24" s="222" customFormat="1" x14ac:dyDescent="0.25">
      <c r="G633" s="235"/>
      <c r="H633" s="236"/>
      <c r="I633" s="236"/>
      <c r="J633" s="236"/>
      <c r="O633" s="237"/>
      <c r="X633" s="228"/>
    </row>
    <row r="634" spans="7:24" s="222" customFormat="1" x14ac:dyDescent="0.25">
      <c r="G634" s="235"/>
      <c r="H634" s="236"/>
      <c r="I634" s="236"/>
      <c r="J634" s="236"/>
      <c r="O634" s="237"/>
      <c r="X634" s="228"/>
    </row>
    <row r="635" spans="7:24" s="222" customFormat="1" x14ac:dyDescent="0.25">
      <c r="G635" s="235"/>
      <c r="H635" s="236"/>
      <c r="I635" s="236"/>
      <c r="J635" s="236"/>
      <c r="O635" s="237"/>
      <c r="X635" s="228"/>
    </row>
    <row r="636" spans="7:24" s="222" customFormat="1" x14ac:dyDescent="0.25">
      <c r="G636" s="235"/>
      <c r="H636" s="236"/>
      <c r="I636" s="236"/>
      <c r="J636" s="236"/>
      <c r="O636" s="237"/>
      <c r="X636" s="228"/>
    </row>
    <row r="637" spans="7:24" s="222" customFormat="1" x14ac:dyDescent="0.25">
      <c r="G637" s="235"/>
      <c r="H637" s="236"/>
      <c r="I637" s="236"/>
      <c r="J637" s="236"/>
      <c r="O637" s="237"/>
      <c r="X637" s="228"/>
    </row>
    <row r="638" spans="7:24" s="222" customFormat="1" x14ac:dyDescent="0.25">
      <c r="G638" s="235"/>
      <c r="H638" s="236"/>
      <c r="I638" s="236"/>
      <c r="J638" s="236"/>
      <c r="O638" s="237"/>
      <c r="X638" s="228"/>
    </row>
    <row r="639" spans="7:24" s="222" customFormat="1" x14ac:dyDescent="0.25">
      <c r="G639" s="235"/>
      <c r="H639" s="236"/>
      <c r="I639" s="236"/>
      <c r="J639" s="236"/>
      <c r="O639" s="237"/>
      <c r="X639" s="228"/>
    </row>
    <row r="640" spans="7:24" s="222" customFormat="1" x14ac:dyDescent="0.25">
      <c r="G640" s="235"/>
      <c r="H640" s="236"/>
      <c r="I640" s="236"/>
      <c r="J640" s="236"/>
      <c r="O640" s="237"/>
      <c r="X640" s="228"/>
    </row>
    <row r="641" spans="7:24" s="222" customFormat="1" x14ac:dyDescent="0.25">
      <c r="G641" s="235"/>
      <c r="H641" s="236"/>
      <c r="I641" s="236"/>
      <c r="J641" s="236"/>
      <c r="O641" s="237"/>
      <c r="X641" s="228"/>
    </row>
    <row r="642" spans="7:24" s="222" customFormat="1" x14ac:dyDescent="0.25">
      <c r="G642" s="235"/>
      <c r="H642" s="236"/>
      <c r="I642" s="236"/>
      <c r="J642" s="236"/>
      <c r="O642" s="237"/>
      <c r="X642" s="228"/>
    </row>
    <row r="643" spans="7:24" s="222" customFormat="1" x14ac:dyDescent="0.25">
      <c r="G643" s="235"/>
      <c r="H643" s="236"/>
      <c r="I643" s="236"/>
      <c r="J643" s="236"/>
      <c r="O643" s="237"/>
      <c r="X643" s="228"/>
    </row>
    <row r="644" spans="7:24" s="222" customFormat="1" x14ac:dyDescent="0.25">
      <c r="G644" s="235"/>
      <c r="H644" s="236"/>
      <c r="I644" s="236"/>
      <c r="J644" s="236"/>
      <c r="O644" s="237"/>
      <c r="X644" s="228"/>
    </row>
    <row r="645" spans="7:24" s="222" customFormat="1" x14ac:dyDescent="0.25">
      <c r="G645" s="235"/>
      <c r="H645" s="236"/>
      <c r="I645" s="236"/>
      <c r="J645" s="236"/>
      <c r="O645" s="237"/>
      <c r="X645" s="228"/>
    </row>
    <row r="646" spans="7:24" s="222" customFormat="1" x14ac:dyDescent="0.25">
      <c r="G646" s="235"/>
      <c r="H646" s="236"/>
      <c r="I646" s="236"/>
      <c r="J646" s="236"/>
      <c r="O646" s="237"/>
      <c r="X646" s="228"/>
    </row>
    <row r="647" spans="7:24" s="222" customFormat="1" x14ac:dyDescent="0.25">
      <c r="G647" s="235"/>
      <c r="H647" s="236"/>
      <c r="I647" s="236"/>
      <c r="J647" s="236"/>
      <c r="O647" s="237"/>
      <c r="X647" s="228"/>
    </row>
    <row r="648" spans="7:24" s="222" customFormat="1" x14ac:dyDescent="0.25">
      <c r="G648" s="235"/>
      <c r="H648" s="236"/>
      <c r="I648" s="236"/>
      <c r="J648" s="236"/>
      <c r="O648" s="237"/>
      <c r="X648" s="228"/>
    </row>
    <row r="649" spans="7:24" s="222" customFormat="1" x14ac:dyDescent="0.25">
      <c r="G649" s="235"/>
      <c r="H649" s="236"/>
      <c r="I649" s="236"/>
      <c r="J649" s="236"/>
      <c r="O649" s="237"/>
      <c r="X649" s="228"/>
    </row>
    <row r="650" spans="7:24" s="222" customFormat="1" x14ac:dyDescent="0.25">
      <c r="G650" s="235"/>
      <c r="H650" s="236"/>
      <c r="I650" s="236"/>
      <c r="J650" s="236"/>
      <c r="O650" s="237"/>
      <c r="X650" s="228"/>
    </row>
    <row r="651" spans="7:24" s="222" customFormat="1" x14ac:dyDescent="0.25">
      <c r="G651" s="235"/>
      <c r="H651" s="236"/>
      <c r="I651" s="236"/>
      <c r="J651" s="236"/>
      <c r="O651" s="237"/>
      <c r="X651" s="228"/>
    </row>
    <row r="652" spans="7:24" s="222" customFormat="1" x14ac:dyDescent="0.25">
      <c r="G652" s="235"/>
      <c r="H652" s="236"/>
      <c r="I652" s="236"/>
      <c r="J652" s="236"/>
      <c r="O652" s="237"/>
      <c r="X652" s="228"/>
    </row>
    <row r="653" spans="7:24" s="222" customFormat="1" x14ac:dyDescent="0.25">
      <c r="G653" s="235"/>
      <c r="H653" s="236"/>
      <c r="I653" s="236"/>
      <c r="J653" s="236"/>
      <c r="O653" s="237"/>
      <c r="X653" s="228"/>
    </row>
    <row r="654" spans="7:24" s="222" customFormat="1" x14ac:dyDescent="0.25">
      <c r="G654" s="235"/>
      <c r="H654" s="236"/>
      <c r="I654" s="236"/>
      <c r="J654" s="236"/>
      <c r="O654" s="237"/>
      <c r="X654" s="228"/>
    </row>
    <row r="655" spans="7:24" s="222" customFormat="1" x14ac:dyDescent="0.25">
      <c r="G655" s="235"/>
      <c r="H655" s="236"/>
      <c r="I655" s="236"/>
      <c r="J655" s="236"/>
      <c r="O655" s="237"/>
      <c r="X655" s="228"/>
    </row>
    <row r="656" spans="7:24" s="222" customFormat="1" x14ac:dyDescent="0.25">
      <c r="G656" s="235"/>
      <c r="H656" s="236"/>
      <c r="I656" s="236"/>
      <c r="J656" s="236"/>
      <c r="O656" s="237"/>
      <c r="X656" s="228"/>
    </row>
    <row r="657" spans="7:24" s="222" customFormat="1" x14ac:dyDescent="0.25">
      <c r="G657" s="235"/>
      <c r="H657" s="236"/>
      <c r="I657" s="236"/>
      <c r="J657" s="236"/>
      <c r="O657" s="237"/>
      <c r="X657" s="228"/>
    </row>
    <row r="658" spans="7:24" s="222" customFormat="1" x14ac:dyDescent="0.25">
      <c r="G658" s="235"/>
      <c r="H658" s="236"/>
      <c r="I658" s="236"/>
      <c r="J658" s="236"/>
      <c r="O658" s="237"/>
      <c r="X658" s="228"/>
    </row>
    <row r="659" spans="7:24" s="222" customFormat="1" x14ac:dyDescent="0.25">
      <c r="G659" s="235"/>
      <c r="H659" s="236"/>
      <c r="I659" s="236"/>
      <c r="J659" s="236"/>
      <c r="O659" s="237"/>
      <c r="X659" s="228"/>
    </row>
    <row r="660" spans="7:24" s="222" customFormat="1" x14ac:dyDescent="0.25">
      <c r="G660" s="235"/>
      <c r="H660" s="236"/>
      <c r="I660" s="236"/>
      <c r="J660" s="236"/>
      <c r="O660" s="237"/>
      <c r="X660" s="228"/>
    </row>
    <row r="661" spans="7:24" s="222" customFormat="1" x14ac:dyDescent="0.25">
      <c r="G661" s="235"/>
      <c r="H661" s="236"/>
      <c r="I661" s="236"/>
      <c r="J661" s="236"/>
      <c r="O661" s="237"/>
      <c r="X661" s="228"/>
    </row>
    <row r="662" spans="7:24" s="222" customFormat="1" x14ac:dyDescent="0.25">
      <c r="G662" s="235"/>
      <c r="H662" s="236"/>
      <c r="I662" s="236"/>
      <c r="J662" s="236"/>
      <c r="O662" s="237"/>
      <c r="X662" s="228"/>
    </row>
    <row r="663" spans="7:24" s="222" customFormat="1" x14ac:dyDescent="0.25">
      <c r="G663" s="235"/>
      <c r="H663" s="236"/>
      <c r="I663" s="236"/>
      <c r="J663" s="236"/>
      <c r="O663" s="237"/>
      <c r="X663" s="228"/>
    </row>
    <row r="664" spans="7:24" s="222" customFormat="1" x14ac:dyDescent="0.25">
      <c r="G664" s="235"/>
      <c r="H664" s="236"/>
      <c r="I664" s="236"/>
      <c r="J664" s="236"/>
      <c r="O664" s="237"/>
      <c r="X664" s="228"/>
    </row>
    <row r="665" spans="7:24" s="222" customFormat="1" x14ac:dyDescent="0.25">
      <c r="G665" s="235"/>
      <c r="H665" s="236"/>
      <c r="I665" s="236"/>
      <c r="J665" s="236"/>
      <c r="O665" s="237"/>
      <c r="X665" s="228"/>
    </row>
    <row r="666" spans="7:24" s="222" customFormat="1" x14ac:dyDescent="0.25">
      <c r="G666" s="235"/>
      <c r="H666" s="236"/>
      <c r="I666" s="236"/>
      <c r="J666" s="236"/>
      <c r="O666" s="237"/>
      <c r="X666" s="228"/>
    </row>
    <row r="667" spans="7:24" s="222" customFormat="1" x14ac:dyDescent="0.25">
      <c r="G667" s="235"/>
      <c r="H667" s="236"/>
      <c r="I667" s="236"/>
      <c r="J667" s="236"/>
      <c r="O667" s="237"/>
      <c r="X667" s="228"/>
    </row>
    <row r="668" spans="7:24" s="222" customFormat="1" x14ac:dyDescent="0.25">
      <c r="G668" s="235"/>
      <c r="H668" s="236"/>
      <c r="I668" s="236"/>
      <c r="J668" s="236"/>
      <c r="O668" s="237"/>
      <c r="X668" s="228"/>
    </row>
    <row r="669" spans="7:24" s="222" customFormat="1" x14ac:dyDescent="0.25">
      <c r="G669" s="235"/>
      <c r="H669" s="236"/>
      <c r="I669" s="236"/>
      <c r="J669" s="236"/>
      <c r="O669" s="237"/>
      <c r="X669" s="228"/>
    </row>
    <row r="670" spans="7:24" s="222" customFormat="1" x14ac:dyDescent="0.25">
      <c r="G670" s="235"/>
      <c r="H670" s="236"/>
      <c r="I670" s="236"/>
      <c r="J670" s="236"/>
      <c r="O670" s="237"/>
      <c r="X670" s="228"/>
    </row>
    <row r="671" spans="7:24" s="222" customFormat="1" x14ac:dyDescent="0.25">
      <c r="G671" s="235"/>
      <c r="H671" s="236"/>
      <c r="I671" s="236"/>
      <c r="J671" s="236"/>
      <c r="O671" s="237"/>
      <c r="X671" s="228"/>
    </row>
    <row r="672" spans="7:24" s="222" customFormat="1" x14ac:dyDescent="0.25">
      <c r="G672" s="235"/>
      <c r="H672" s="236"/>
      <c r="I672" s="236"/>
      <c r="J672" s="236"/>
      <c r="O672" s="237"/>
      <c r="X672" s="228"/>
    </row>
    <row r="673" spans="7:24" s="222" customFormat="1" x14ac:dyDescent="0.25">
      <c r="G673" s="235"/>
      <c r="H673" s="236"/>
      <c r="I673" s="236"/>
      <c r="J673" s="236"/>
      <c r="O673" s="237"/>
      <c r="X673" s="228"/>
    </row>
    <row r="674" spans="7:24" s="222" customFormat="1" x14ac:dyDescent="0.25">
      <c r="G674" s="235"/>
      <c r="H674" s="236"/>
      <c r="I674" s="236"/>
      <c r="J674" s="236"/>
      <c r="O674" s="237"/>
      <c r="X674" s="228"/>
    </row>
    <row r="675" spans="7:24" s="222" customFormat="1" x14ac:dyDescent="0.25">
      <c r="G675" s="235"/>
      <c r="H675" s="236"/>
      <c r="I675" s="236"/>
      <c r="J675" s="236"/>
      <c r="O675" s="237"/>
      <c r="X675" s="228"/>
    </row>
    <row r="676" spans="7:24" s="222" customFormat="1" x14ac:dyDescent="0.25">
      <c r="G676" s="235"/>
      <c r="H676" s="236"/>
      <c r="I676" s="236"/>
      <c r="J676" s="236"/>
      <c r="O676" s="237"/>
      <c r="X676" s="228"/>
    </row>
    <row r="677" spans="7:24" s="222" customFormat="1" x14ac:dyDescent="0.25">
      <c r="G677" s="235"/>
      <c r="H677" s="236"/>
      <c r="I677" s="236"/>
      <c r="J677" s="236"/>
      <c r="O677" s="237"/>
      <c r="X677" s="228"/>
    </row>
    <row r="678" spans="7:24" s="222" customFormat="1" x14ac:dyDescent="0.25">
      <c r="G678" s="235"/>
      <c r="H678" s="236"/>
      <c r="I678" s="236"/>
      <c r="J678" s="236"/>
      <c r="O678" s="237"/>
      <c r="X678" s="228"/>
    </row>
    <row r="679" spans="7:24" s="222" customFormat="1" x14ac:dyDescent="0.25">
      <c r="G679" s="235"/>
      <c r="H679" s="236"/>
      <c r="I679" s="236"/>
      <c r="J679" s="236"/>
      <c r="O679" s="237"/>
      <c r="X679" s="228"/>
    </row>
    <row r="680" spans="7:24" s="222" customFormat="1" x14ac:dyDescent="0.25">
      <c r="G680" s="235"/>
      <c r="H680" s="236"/>
      <c r="I680" s="236"/>
      <c r="J680" s="236"/>
      <c r="O680" s="237"/>
      <c r="X680" s="228"/>
    </row>
    <row r="681" spans="7:24" s="222" customFormat="1" x14ac:dyDescent="0.25">
      <c r="G681" s="235"/>
      <c r="H681" s="236"/>
      <c r="I681" s="236"/>
      <c r="J681" s="236"/>
      <c r="O681" s="237"/>
      <c r="X681" s="228"/>
    </row>
    <row r="682" spans="7:24" s="222" customFormat="1" x14ac:dyDescent="0.25">
      <c r="G682" s="235"/>
      <c r="H682" s="236"/>
      <c r="I682" s="236"/>
      <c r="J682" s="236"/>
      <c r="O682" s="237"/>
      <c r="X682" s="228"/>
    </row>
    <row r="683" spans="7:24" s="222" customFormat="1" x14ac:dyDescent="0.25">
      <c r="G683" s="235"/>
      <c r="H683" s="236"/>
      <c r="I683" s="236"/>
      <c r="J683" s="236"/>
      <c r="O683" s="237"/>
      <c r="X683" s="228"/>
    </row>
    <row r="684" spans="7:24" s="222" customFormat="1" x14ac:dyDescent="0.25">
      <c r="G684" s="235"/>
      <c r="H684" s="236"/>
      <c r="I684" s="236"/>
      <c r="J684" s="236"/>
      <c r="O684" s="237"/>
      <c r="X684" s="228"/>
    </row>
    <row r="685" spans="7:24" s="222" customFormat="1" x14ac:dyDescent="0.25">
      <c r="G685" s="235"/>
      <c r="H685" s="236"/>
      <c r="I685" s="236"/>
      <c r="J685" s="236"/>
      <c r="O685" s="237"/>
      <c r="X685" s="228"/>
    </row>
    <row r="686" spans="7:24" s="222" customFormat="1" x14ac:dyDescent="0.25">
      <c r="G686" s="235"/>
      <c r="H686" s="236"/>
      <c r="I686" s="236"/>
      <c r="J686" s="236"/>
      <c r="O686" s="237"/>
      <c r="X686" s="228"/>
    </row>
    <row r="687" spans="7:24" s="222" customFormat="1" x14ac:dyDescent="0.25">
      <c r="G687" s="235"/>
      <c r="H687" s="236"/>
      <c r="I687" s="236"/>
      <c r="J687" s="236"/>
      <c r="O687" s="237"/>
      <c r="X687" s="228"/>
    </row>
    <row r="688" spans="7:24" s="222" customFormat="1" x14ac:dyDescent="0.25">
      <c r="G688" s="235"/>
      <c r="H688" s="236"/>
      <c r="I688" s="236"/>
      <c r="J688" s="236"/>
      <c r="O688" s="237"/>
      <c r="X688" s="228"/>
    </row>
    <row r="689" spans="7:24" s="222" customFormat="1" x14ac:dyDescent="0.25">
      <c r="G689" s="235"/>
      <c r="H689" s="236"/>
      <c r="I689" s="236"/>
      <c r="J689" s="236"/>
      <c r="O689" s="237"/>
      <c r="X689" s="228"/>
    </row>
    <row r="690" spans="7:24" s="222" customFormat="1" x14ac:dyDescent="0.25">
      <c r="G690" s="235"/>
      <c r="H690" s="236"/>
      <c r="I690" s="236"/>
      <c r="J690" s="236"/>
      <c r="O690" s="237"/>
      <c r="X690" s="228"/>
    </row>
    <row r="691" spans="7:24" s="222" customFormat="1" x14ac:dyDescent="0.25">
      <c r="G691" s="235"/>
      <c r="H691" s="236"/>
      <c r="I691" s="236"/>
      <c r="J691" s="236"/>
      <c r="O691" s="237"/>
      <c r="X691" s="228"/>
    </row>
    <row r="692" spans="7:24" s="222" customFormat="1" x14ac:dyDescent="0.25">
      <c r="G692" s="235"/>
      <c r="H692" s="236"/>
      <c r="I692" s="236"/>
      <c r="J692" s="236"/>
      <c r="O692" s="237"/>
      <c r="X692" s="228"/>
    </row>
    <row r="693" spans="7:24" s="222" customFormat="1" x14ac:dyDescent="0.25">
      <c r="G693" s="235"/>
      <c r="H693" s="236"/>
      <c r="I693" s="236"/>
      <c r="J693" s="236"/>
      <c r="O693" s="237"/>
      <c r="X693" s="228"/>
    </row>
    <row r="694" spans="7:24" s="222" customFormat="1" x14ac:dyDescent="0.25">
      <c r="G694" s="235"/>
      <c r="H694" s="236"/>
      <c r="I694" s="236"/>
      <c r="J694" s="236"/>
      <c r="O694" s="237"/>
      <c r="X694" s="228"/>
    </row>
    <row r="695" spans="7:24" s="222" customFormat="1" x14ac:dyDescent="0.25">
      <c r="G695" s="235"/>
      <c r="H695" s="236"/>
      <c r="I695" s="236"/>
      <c r="J695" s="236"/>
      <c r="O695" s="237"/>
      <c r="X695" s="228"/>
    </row>
    <row r="696" spans="7:24" s="222" customFormat="1" x14ac:dyDescent="0.25">
      <c r="G696" s="235"/>
      <c r="H696" s="236"/>
      <c r="I696" s="236"/>
      <c r="J696" s="236"/>
      <c r="O696" s="237"/>
      <c r="X696" s="228"/>
    </row>
    <row r="697" spans="7:24" s="222" customFormat="1" x14ac:dyDescent="0.25">
      <c r="G697" s="235"/>
      <c r="H697" s="236"/>
      <c r="I697" s="236"/>
      <c r="J697" s="236"/>
      <c r="O697" s="237"/>
      <c r="X697" s="228"/>
    </row>
    <row r="698" spans="7:24" s="222" customFormat="1" x14ac:dyDescent="0.25">
      <c r="G698" s="235"/>
      <c r="H698" s="236"/>
      <c r="I698" s="236"/>
      <c r="J698" s="236"/>
      <c r="O698" s="237"/>
      <c r="X698" s="228"/>
    </row>
    <row r="699" spans="7:24" s="222" customFormat="1" x14ac:dyDescent="0.25">
      <c r="G699" s="235"/>
      <c r="H699" s="236"/>
      <c r="I699" s="236"/>
      <c r="J699" s="236"/>
      <c r="O699" s="237"/>
      <c r="X699" s="228"/>
    </row>
    <row r="700" spans="7:24" s="222" customFormat="1" x14ac:dyDescent="0.25">
      <c r="G700" s="235"/>
      <c r="H700" s="236"/>
      <c r="I700" s="236"/>
      <c r="J700" s="236"/>
      <c r="O700" s="237"/>
      <c r="X700" s="228"/>
    </row>
    <row r="701" spans="7:24" s="222" customFormat="1" x14ac:dyDescent="0.25">
      <c r="G701" s="235"/>
      <c r="H701" s="236"/>
      <c r="I701" s="236"/>
      <c r="J701" s="236"/>
      <c r="O701" s="237"/>
      <c r="X701" s="228"/>
    </row>
    <row r="702" spans="7:24" s="222" customFormat="1" x14ac:dyDescent="0.25">
      <c r="G702" s="235"/>
      <c r="H702" s="236"/>
      <c r="I702" s="236"/>
      <c r="J702" s="236"/>
      <c r="O702" s="237"/>
      <c r="X702" s="228"/>
    </row>
    <row r="703" spans="7:24" s="222" customFormat="1" x14ac:dyDescent="0.25">
      <c r="G703" s="235"/>
      <c r="H703" s="236"/>
      <c r="I703" s="236"/>
      <c r="J703" s="236"/>
      <c r="O703" s="237"/>
      <c r="X703" s="228"/>
    </row>
    <row r="704" spans="7:24" s="222" customFormat="1" x14ac:dyDescent="0.25">
      <c r="G704" s="235"/>
      <c r="H704" s="236"/>
      <c r="I704" s="236"/>
      <c r="J704" s="236"/>
      <c r="O704" s="237"/>
      <c r="X704" s="228"/>
    </row>
    <row r="705" spans="7:24" s="222" customFormat="1" x14ac:dyDescent="0.25">
      <c r="G705" s="235"/>
      <c r="H705" s="236"/>
      <c r="I705" s="236"/>
      <c r="J705" s="236"/>
      <c r="O705" s="237"/>
      <c r="X705" s="228"/>
    </row>
    <row r="706" spans="7:24" s="222" customFormat="1" x14ac:dyDescent="0.25">
      <c r="G706" s="235"/>
      <c r="H706" s="236"/>
      <c r="I706" s="236"/>
      <c r="J706" s="236"/>
      <c r="O706" s="237"/>
      <c r="X706" s="228"/>
    </row>
    <row r="707" spans="7:24" s="222" customFormat="1" x14ac:dyDescent="0.25">
      <c r="G707" s="235"/>
      <c r="H707" s="236"/>
      <c r="I707" s="236"/>
      <c r="J707" s="236"/>
      <c r="O707" s="237"/>
      <c r="X707" s="228"/>
    </row>
    <row r="708" spans="7:24" s="222" customFormat="1" x14ac:dyDescent="0.25">
      <c r="G708" s="235"/>
      <c r="H708" s="236"/>
      <c r="I708" s="236"/>
      <c r="J708" s="236"/>
      <c r="O708" s="237"/>
      <c r="X708" s="228"/>
    </row>
    <row r="709" spans="7:24" s="222" customFormat="1" x14ac:dyDescent="0.25">
      <c r="G709" s="235"/>
      <c r="H709" s="236"/>
      <c r="I709" s="236"/>
      <c r="J709" s="236"/>
      <c r="O709" s="237"/>
      <c r="X709" s="228"/>
    </row>
    <row r="710" spans="7:24" s="222" customFormat="1" x14ac:dyDescent="0.25">
      <c r="G710" s="235"/>
      <c r="H710" s="236"/>
      <c r="I710" s="236"/>
      <c r="J710" s="236"/>
      <c r="O710" s="237"/>
      <c r="X710" s="228"/>
    </row>
    <row r="711" spans="7:24" s="222" customFormat="1" x14ac:dyDescent="0.25">
      <c r="G711" s="235"/>
      <c r="H711" s="236"/>
      <c r="I711" s="236"/>
      <c r="J711" s="236"/>
      <c r="O711" s="237"/>
      <c r="X711" s="228"/>
    </row>
    <row r="712" spans="7:24" s="222" customFormat="1" x14ac:dyDescent="0.25">
      <c r="G712" s="235"/>
      <c r="H712" s="236"/>
      <c r="I712" s="236"/>
      <c r="J712" s="236"/>
      <c r="O712" s="237"/>
      <c r="X712" s="228"/>
    </row>
    <row r="713" spans="7:24" s="222" customFormat="1" x14ac:dyDescent="0.25">
      <c r="G713" s="235"/>
      <c r="H713" s="236"/>
      <c r="I713" s="236"/>
      <c r="J713" s="236"/>
      <c r="O713" s="237"/>
      <c r="X713" s="228"/>
    </row>
    <row r="714" spans="7:24" s="222" customFormat="1" x14ac:dyDescent="0.25">
      <c r="G714" s="235"/>
      <c r="H714" s="236"/>
      <c r="I714" s="236"/>
      <c r="J714" s="236"/>
      <c r="O714" s="237"/>
      <c r="X714" s="228"/>
    </row>
    <row r="715" spans="7:24" s="222" customFormat="1" x14ac:dyDescent="0.25">
      <c r="G715" s="235"/>
      <c r="H715" s="236"/>
      <c r="I715" s="236"/>
      <c r="J715" s="236"/>
      <c r="O715" s="237"/>
      <c r="X715" s="228"/>
    </row>
    <row r="716" spans="7:24" s="222" customFormat="1" x14ac:dyDescent="0.25">
      <c r="G716" s="235"/>
      <c r="H716" s="236"/>
      <c r="I716" s="236"/>
      <c r="J716" s="236"/>
      <c r="O716" s="237"/>
      <c r="X716" s="228"/>
    </row>
    <row r="717" spans="7:24" s="222" customFormat="1" x14ac:dyDescent="0.25">
      <c r="G717" s="235"/>
      <c r="H717" s="236"/>
      <c r="I717" s="236"/>
      <c r="J717" s="236"/>
      <c r="O717" s="237"/>
      <c r="X717" s="228"/>
    </row>
    <row r="718" spans="7:24" s="222" customFormat="1" x14ac:dyDescent="0.25">
      <c r="G718" s="235"/>
      <c r="H718" s="236"/>
      <c r="I718" s="236"/>
      <c r="J718" s="236"/>
      <c r="O718" s="237"/>
      <c r="X718" s="228"/>
    </row>
    <row r="719" spans="7:24" s="222" customFormat="1" x14ac:dyDescent="0.25">
      <c r="G719" s="235"/>
      <c r="H719" s="236"/>
      <c r="I719" s="236"/>
      <c r="J719" s="236"/>
      <c r="O719" s="237"/>
      <c r="X719" s="228"/>
    </row>
    <row r="720" spans="7:24" s="222" customFormat="1" x14ac:dyDescent="0.25">
      <c r="G720" s="235"/>
      <c r="H720" s="236"/>
      <c r="I720" s="236"/>
      <c r="J720" s="236"/>
      <c r="O720" s="237"/>
      <c r="X720" s="228"/>
    </row>
    <row r="721" spans="7:24" s="222" customFormat="1" x14ac:dyDescent="0.25">
      <c r="G721" s="235"/>
      <c r="H721" s="236"/>
      <c r="I721" s="236"/>
      <c r="J721" s="236"/>
      <c r="O721" s="237"/>
      <c r="X721" s="228"/>
    </row>
    <row r="722" spans="7:24" s="222" customFormat="1" x14ac:dyDescent="0.25">
      <c r="G722" s="235"/>
      <c r="H722" s="236"/>
      <c r="I722" s="236"/>
      <c r="J722" s="236"/>
      <c r="O722" s="237"/>
      <c r="X722" s="228"/>
    </row>
    <row r="723" spans="7:24" s="222" customFormat="1" x14ac:dyDescent="0.25">
      <c r="G723" s="235"/>
      <c r="H723" s="236"/>
      <c r="I723" s="236"/>
      <c r="J723" s="236"/>
      <c r="O723" s="237"/>
      <c r="X723" s="228"/>
    </row>
    <row r="724" spans="7:24" s="222" customFormat="1" x14ac:dyDescent="0.25">
      <c r="G724" s="235"/>
      <c r="H724" s="236"/>
      <c r="I724" s="236"/>
      <c r="J724" s="236"/>
      <c r="O724" s="237"/>
      <c r="X724" s="228"/>
    </row>
    <row r="725" spans="7:24" s="222" customFormat="1" x14ac:dyDescent="0.25">
      <c r="G725" s="235"/>
      <c r="H725" s="236"/>
      <c r="I725" s="236"/>
      <c r="J725" s="236"/>
      <c r="O725" s="237"/>
      <c r="X725" s="228"/>
    </row>
    <row r="726" spans="7:24" s="222" customFormat="1" x14ac:dyDescent="0.25">
      <c r="G726" s="235"/>
      <c r="H726" s="236"/>
      <c r="I726" s="236"/>
      <c r="J726" s="236"/>
      <c r="O726" s="237"/>
      <c r="X726" s="228"/>
    </row>
    <row r="727" spans="7:24" s="222" customFormat="1" x14ac:dyDescent="0.25">
      <c r="G727" s="235"/>
      <c r="H727" s="236"/>
      <c r="I727" s="236"/>
      <c r="J727" s="236"/>
      <c r="O727" s="237"/>
      <c r="X727" s="228"/>
    </row>
    <row r="728" spans="7:24" s="222" customFormat="1" x14ac:dyDescent="0.25">
      <c r="G728" s="235"/>
      <c r="H728" s="236"/>
      <c r="I728" s="236"/>
      <c r="J728" s="236"/>
      <c r="O728" s="237"/>
      <c r="X728" s="228"/>
    </row>
    <row r="729" spans="7:24" s="222" customFormat="1" x14ac:dyDescent="0.25">
      <c r="G729" s="235"/>
      <c r="H729" s="236"/>
      <c r="I729" s="236"/>
      <c r="J729" s="236"/>
      <c r="O729" s="237"/>
      <c r="X729" s="228"/>
    </row>
    <row r="730" spans="7:24" s="222" customFormat="1" x14ac:dyDescent="0.25">
      <c r="G730" s="235"/>
      <c r="H730" s="236"/>
      <c r="I730" s="236"/>
      <c r="J730" s="236"/>
      <c r="O730" s="237"/>
      <c r="X730" s="228"/>
    </row>
    <row r="731" spans="7:24" s="222" customFormat="1" x14ac:dyDescent="0.25">
      <c r="G731" s="235"/>
      <c r="H731" s="236"/>
      <c r="I731" s="236"/>
      <c r="J731" s="236"/>
      <c r="O731" s="237"/>
      <c r="X731" s="228"/>
    </row>
    <row r="732" spans="7:24" s="222" customFormat="1" x14ac:dyDescent="0.25">
      <c r="G732" s="235"/>
      <c r="H732" s="236"/>
      <c r="I732" s="236"/>
      <c r="J732" s="236"/>
      <c r="O732" s="237"/>
      <c r="X732" s="228"/>
    </row>
    <row r="733" spans="7:24" s="222" customFormat="1" x14ac:dyDescent="0.25">
      <c r="G733" s="235"/>
      <c r="H733" s="236"/>
      <c r="I733" s="236"/>
      <c r="J733" s="236"/>
      <c r="O733" s="237"/>
      <c r="X733" s="228"/>
    </row>
    <row r="734" spans="7:24" s="222" customFormat="1" x14ac:dyDescent="0.25">
      <c r="G734" s="235"/>
      <c r="H734" s="236"/>
      <c r="I734" s="236"/>
      <c r="J734" s="236"/>
      <c r="O734" s="237"/>
      <c r="X734" s="228"/>
    </row>
    <row r="735" spans="7:24" s="222" customFormat="1" x14ac:dyDescent="0.25">
      <c r="G735" s="235"/>
      <c r="H735" s="236"/>
      <c r="I735" s="236"/>
      <c r="J735" s="236"/>
      <c r="O735" s="237"/>
      <c r="X735" s="228"/>
    </row>
    <row r="736" spans="7:24" s="222" customFormat="1" x14ac:dyDescent="0.25">
      <c r="G736" s="235"/>
      <c r="H736" s="236"/>
      <c r="I736" s="236"/>
      <c r="J736" s="236"/>
      <c r="O736" s="237"/>
      <c r="X736" s="228"/>
    </row>
    <row r="737" spans="7:24" s="222" customFormat="1" x14ac:dyDescent="0.25">
      <c r="G737" s="235"/>
      <c r="H737" s="236"/>
      <c r="I737" s="236"/>
      <c r="J737" s="236"/>
      <c r="O737" s="237"/>
      <c r="X737" s="228"/>
    </row>
    <row r="738" spans="7:24" s="222" customFormat="1" x14ac:dyDescent="0.25">
      <c r="G738" s="235"/>
      <c r="H738" s="236"/>
      <c r="I738" s="236"/>
      <c r="J738" s="236"/>
      <c r="O738" s="237"/>
      <c r="X738" s="228"/>
    </row>
    <row r="739" spans="7:24" s="222" customFormat="1" x14ac:dyDescent="0.25">
      <c r="G739" s="235"/>
      <c r="H739" s="236"/>
      <c r="I739" s="236"/>
      <c r="J739" s="236"/>
      <c r="O739" s="237"/>
      <c r="X739" s="228"/>
    </row>
    <row r="740" spans="7:24" s="222" customFormat="1" x14ac:dyDescent="0.25">
      <c r="G740" s="235"/>
      <c r="H740" s="236"/>
      <c r="I740" s="236"/>
      <c r="J740" s="236"/>
      <c r="O740" s="237"/>
      <c r="X740" s="228"/>
    </row>
    <row r="741" spans="7:24" s="222" customFormat="1" x14ac:dyDescent="0.25">
      <c r="G741" s="235"/>
      <c r="H741" s="236"/>
      <c r="I741" s="236"/>
      <c r="J741" s="236"/>
      <c r="O741" s="237"/>
      <c r="X741" s="228"/>
    </row>
    <row r="742" spans="7:24" s="222" customFormat="1" x14ac:dyDescent="0.25">
      <c r="G742" s="235"/>
      <c r="H742" s="236"/>
      <c r="I742" s="236"/>
      <c r="J742" s="236"/>
      <c r="O742" s="237"/>
      <c r="X742" s="228"/>
    </row>
    <row r="743" spans="7:24" s="222" customFormat="1" x14ac:dyDescent="0.25">
      <c r="G743" s="235"/>
      <c r="H743" s="236"/>
      <c r="I743" s="236"/>
      <c r="J743" s="236"/>
      <c r="O743" s="237"/>
      <c r="X743" s="228"/>
    </row>
    <row r="744" spans="7:24" s="222" customFormat="1" x14ac:dyDescent="0.25">
      <c r="G744" s="235"/>
      <c r="H744" s="236"/>
      <c r="I744" s="236"/>
      <c r="J744" s="236"/>
      <c r="O744" s="237"/>
      <c r="X744" s="228"/>
    </row>
    <row r="745" spans="7:24" s="222" customFormat="1" x14ac:dyDescent="0.25">
      <c r="G745" s="235"/>
      <c r="H745" s="236"/>
      <c r="I745" s="236"/>
      <c r="J745" s="236"/>
      <c r="O745" s="237"/>
      <c r="X745" s="228"/>
    </row>
    <row r="746" spans="7:24" s="222" customFormat="1" x14ac:dyDescent="0.25">
      <c r="G746" s="235"/>
      <c r="H746" s="236"/>
      <c r="I746" s="236"/>
      <c r="J746" s="236"/>
      <c r="O746" s="237"/>
      <c r="X746" s="228"/>
    </row>
    <row r="747" spans="7:24" s="222" customFormat="1" x14ac:dyDescent="0.25">
      <c r="G747" s="235"/>
      <c r="H747" s="236"/>
      <c r="I747" s="236"/>
      <c r="J747" s="236"/>
      <c r="O747" s="237"/>
      <c r="X747" s="228"/>
    </row>
    <row r="748" spans="7:24" s="222" customFormat="1" x14ac:dyDescent="0.25">
      <c r="G748" s="235"/>
      <c r="H748" s="236"/>
      <c r="I748" s="236"/>
      <c r="J748" s="236"/>
      <c r="O748" s="237"/>
      <c r="X748" s="228"/>
    </row>
    <row r="749" spans="7:24" s="222" customFormat="1" x14ac:dyDescent="0.25">
      <c r="G749" s="235"/>
      <c r="H749" s="236"/>
      <c r="I749" s="236"/>
      <c r="J749" s="236"/>
      <c r="O749" s="237"/>
      <c r="X749" s="228"/>
    </row>
    <row r="750" spans="7:24" s="222" customFormat="1" x14ac:dyDescent="0.25">
      <c r="G750" s="235"/>
      <c r="H750" s="236"/>
      <c r="I750" s="236"/>
      <c r="J750" s="236"/>
      <c r="O750" s="237"/>
      <c r="X750" s="228"/>
    </row>
    <row r="751" spans="7:24" s="222" customFormat="1" x14ac:dyDescent="0.25">
      <c r="G751" s="235"/>
      <c r="H751" s="236"/>
      <c r="I751" s="236"/>
      <c r="J751" s="236"/>
      <c r="O751" s="237"/>
      <c r="X751" s="228"/>
    </row>
    <row r="752" spans="7:24" s="222" customFormat="1" x14ac:dyDescent="0.25">
      <c r="G752" s="235"/>
      <c r="H752" s="236"/>
      <c r="I752" s="236"/>
      <c r="J752" s="236"/>
      <c r="O752" s="237"/>
      <c r="X752" s="228"/>
    </row>
    <row r="753" spans="7:24" s="222" customFormat="1" x14ac:dyDescent="0.25">
      <c r="G753" s="235"/>
      <c r="H753" s="236"/>
      <c r="I753" s="236"/>
      <c r="J753" s="236"/>
      <c r="O753" s="237"/>
      <c r="X753" s="228"/>
    </row>
    <row r="754" spans="7:24" s="222" customFormat="1" x14ac:dyDescent="0.25">
      <c r="G754" s="235"/>
      <c r="H754" s="236"/>
      <c r="I754" s="236"/>
      <c r="J754" s="236"/>
      <c r="O754" s="237"/>
      <c r="X754" s="228"/>
    </row>
    <row r="755" spans="7:24" s="222" customFormat="1" x14ac:dyDescent="0.25">
      <c r="G755" s="235"/>
      <c r="H755" s="236"/>
      <c r="I755" s="236"/>
      <c r="J755" s="236"/>
      <c r="O755" s="237"/>
      <c r="X755" s="228"/>
    </row>
    <row r="756" spans="7:24" s="222" customFormat="1" x14ac:dyDescent="0.25">
      <c r="G756" s="235"/>
      <c r="H756" s="236"/>
      <c r="I756" s="236"/>
      <c r="J756" s="236"/>
      <c r="O756" s="237"/>
      <c r="X756" s="228"/>
    </row>
    <row r="757" spans="7:24" s="222" customFormat="1" x14ac:dyDescent="0.25">
      <c r="G757" s="235"/>
      <c r="H757" s="236"/>
      <c r="I757" s="236"/>
      <c r="J757" s="236"/>
      <c r="O757" s="237"/>
      <c r="X757" s="228"/>
    </row>
    <row r="758" spans="7:24" s="222" customFormat="1" x14ac:dyDescent="0.25">
      <c r="G758" s="235"/>
      <c r="H758" s="236"/>
      <c r="I758" s="236"/>
      <c r="J758" s="236"/>
      <c r="O758" s="237"/>
      <c r="X758" s="228"/>
    </row>
    <row r="759" spans="7:24" s="222" customFormat="1" x14ac:dyDescent="0.25">
      <c r="G759" s="235"/>
      <c r="H759" s="236"/>
      <c r="I759" s="236"/>
      <c r="J759" s="236"/>
      <c r="O759" s="237"/>
      <c r="X759" s="228"/>
    </row>
    <row r="760" spans="7:24" s="222" customFormat="1" x14ac:dyDescent="0.25">
      <c r="G760" s="235"/>
      <c r="H760" s="236"/>
      <c r="I760" s="236"/>
      <c r="J760" s="236"/>
      <c r="O760" s="237"/>
      <c r="X760" s="228"/>
    </row>
    <row r="761" spans="7:24" s="222" customFormat="1" x14ac:dyDescent="0.25">
      <c r="G761" s="235"/>
      <c r="H761" s="236"/>
      <c r="I761" s="236"/>
      <c r="J761" s="236"/>
      <c r="O761" s="237"/>
      <c r="X761" s="228"/>
    </row>
    <row r="762" spans="7:24" s="222" customFormat="1" x14ac:dyDescent="0.25">
      <c r="G762" s="235"/>
      <c r="H762" s="236"/>
      <c r="I762" s="236"/>
      <c r="J762" s="236"/>
      <c r="O762" s="237"/>
      <c r="X762" s="228"/>
    </row>
    <row r="763" spans="7:24" s="222" customFormat="1" x14ac:dyDescent="0.25">
      <c r="G763" s="235"/>
      <c r="H763" s="236"/>
      <c r="I763" s="236"/>
      <c r="J763" s="236"/>
      <c r="O763" s="237"/>
      <c r="X763" s="228"/>
    </row>
    <row r="764" spans="7:24" s="222" customFormat="1" x14ac:dyDescent="0.25">
      <c r="G764" s="235"/>
      <c r="H764" s="236"/>
      <c r="I764" s="236"/>
      <c r="J764" s="236"/>
      <c r="O764" s="237"/>
      <c r="X764" s="228"/>
    </row>
    <row r="765" spans="7:24" s="222" customFormat="1" x14ac:dyDescent="0.25">
      <c r="G765" s="235"/>
      <c r="H765" s="236"/>
      <c r="I765" s="236"/>
      <c r="J765" s="236"/>
      <c r="O765" s="237"/>
      <c r="X765" s="228"/>
    </row>
    <row r="766" spans="7:24" s="222" customFormat="1" x14ac:dyDescent="0.25">
      <c r="G766" s="235"/>
      <c r="H766" s="236"/>
      <c r="I766" s="236"/>
      <c r="J766" s="236"/>
      <c r="O766" s="237"/>
      <c r="X766" s="228"/>
    </row>
    <row r="767" spans="7:24" s="222" customFormat="1" x14ac:dyDescent="0.25">
      <c r="G767" s="235"/>
      <c r="H767" s="236"/>
      <c r="I767" s="236"/>
      <c r="J767" s="236"/>
      <c r="O767" s="237"/>
      <c r="X767" s="228"/>
    </row>
    <row r="768" spans="7:24" s="222" customFormat="1" x14ac:dyDescent="0.25">
      <c r="G768" s="235"/>
      <c r="H768" s="236"/>
      <c r="I768" s="236"/>
      <c r="J768" s="236"/>
      <c r="O768" s="237"/>
      <c r="X768" s="228"/>
    </row>
    <row r="769" spans="7:24" s="222" customFormat="1" x14ac:dyDescent="0.25">
      <c r="G769" s="235"/>
      <c r="H769" s="236"/>
      <c r="I769" s="236"/>
      <c r="J769" s="236"/>
      <c r="O769" s="237"/>
      <c r="X769" s="228"/>
    </row>
    <row r="770" spans="7:24" s="222" customFormat="1" x14ac:dyDescent="0.25">
      <c r="G770" s="235"/>
      <c r="H770" s="236"/>
      <c r="I770" s="236"/>
      <c r="J770" s="236"/>
      <c r="O770" s="237"/>
      <c r="X770" s="228"/>
    </row>
    <row r="771" spans="7:24" s="222" customFormat="1" x14ac:dyDescent="0.25">
      <c r="G771" s="235"/>
      <c r="H771" s="236"/>
      <c r="I771" s="236"/>
      <c r="J771" s="236"/>
      <c r="O771" s="237"/>
      <c r="X771" s="228"/>
    </row>
    <row r="772" spans="7:24" s="222" customFormat="1" x14ac:dyDescent="0.25">
      <c r="G772" s="235"/>
      <c r="H772" s="236"/>
      <c r="I772" s="236"/>
      <c r="J772" s="236"/>
      <c r="O772" s="237"/>
      <c r="X772" s="228"/>
    </row>
    <row r="773" spans="7:24" s="222" customFormat="1" x14ac:dyDescent="0.25">
      <c r="G773" s="235"/>
      <c r="H773" s="236"/>
      <c r="I773" s="236"/>
      <c r="J773" s="236"/>
      <c r="O773" s="237"/>
      <c r="X773" s="228"/>
    </row>
    <row r="774" spans="7:24" s="222" customFormat="1" x14ac:dyDescent="0.25">
      <c r="G774" s="235"/>
      <c r="H774" s="236"/>
      <c r="I774" s="236"/>
      <c r="J774" s="236"/>
      <c r="O774" s="237"/>
      <c r="X774" s="228"/>
    </row>
    <row r="775" spans="7:24" s="222" customFormat="1" x14ac:dyDescent="0.25">
      <c r="G775" s="235"/>
      <c r="H775" s="236"/>
      <c r="I775" s="236"/>
      <c r="J775" s="236"/>
      <c r="O775" s="237"/>
      <c r="X775" s="228"/>
    </row>
    <row r="776" spans="7:24" s="222" customFormat="1" x14ac:dyDescent="0.25">
      <c r="G776" s="235"/>
      <c r="H776" s="236"/>
      <c r="I776" s="236"/>
      <c r="J776" s="236"/>
      <c r="O776" s="237"/>
      <c r="X776" s="228"/>
    </row>
    <row r="777" spans="7:24" s="222" customFormat="1" x14ac:dyDescent="0.25">
      <c r="G777" s="235"/>
      <c r="H777" s="236"/>
      <c r="I777" s="236"/>
      <c r="J777" s="236"/>
      <c r="O777" s="237"/>
      <c r="X777" s="228"/>
    </row>
    <row r="778" spans="7:24" s="222" customFormat="1" x14ac:dyDescent="0.25">
      <c r="G778" s="235"/>
      <c r="H778" s="236"/>
      <c r="I778" s="236"/>
      <c r="J778" s="236"/>
      <c r="O778" s="237"/>
      <c r="X778" s="228"/>
    </row>
    <row r="779" spans="7:24" s="222" customFormat="1" x14ac:dyDescent="0.25">
      <c r="G779" s="235"/>
      <c r="H779" s="236"/>
      <c r="I779" s="236"/>
      <c r="J779" s="236"/>
      <c r="O779" s="237"/>
      <c r="X779" s="228"/>
    </row>
    <row r="780" spans="7:24" s="222" customFormat="1" x14ac:dyDescent="0.25">
      <c r="G780" s="235"/>
      <c r="H780" s="236"/>
      <c r="I780" s="236"/>
      <c r="J780" s="236"/>
      <c r="O780" s="237"/>
      <c r="X780" s="228"/>
    </row>
    <row r="781" spans="7:24" s="222" customFormat="1" x14ac:dyDescent="0.25">
      <c r="G781" s="235"/>
      <c r="H781" s="236"/>
      <c r="I781" s="236"/>
      <c r="J781" s="236"/>
      <c r="O781" s="237"/>
      <c r="X781" s="228"/>
    </row>
    <row r="782" spans="7:24" s="222" customFormat="1" x14ac:dyDescent="0.25">
      <c r="G782" s="235"/>
      <c r="H782" s="236"/>
      <c r="I782" s="236"/>
      <c r="J782" s="236"/>
      <c r="O782" s="237"/>
      <c r="X782" s="228"/>
    </row>
    <row r="783" spans="7:24" s="222" customFormat="1" x14ac:dyDescent="0.25">
      <c r="G783" s="235"/>
      <c r="H783" s="236"/>
      <c r="I783" s="236"/>
      <c r="J783" s="236"/>
      <c r="O783" s="237"/>
      <c r="X783" s="228"/>
    </row>
    <row r="784" spans="7:24" s="222" customFormat="1" x14ac:dyDescent="0.25">
      <c r="G784" s="235"/>
      <c r="H784" s="236"/>
      <c r="I784" s="236"/>
      <c r="J784" s="236"/>
      <c r="O784" s="237"/>
      <c r="X784" s="228"/>
    </row>
    <row r="785" spans="7:24" s="222" customFormat="1" x14ac:dyDescent="0.25">
      <c r="G785" s="235"/>
      <c r="H785" s="236"/>
      <c r="I785" s="236"/>
      <c r="J785" s="236"/>
      <c r="O785" s="237"/>
      <c r="X785" s="228"/>
    </row>
    <row r="786" spans="7:24" s="222" customFormat="1" x14ac:dyDescent="0.25">
      <c r="G786" s="235"/>
      <c r="H786" s="236"/>
      <c r="I786" s="236"/>
      <c r="J786" s="236"/>
      <c r="O786" s="237"/>
      <c r="X786" s="228"/>
    </row>
    <row r="787" spans="7:24" s="222" customFormat="1" x14ac:dyDescent="0.25">
      <c r="G787" s="235"/>
      <c r="H787" s="236"/>
      <c r="I787" s="236"/>
      <c r="J787" s="236"/>
      <c r="O787" s="237"/>
      <c r="X787" s="228"/>
    </row>
    <row r="788" spans="7:24" s="222" customFormat="1" x14ac:dyDescent="0.25">
      <c r="G788" s="235"/>
      <c r="H788" s="236"/>
      <c r="I788" s="236"/>
      <c r="J788" s="236"/>
      <c r="O788" s="237"/>
      <c r="X788" s="228"/>
    </row>
    <row r="789" spans="7:24" s="222" customFormat="1" x14ac:dyDescent="0.25">
      <c r="G789" s="235"/>
      <c r="H789" s="236"/>
      <c r="I789" s="236"/>
      <c r="J789" s="236"/>
      <c r="O789" s="237"/>
      <c r="X789" s="228"/>
    </row>
    <row r="790" spans="7:24" s="222" customFormat="1" x14ac:dyDescent="0.25">
      <c r="G790" s="235"/>
      <c r="H790" s="236"/>
      <c r="I790" s="236"/>
      <c r="J790" s="236"/>
      <c r="O790" s="237"/>
      <c r="X790" s="228"/>
    </row>
    <row r="791" spans="7:24" s="222" customFormat="1" x14ac:dyDescent="0.25">
      <c r="G791" s="235"/>
      <c r="H791" s="236"/>
      <c r="I791" s="236"/>
      <c r="J791" s="236"/>
      <c r="O791" s="237"/>
      <c r="X791" s="228"/>
    </row>
    <row r="792" spans="7:24" s="222" customFormat="1" x14ac:dyDescent="0.25">
      <c r="G792" s="235"/>
      <c r="H792" s="236"/>
      <c r="I792" s="236"/>
      <c r="J792" s="236"/>
      <c r="O792" s="237"/>
      <c r="X792" s="228"/>
    </row>
    <row r="793" spans="7:24" s="222" customFormat="1" x14ac:dyDescent="0.25">
      <c r="G793" s="235"/>
      <c r="H793" s="236"/>
      <c r="I793" s="236"/>
      <c r="J793" s="236"/>
      <c r="O793" s="237"/>
      <c r="X793" s="228"/>
    </row>
    <row r="794" spans="7:24" s="222" customFormat="1" x14ac:dyDescent="0.25">
      <c r="G794" s="235"/>
      <c r="H794" s="236"/>
      <c r="I794" s="236"/>
      <c r="J794" s="236"/>
      <c r="O794" s="237"/>
      <c r="X794" s="228"/>
    </row>
    <row r="795" spans="7:24" s="222" customFormat="1" x14ac:dyDescent="0.25">
      <c r="G795" s="235"/>
      <c r="H795" s="236"/>
      <c r="I795" s="236"/>
      <c r="J795" s="236"/>
      <c r="O795" s="237"/>
      <c r="X795" s="228"/>
    </row>
    <row r="796" spans="7:24" s="222" customFormat="1" x14ac:dyDescent="0.25">
      <c r="G796" s="235"/>
      <c r="H796" s="236"/>
      <c r="I796" s="236"/>
      <c r="J796" s="236"/>
      <c r="O796" s="237"/>
      <c r="X796" s="228"/>
    </row>
    <row r="797" spans="7:24" s="222" customFormat="1" x14ac:dyDescent="0.25">
      <c r="G797" s="235"/>
      <c r="H797" s="236"/>
      <c r="I797" s="236"/>
      <c r="J797" s="236"/>
      <c r="O797" s="237"/>
      <c r="X797" s="228"/>
    </row>
    <row r="798" spans="7:24" s="222" customFormat="1" x14ac:dyDescent="0.25">
      <c r="G798" s="235"/>
      <c r="H798" s="236"/>
      <c r="I798" s="236"/>
      <c r="J798" s="236"/>
      <c r="O798" s="237"/>
      <c r="X798" s="228"/>
    </row>
    <row r="799" spans="7:24" s="222" customFormat="1" x14ac:dyDescent="0.25">
      <c r="G799" s="235"/>
      <c r="H799" s="236"/>
      <c r="I799" s="236"/>
      <c r="J799" s="236"/>
      <c r="O799" s="237"/>
      <c r="X799" s="228"/>
    </row>
    <row r="800" spans="7:24" s="222" customFormat="1" x14ac:dyDescent="0.25">
      <c r="G800" s="235"/>
      <c r="H800" s="236"/>
      <c r="I800" s="236"/>
      <c r="J800" s="236"/>
      <c r="O800" s="237"/>
      <c r="X800" s="228"/>
    </row>
    <row r="801" spans="7:24" s="222" customFormat="1" x14ac:dyDescent="0.25">
      <c r="G801" s="235"/>
      <c r="H801" s="236"/>
      <c r="I801" s="236"/>
      <c r="J801" s="236"/>
      <c r="O801" s="237"/>
      <c r="X801" s="228"/>
    </row>
    <row r="802" spans="7:24" s="222" customFormat="1" x14ac:dyDescent="0.25">
      <c r="G802" s="235"/>
      <c r="H802" s="236"/>
      <c r="I802" s="236"/>
      <c r="J802" s="236"/>
      <c r="O802" s="237"/>
      <c r="X802" s="228"/>
    </row>
    <row r="803" spans="7:24" s="222" customFormat="1" x14ac:dyDescent="0.25">
      <c r="G803" s="235"/>
      <c r="H803" s="236"/>
      <c r="I803" s="236"/>
      <c r="J803" s="236"/>
      <c r="O803" s="237"/>
      <c r="X803" s="228"/>
    </row>
    <row r="804" spans="7:24" s="222" customFormat="1" x14ac:dyDescent="0.25">
      <c r="G804" s="235"/>
      <c r="H804" s="236"/>
      <c r="I804" s="236"/>
      <c r="J804" s="236"/>
      <c r="O804" s="237"/>
      <c r="X804" s="228"/>
    </row>
    <row r="805" spans="7:24" s="222" customFormat="1" x14ac:dyDescent="0.25">
      <c r="G805" s="235"/>
      <c r="H805" s="236"/>
      <c r="I805" s="236"/>
      <c r="J805" s="236"/>
      <c r="O805" s="237"/>
      <c r="X805" s="228"/>
    </row>
    <row r="806" spans="7:24" s="222" customFormat="1" x14ac:dyDescent="0.25">
      <c r="G806" s="235"/>
      <c r="H806" s="236"/>
      <c r="I806" s="236"/>
      <c r="J806" s="236"/>
      <c r="O806" s="237"/>
      <c r="X806" s="228"/>
    </row>
    <row r="807" spans="7:24" s="222" customFormat="1" x14ac:dyDescent="0.25">
      <c r="G807" s="235"/>
      <c r="H807" s="236"/>
      <c r="I807" s="236"/>
      <c r="J807" s="236"/>
      <c r="O807" s="237"/>
      <c r="X807" s="228"/>
    </row>
    <row r="808" spans="7:24" s="222" customFormat="1" x14ac:dyDescent="0.25">
      <c r="G808" s="235"/>
      <c r="H808" s="236"/>
      <c r="I808" s="236"/>
      <c r="J808" s="236"/>
      <c r="O808" s="237"/>
      <c r="X808" s="228"/>
    </row>
    <row r="809" spans="7:24" s="222" customFormat="1" x14ac:dyDescent="0.25">
      <c r="G809" s="235"/>
      <c r="H809" s="236"/>
      <c r="I809" s="236"/>
      <c r="J809" s="236"/>
      <c r="O809" s="237"/>
      <c r="X809" s="228"/>
    </row>
    <row r="810" spans="7:24" s="222" customFormat="1" x14ac:dyDescent="0.25">
      <c r="G810" s="235"/>
      <c r="H810" s="236"/>
      <c r="I810" s="236"/>
      <c r="J810" s="236"/>
      <c r="O810" s="237"/>
      <c r="X810" s="228"/>
    </row>
    <row r="811" spans="7:24" s="222" customFormat="1" x14ac:dyDescent="0.25">
      <c r="G811" s="235"/>
      <c r="H811" s="236"/>
      <c r="I811" s="236"/>
      <c r="J811" s="236"/>
      <c r="O811" s="237"/>
      <c r="X811" s="228"/>
    </row>
    <row r="812" spans="7:24" s="222" customFormat="1" x14ac:dyDescent="0.25">
      <c r="G812" s="235"/>
      <c r="H812" s="236"/>
      <c r="I812" s="236"/>
      <c r="J812" s="236"/>
      <c r="O812" s="237"/>
      <c r="X812" s="228"/>
    </row>
    <row r="813" spans="7:24" s="222" customFormat="1" x14ac:dyDescent="0.25">
      <c r="G813" s="235"/>
      <c r="H813" s="236"/>
      <c r="I813" s="236"/>
      <c r="J813" s="236"/>
      <c r="O813" s="237"/>
      <c r="X813" s="228"/>
    </row>
    <row r="814" spans="7:24" s="222" customFormat="1" x14ac:dyDescent="0.25">
      <c r="G814" s="235"/>
      <c r="H814" s="236"/>
      <c r="I814" s="236"/>
      <c r="J814" s="236"/>
      <c r="O814" s="237"/>
      <c r="X814" s="228"/>
    </row>
    <row r="815" spans="7:24" s="222" customFormat="1" x14ac:dyDescent="0.25">
      <c r="G815" s="235"/>
      <c r="H815" s="236"/>
      <c r="I815" s="236"/>
      <c r="J815" s="236"/>
      <c r="O815" s="237"/>
      <c r="X815" s="228"/>
    </row>
    <row r="816" spans="7:24" s="222" customFormat="1" x14ac:dyDescent="0.25">
      <c r="G816" s="235"/>
      <c r="H816" s="236"/>
      <c r="I816" s="236"/>
      <c r="J816" s="236"/>
      <c r="O816" s="237"/>
      <c r="X816" s="228"/>
    </row>
    <row r="817" spans="7:24" s="222" customFormat="1" x14ac:dyDescent="0.25">
      <c r="G817" s="235"/>
      <c r="H817" s="236"/>
      <c r="I817" s="236"/>
      <c r="J817" s="236"/>
      <c r="O817" s="237"/>
      <c r="X817" s="228"/>
    </row>
    <row r="818" spans="7:24" s="222" customFormat="1" x14ac:dyDescent="0.25">
      <c r="G818" s="235"/>
      <c r="H818" s="236"/>
      <c r="I818" s="236"/>
      <c r="J818" s="236"/>
      <c r="O818" s="237"/>
      <c r="X818" s="228"/>
    </row>
    <row r="819" spans="7:24" s="222" customFormat="1" x14ac:dyDescent="0.25">
      <c r="G819" s="235"/>
      <c r="H819" s="236"/>
      <c r="I819" s="236"/>
      <c r="J819" s="236"/>
      <c r="O819" s="237"/>
      <c r="X819" s="228"/>
    </row>
    <row r="820" spans="7:24" s="222" customFormat="1" x14ac:dyDescent="0.25">
      <c r="G820" s="235"/>
      <c r="H820" s="236"/>
      <c r="I820" s="236"/>
      <c r="J820" s="236"/>
      <c r="O820" s="237"/>
      <c r="X820" s="228"/>
    </row>
    <row r="821" spans="7:24" s="222" customFormat="1" x14ac:dyDescent="0.25">
      <c r="G821" s="235"/>
      <c r="H821" s="236"/>
      <c r="I821" s="236"/>
      <c r="J821" s="236"/>
      <c r="O821" s="237"/>
      <c r="X821" s="228"/>
    </row>
    <row r="822" spans="7:24" s="222" customFormat="1" x14ac:dyDescent="0.25">
      <c r="G822" s="235"/>
      <c r="H822" s="236"/>
      <c r="I822" s="236"/>
      <c r="J822" s="236"/>
      <c r="O822" s="237"/>
      <c r="X822" s="228"/>
    </row>
    <row r="823" spans="7:24" s="222" customFormat="1" x14ac:dyDescent="0.25">
      <c r="G823" s="235"/>
      <c r="H823" s="236"/>
      <c r="I823" s="236"/>
      <c r="J823" s="236"/>
      <c r="O823" s="237"/>
      <c r="X823" s="228"/>
    </row>
    <row r="824" spans="7:24" s="222" customFormat="1" x14ac:dyDescent="0.25">
      <c r="G824" s="235"/>
      <c r="H824" s="236"/>
      <c r="I824" s="236"/>
      <c r="J824" s="236"/>
      <c r="O824" s="237"/>
      <c r="X824" s="228"/>
    </row>
    <row r="825" spans="7:24" s="222" customFormat="1" x14ac:dyDescent="0.25">
      <c r="G825" s="235"/>
      <c r="H825" s="236"/>
      <c r="I825" s="236"/>
      <c r="J825" s="236"/>
      <c r="O825" s="237"/>
      <c r="X825" s="228"/>
    </row>
    <row r="826" spans="7:24" s="222" customFormat="1" x14ac:dyDescent="0.25">
      <c r="G826" s="235"/>
      <c r="H826" s="236"/>
      <c r="I826" s="236"/>
      <c r="J826" s="236"/>
      <c r="O826" s="237"/>
      <c r="X826" s="228"/>
    </row>
    <row r="827" spans="7:24" s="222" customFormat="1" x14ac:dyDescent="0.25">
      <c r="G827" s="235"/>
      <c r="H827" s="236"/>
      <c r="I827" s="236"/>
      <c r="J827" s="236"/>
      <c r="O827" s="237"/>
      <c r="X827" s="228"/>
    </row>
    <row r="828" spans="7:24" s="222" customFormat="1" x14ac:dyDescent="0.25">
      <c r="G828" s="235"/>
      <c r="H828" s="236"/>
      <c r="I828" s="236"/>
      <c r="J828" s="236"/>
      <c r="O828" s="237"/>
      <c r="X828" s="228"/>
    </row>
    <row r="829" spans="7:24" s="222" customFormat="1" x14ac:dyDescent="0.25">
      <c r="G829" s="235"/>
      <c r="H829" s="236"/>
      <c r="I829" s="236"/>
      <c r="J829" s="236"/>
      <c r="O829" s="237"/>
      <c r="X829" s="228"/>
    </row>
    <row r="830" spans="7:24" s="222" customFormat="1" x14ac:dyDescent="0.25">
      <c r="G830" s="235"/>
      <c r="H830" s="236"/>
      <c r="I830" s="236"/>
      <c r="J830" s="236"/>
      <c r="O830" s="237"/>
      <c r="X830" s="228"/>
    </row>
    <row r="831" spans="7:24" s="222" customFormat="1" x14ac:dyDescent="0.25">
      <c r="G831" s="235"/>
      <c r="H831" s="236"/>
      <c r="I831" s="236"/>
      <c r="J831" s="236"/>
      <c r="O831" s="237"/>
      <c r="X831" s="228"/>
    </row>
    <row r="832" spans="7:24" s="222" customFormat="1" x14ac:dyDescent="0.25">
      <c r="G832" s="235"/>
      <c r="H832" s="236"/>
      <c r="I832" s="236"/>
      <c r="J832" s="236"/>
      <c r="O832" s="237"/>
      <c r="X832" s="228"/>
    </row>
    <row r="833" spans="7:24" s="222" customFormat="1" x14ac:dyDescent="0.25">
      <c r="G833" s="235"/>
      <c r="H833" s="236"/>
      <c r="I833" s="236"/>
      <c r="J833" s="236"/>
      <c r="O833" s="237"/>
      <c r="X833" s="228"/>
    </row>
    <row r="834" spans="7:24" s="222" customFormat="1" x14ac:dyDescent="0.25">
      <c r="G834" s="235"/>
      <c r="H834" s="236"/>
      <c r="I834" s="236"/>
      <c r="J834" s="236"/>
      <c r="O834" s="237"/>
      <c r="X834" s="228"/>
    </row>
    <row r="835" spans="7:24" s="222" customFormat="1" x14ac:dyDescent="0.25">
      <c r="G835" s="235"/>
      <c r="H835" s="236"/>
      <c r="I835" s="236"/>
      <c r="J835" s="236"/>
      <c r="O835" s="237"/>
      <c r="X835" s="228"/>
    </row>
    <row r="836" spans="7:24" s="222" customFormat="1" x14ac:dyDescent="0.25">
      <c r="G836" s="235"/>
      <c r="H836" s="236"/>
      <c r="I836" s="236"/>
      <c r="J836" s="236"/>
      <c r="O836" s="237"/>
      <c r="X836" s="228"/>
    </row>
    <row r="837" spans="7:24" s="222" customFormat="1" x14ac:dyDescent="0.25">
      <c r="G837" s="235"/>
      <c r="H837" s="236"/>
      <c r="I837" s="236"/>
      <c r="J837" s="236"/>
      <c r="O837" s="237"/>
      <c r="X837" s="228"/>
    </row>
    <row r="838" spans="7:24" s="222" customFormat="1" x14ac:dyDescent="0.25">
      <c r="G838" s="235"/>
      <c r="H838" s="236"/>
      <c r="I838" s="236"/>
      <c r="J838" s="236"/>
      <c r="O838" s="237"/>
      <c r="X838" s="228"/>
    </row>
    <row r="839" spans="7:24" s="222" customFormat="1" x14ac:dyDescent="0.25">
      <c r="G839" s="235"/>
      <c r="H839" s="236"/>
      <c r="I839" s="236"/>
      <c r="J839" s="236"/>
      <c r="O839" s="237"/>
      <c r="X839" s="228"/>
    </row>
    <row r="840" spans="7:24" s="222" customFormat="1" x14ac:dyDescent="0.25">
      <c r="G840" s="235"/>
      <c r="H840" s="236"/>
      <c r="I840" s="236"/>
      <c r="J840" s="236"/>
      <c r="O840" s="237"/>
      <c r="X840" s="228"/>
    </row>
    <row r="841" spans="7:24" s="222" customFormat="1" x14ac:dyDescent="0.25">
      <c r="G841" s="235"/>
      <c r="H841" s="236"/>
      <c r="I841" s="236"/>
      <c r="J841" s="236"/>
      <c r="O841" s="237"/>
      <c r="X841" s="228"/>
    </row>
    <row r="842" spans="7:24" s="222" customFormat="1" x14ac:dyDescent="0.25">
      <c r="G842" s="235"/>
      <c r="H842" s="236"/>
      <c r="I842" s="236"/>
      <c r="J842" s="236"/>
      <c r="O842" s="237"/>
      <c r="X842" s="228"/>
    </row>
    <row r="843" spans="7:24" s="222" customFormat="1" x14ac:dyDescent="0.25">
      <c r="G843" s="235"/>
      <c r="H843" s="236"/>
      <c r="I843" s="236"/>
      <c r="J843" s="236"/>
      <c r="O843" s="237"/>
      <c r="X843" s="228"/>
    </row>
    <row r="844" spans="7:24" s="222" customFormat="1" x14ac:dyDescent="0.25">
      <c r="G844" s="235"/>
      <c r="H844" s="236"/>
      <c r="I844" s="236"/>
      <c r="J844" s="236"/>
      <c r="O844" s="237"/>
      <c r="X844" s="228"/>
    </row>
    <row r="845" spans="7:24" s="222" customFormat="1" x14ac:dyDescent="0.25">
      <c r="G845" s="235"/>
      <c r="H845" s="236"/>
      <c r="I845" s="236"/>
      <c r="J845" s="236"/>
      <c r="O845" s="237"/>
      <c r="X845" s="228"/>
    </row>
    <row r="846" spans="7:24" s="222" customFormat="1" x14ac:dyDescent="0.25">
      <c r="G846" s="235"/>
      <c r="H846" s="236"/>
      <c r="I846" s="236"/>
      <c r="J846" s="236"/>
      <c r="O846" s="237"/>
      <c r="X846" s="228"/>
    </row>
    <row r="847" spans="7:24" s="222" customFormat="1" x14ac:dyDescent="0.25">
      <c r="G847" s="235"/>
      <c r="H847" s="236"/>
      <c r="I847" s="236"/>
      <c r="J847" s="236"/>
      <c r="O847" s="237"/>
      <c r="X847" s="228"/>
    </row>
    <row r="848" spans="7:24" s="222" customFormat="1" x14ac:dyDescent="0.25">
      <c r="G848" s="235"/>
      <c r="H848" s="236"/>
      <c r="I848" s="236"/>
      <c r="J848" s="236"/>
      <c r="O848" s="237"/>
      <c r="X848" s="228"/>
    </row>
    <row r="849" spans="7:24" s="222" customFormat="1" x14ac:dyDescent="0.25">
      <c r="G849" s="235"/>
      <c r="H849" s="236"/>
      <c r="I849" s="236"/>
      <c r="J849" s="236"/>
      <c r="O849" s="237"/>
      <c r="X849" s="228"/>
    </row>
    <row r="850" spans="7:24" s="222" customFormat="1" x14ac:dyDescent="0.25">
      <c r="G850" s="235"/>
      <c r="H850" s="236"/>
      <c r="I850" s="236"/>
      <c r="J850" s="236"/>
      <c r="O850" s="237"/>
      <c r="X850" s="228"/>
    </row>
    <row r="851" spans="7:24" s="222" customFormat="1" x14ac:dyDescent="0.25">
      <c r="G851" s="235"/>
      <c r="H851" s="236"/>
      <c r="I851" s="236"/>
      <c r="J851" s="236"/>
      <c r="O851" s="237"/>
      <c r="X851" s="228"/>
    </row>
    <row r="852" spans="7:24" s="222" customFormat="1" x14ac:dyDescent="0.25">
      <c r="G852" s="235"/>
      <c r="H852" s="236"/>
      <c r="I852" s="236"/>
      <c r="J852" s="236"/>
      <c r="O852" s="237"/>
      <c r="X852" s="228"/>
    </row>
    <row r="853" spans="7:24" s="222" customFormat="1" x14ac:dyDescent="0.25">
      <c r="G853" s="235"/>
      <c r="H853" s="236"/>
      <c r="I853" s="236"/>
      <c r="J853" s="236"/>
      <c r="O853" s="237"/>
      <c r="X853" s="228"/>
    </row>
    <row r="854" spans="7:24" s="222" customFormat="1" x14ac:dyDescent="0.25">
      <c r="G854" s="235"/>
      <c r="H854" s="236"/>
      <c r="I854" s="236"/>
      <c r="J854" s="236"/>
      <c r="O854" s="237"/>
      <c r="X854" s="228"/>
    </row>
    <row r="855" spans="7:24" s="222" customFormat="1" x14ac:dyDescent="0.25">
      <c r="G855" s="235"/>
      <c r="H855" s="236"/>
      <c r="I855" s="236"/>
      <c r="J855" s="236"/>
      <c r="O855" s="237"/>
      <c r="X855" s="228"/>
    </row>
    <row r="856" spans="7:24" s="222" customFormat="1" x14ac:dyDescent="0.25">
      <c r="G856" s="235"/>
      <c r="H856" s="236"/>
      <c r="I856" s="236"/>
      <c r="J856" s="236"/>
      <c r="O856" s="237"/>
      <c r="X856" s="228"/>
    </row>
    <row r="857" spans="7:24" s="222" customFormat="1" x14ac:dyDescent="0.25">
      <c r="G857" s="235"/>
      <c r="H857" s="236"/>
      <c r="I857" s="236"/>
      <c r="J857" s="236"/>
      <c r="O857" s="237"/>
      <c r="X857" s="228"/>
    </row>
    <row r="858" spans="7:24" s="222" customFormat="1" x14ac:dyDescent="0.25">
      <c r="G858" s="235"/>
      <c r="H858" s="236"/>
      <c r="I858" s="236"/>
      <c r="J858" s="236"/>
      <c r="O858" s="237"/>
      <c r="X858" s="228"/>
    </row>
    <row r="859" spans="7:24" s="222" customFormat="1" x14ac:dyDescent="0.25">
      <c r="G859" s="235"/>
      <c r="H859" s="236"/>
      <c r="I859" s="236"/>
      <c r="J859" s="236"/>
      <c r="O859" s="237"/>
      <c r="X859" s="228"/>
    </row>
    <row r="860" spans="7:24" s="222" customFormat="1" x14ac:dyDescent="0.25">
      <c r="G860" s="235"/>
      <c r="H860" s="236"/>
      <c r="I860" s="236"/>
      <c r="J860" s="236"/>
      <c r="O860" s="237"/>
      <c r="X860" s="228"/>
    </row>
    <row r="861" spans="7:24" s="222" customFormat="1" x14ac:dyDescent="0.25">
      <c r="G861" s="235"/>
      <c r="H861" s="236"/>
      <c r="I861" s="236"/>
      <c r="J861" s="236"/>
      <c r="O861" s="237"/>
      <c r="X861" s="228"/>
    </row>
    <row r="862" spans="7:24" s="222" customFormat="1" x14ac:dyDescent="0.25">
      <c r="G862" s="235"/>
      <c r="H862" s="236"/>
      <c r="I862" s="236"/>
      <c r="J862" s="236"/>
      <c r="O862" s="237"/>
      <c r="X862" s="228"/>
    </row>
    <row r="863" spans="7:24" s="222" customFormat="1" x14ac:dyDescent="0.25">
      <c r="G863" s="235"/>
      <c r="H863" s="236"/>
      <c r="I863" s="236"/>
      <c r="J863" s="236"/>
      <c r="O863" s="237"/>
      <c r="X863" s="228"/>
    </row>
    <row r="864" spans="7:24" s="222" customFormat="1" x14ac:dyDescent="0.25">
      <c r="G864" s="235"/>
      <c r="H864" s="236"/>
      <c r="I864" s="236"/>
      <c r="J864" s="236"/>
      <c r="O864" s="237"/>
      <c r="X864" s="228"/>
    </row>
    <row r="865" spans="7:24" s="222" customFormat="1" x14ac:dyDescent="0.25">
      <c r="G865" s="235"/>
      <c r="H865" s="236"/>
      <c r="I865" s="236"/>
      <c r="J865" s="236"/>
      <c r="O865" s="237"/>
      <c r="X865" s="228"/>
    </row>
    <row r="866" spans="7:24" s="222" customFormat="1" x14ac:dyDescent="0.25">
      <c r="G866" s="235"/>
      <c r="H866" s="236"/>
      <c r="I866" s="236"/>
      <c r="J866" s="236"/>
      <c r="O866" s="237"/>
      <c r="X866" s="228"/>
    </row>
    <row r="867" spans="7:24" s="222" customFormat="1" x14ac:dyDescent="0.25">
      <c r="G867" s="235"/>
      <c r="H867" s="236"/>
      <c r="I867" s="236"/>
      <c r="J867" s="236"/>
      <c r="O867" s="237"/>
      <c r="X867" s="228"/>
    </row>
    <row r="868" spans="7:24" s="222" customFormat="1" x14ac:dyDescent="0.25">
      <c r="G868" s="235"/>
      <c r="H868" s="236"/>
      <c r="I868" s="236"/>
      <c r="J868" s="236"/>
      <c r="O868" s="237"/>
      <c r="X868" s="228"/>
    </row>
    <row r="869" spans="7:24" s="222" customFormat="1" x14ac:dyDescent="0.25">
      <c r="G869" s="235"/>
      <c r="H869" s="236"/>
      <c r="I869" s="236"/>
      <c r="J869" s="236"/>
      <c r="O869" s="237"/>
      <c r="X869" s="228"/>
    </row>
    <row r="870" spans="7:24" s="222" customFormat="1" x14ac:dyDescent="0.25">
      <c r="G870" s="235"/>
      <c r="H870" s="236"/>
      <c r="I870" s="236"/>
      <c r="J870" s="236"/>
      <c r="O870" s="237"/>
      <c r="X870" s="228"/>
    </row>
    <row r="871" spans="7:24" s="222" customFormat="1" x14ac:dyDescent="0.25">
      <c r="G871" s="235"/>
      <c r="H871" s="236"/>
      <c r="I871" s="236"/>
      <c r="J871" s="236"/>
      <c r="O871" s="237"/>
      <c r="X871" s="228"/>
    </row>
    <row r="872" spans="7:24" s="222" customFormat="1" x14ac:dyDescent="0.25">
      <c r="G872" s="235"/>
      <c r="H872" s="236"/>
      <c r="I872" s="236"/>
      <c r="J872" s="236"/>
      <c r="O872" s="237"/>
      <c r="X872" s="228"/>
    </row>
    <row r="873" spans="7:24" s="222" customFormat="1" x14ac:dyDescent="0.25">
      <c r="G873" s="235"/>
      <c r="H873" s="236"/>
      <c r="I873" s="236"/>
      <c r="J873" s="236"/>
      <c r="O873" s="237"/>
      <c r="X873" s="228"/>
    </row>
    <row r="874" spans="7:24" s="222" customFormat="1" x14ac:dyDescent="0.25">
      <c r="G874" s="235"/>
      <c r="H874" s="236"/>
      <c r="I874" s="236"/>
      <c r="J874" s="236"/>
      <c r="O874" s="237"/>
      <c r="X874" s="228"/>
    </row>
    <row r="875" spans="7:24" s="222" customFormat="1" x14ac:dyDescent="0.25">
      <c r="G875" s="235"/>
      <c r="H875" s="236"/>
      <c r="I875" s="236"/>
      <c r="J875" s="236"/>
      <c r="O875" s="237"/>
      <c r="X875" s="228"/>
    </row>
    <row r="876" spans="7:24" s="222" customFormat="1" x14ac:dyDescent="0.25">
      <c r="G876" s="235"/>
      <c r="H876" s="236"/>
      <c r="I876" s="236"/>
      <c r="J876" s="236"/>
      <c r="O876" s="237"/>
      <c r="X876" s="228"/>
    </row>
    <row r="877" spans="7:24" s="222" customFormat="1" x14ac:dyDescent="0.25">
      <c r="G877" s="235"/>
      <c r="H877" s="236"/>
      <c r="I877" s="236"/>
      <c r="J877" s="236"/>
      <c r="O877" s="237"/>
      <c r="X877" s="228"/>
    </row>
    <row r="878" spans="7:24" s="222" customFormat="1" x14ac:dyDescent="0.25">
      <c r="G878" s="235"/>
      <c r="H878" s="236"/>
      <c r="I878" s="236"/>
      <c r="J878" s="236"/>
      <c r="O878" s="237"/>
      <c r="X878" s="228"/>
    </row>
    <row r="879" spans="7:24" s="222" customFormat="1" x14ac:dyDescent="0.25">
      <c r="G879" s="235"/>
      <c r="H879" s="236"/>
      <c r="I879" s="236"/>
      <c r="J879" s="236"/>
      <c r="O879" s="237"/>
      <c r="X879" s="228"/>
    </row>
    <row r="880" spans="7:24" s="222" customFormat="1" x14ac:dyDescent="0.25">
      <c r="G880" s="235"/>
      <c r="H880" s="236"/>
      <c r="I880" s="236"/>
      <c r="J880" s="236"/>
      <c r="O880" s="237"/>
      <c r="X880" s="228"/>
    </row>
    <row r="881" spans="7:24" s="222" customFormat="1" x14ac:dyDescent="0.25">
      <c r="G881" s="235"/>
      <c r="H881" s="236"/>
      <c r="I881" s="236"/>
      <c r="J881" s="236"/>
      <c r="O881" s="237"/>
      <c r="X881" s="228"/>
    </row>
    <row r="882" spans="7:24" s="222" customFormat="1" x14ac:dyDescent="0.25">
      <c r="G882" s="235"/>
      <c r="H882" s="236"/>
      <c r="I882" s="236"/>
      <c r="J882" s="236"/>
      <c r="O882" s="237"/>
      <c r="X882" s="228"/>
    </row>
    <row r="883" spans="7:24" s="222" customFormat="1" x14ac:dyDescent="0.25">
      <c r="G883" s="235"/>
      <c r="H883" s="236"/>
      <c r="I883" s="236"/>
      <c r="J883" s="236"/>
      <c r="O883" s="237"/>
      <c r="X883" s="228"/>
    </row>
    <row r="884" spans="7:24" s="222" customFormat="1" x14ac:dyDescent="0.25">
      <c r="G884" s="235"/>
      <c r="H884" s="236"/>
      <c r="I884" s="236"/>
      <c r="J884" s="236"/>
      <c r="O884" s="237"/>
      <c r="X884" s="228"/>
    </row>
    <row r="885" spans="7:24" s="222" customFormat="1" x14ac:dyDescent="0.25">
      <c r="G885" s="235"/>
      <c r="H885" s="236"/>
      <c r="I885" s="236"/>
      <c r="J885" s="236"/>
      <c r="O885" s="237"/>
      <c r="X885" s="228"/>
    </row>
    <row r="886" spans="7:24" s="222" customFormat="1" x14ac:dyDescent="0.25">
      <c r="G886" s="235"/>
      <c r="H886" s="236"/>
      <c r="I886" s="236"/>
      <c r="J886" s="236"/>
      <c r="O886" s="237"/>
      <c r="X886" s="228"/>
    </row>
    <row r="887" spans="7:24" s="222" customFormat="1" x14ac:dyDescent="0.25">
      <c r="G887" s="235"/>
      <c r="H887" s="236"/>
      <c r="I887" s="236"/>
      <c r="J887" s="236"/>
      <c r="O887" s="237"/>
      <c r="X887" s="228"/>
    </row>
    <row r="888" spans="7:24" s="222" customFormat="1" x14ac:dyDescent="0.25">
      <c r="G888" s="235"/>
      <c r="H888" s="236"/>
      <c r="I888" s="236"/>
      <c r="J888" s="236"/>
      <c r="O888" s="237"/>
      <c r="X888" s="228"/>
    </row>
    <row r="889" spans="7:24" s="222" customFormat="1" x14ac:dyDescent="0.25">
      <c r="G889" s="235"/>
      <c r="H889" s="236"/>
      <c r="I889" s="236"/>
      <c r="J889" s="236"/>
      <c r="O889" s="237"/>
      <c r="X889" s="228"/>
    </row>
    <row r="890" spans="7:24" s="222" customFormat="1" x14ac:dyDescent="0.25">
      <c r="G890" s="235"/>
      <c r="H890" s="236"/>
      <c r="I890" s="236"/>
      <c r="J890" s="236"/>
      <c r="O890" s="237"/>
      <c r="X890" s="228"/>
    </row>
    <row r="891" spans="7:24" s="222" customFormat="1" x14ac:dyDescent="0.25">
      <c r="G891" s="235"/>
      <c r="H891" s="236"/>
      <c r="I891" s="236"/>
      <c r="J891" s="236"/>
      <c r="O891" s="237"/>
      <c r="X891" s="228"/>
    </row>
    <row r="892" spans="7:24" s="222" customFormat="1" x14ac:dyDescent="0.25">
      <c r="G892" s="235"/>
      <c r="H892" s="236"/>
      <c r="I892" s="236"/>
      <c r="J892" s="236"/>
      <c r="O892" s="237"/>
      <c r="X892" s="228"/>
    </row>
    <row r="893" spans="7:24" s="222" customFormat="1" x14ac:dyDescent="0.25">
      <c r="G893" s="235"/>
      <c r="H893" s="236"/>
      <c r="I893" s="236"/>
      <c r="J893" s="236"/>
      <c r="O893" s="237"/>
      <c r="X893" s="228"/>
    </row>
    <row r="894" spans="7:24" s="222" customFormat="1" x14ac:dyDescent="0.25">
      <c r="G894" s="235"/>
      <c r="H894" s="236"/>
      <c r="I894" s="236"/>
      <c r="J894" s="236"/>
      <c r="O894" s="237"/>
      <c r="X894" s="228"/>
    </row>
    <row r="895" spans="7:24" s="222" customFormat="1" x14ac:dyDescent="0.25">
      <c r="G895" s="235"/>
      <c r="H895" s="236"/>
      <c r="I895" s="236"/>
      <c r="J895" s="236"/>
      <c r="O895" s="237"/>
      <c r="X895" s="228"/>
    </row>
    <row r="896" spans="7:24" s="222" customFormat="1" x14ac:dyDescent="0.25">
      <c r="G896" s="235"/>
      <c r="H896" s="236"/>
      <c r="I896" s="236"/>
      <c r="J896" s="236"/>
      <c r="O896" s="237"/>
      <c r="X896" s="228"/>
    </row>
    <row r="897" spans="7:24" s="222" customFormat="1" x14ac:dyDescent="0.25">
      <c r="G897" s="235"/>
      <c r="H897" s="236"/>
      <c r="I897" s="236"/>
      <c r="J897" s="236"/>
      <c r="O897" s="237"/>
      <c r="X897" s="228"/>
    </row>
    <row r="898" spans="7:24" s="222" customFormat="1" x14ac:dyDescent="0.25">
      <c r="G898" s="235"/>
      <c r="H898" s="236"/>
      <c r="I898" s="236"/>
      <c r="J898" s="236"/>
      <c r="O898" s="237"/>
      <c r="X898" s="228"/>
    </row>
    <row r="899" spans="7:24" s="222" customFormat="1" x14ac:dyDescent="0.25">
      <c r="G899" s="235"/>
      <c r="H899" s="236"/>
      <c r="I899" s="236"/>
      <c r="J899" s="236"/>
      <c r="O899" s="237"/>
      <c r="X899" s="228"/>
    </row>
    <row r="900" spans="7:24" s="222" customFormat="1" x14ac:dyDescent="0.25">
      <c r="G900" s="235"/>
      <c r="H900" s="236"/>
      <c r="I900" s="236"/>
      <c r="J900" s="236"/>
      <c r="O900" s="237"/>
      <c r="X900" s="228"/>
    </row>
    <row r="901" spans="7:24" s="222" customFormat="1" x14ac:dyDescent="0.25">
      <c r="G901" s="235"/>
      <c r="H901" s="236"/>
      <c r="I901" s="236"/>
      <c r="J901" s="236"/>
      <c r="O901" s="237"/>
      <c r="X901" s="228"/>
    </row>
    <row r="902" spans="7:24" s="222" customFormat="1" x14ac:dyDescent="0.25">
      <c r="G902" s="235"/>
      <c r="H902" s="236"/>
      <c r="I902" s="236"/>
      <c r="J902" s="236"/>
      <c r="O902" s="237"/>
      <c r="X902" s="228"/>
    </row>
    <row r="903" spans="7:24" s="222" customFormat="1" x14ac:dyDescent="0.25">
      <c r="G903" s="235"/>
      <c r="H903" s="236"/>
      <c r="I903" s="236"/>
      <c r="J903" s="236"/>
      <c r="O903" s="237"/>
      <c r="X903" s="228"/>
    </row>
    <row r="904" spans="7:24" s="222" customFormat="1" x14ac:dyDescent="0.25">
      <c r="G904" s="235"/>
      <c r="H904" s="236"/>
      <c r="I904" s="236"/>
      <c r="J904" s="236"/>
      <c r="O904" s="237"/>
      <c r="X904" s="228"/>
    </row>
    <row r="905" spans="7:24" s="222" customFormat="1" x14ac:dyDescent="0.25">
      <c r="G905" s="235"/>
      <c r="H905" s="236"/>
      <c r="I905" s="236"/>
      <c r="J905" s="236"/>
      <c r="O905" s="237"/>
      <c r="X905" s="228"/>
    </row>
    <row r="906" spans="7:24" s="222" customFormat="1" x14ac:dyDescent="0.25">
      <c r="G906" s="235"/>
      <c r="H906" s="236"/>
      <c r="I906" s="236"/>
      <c r="J906" s="236"/>
      <c r="O906" s="237"/>
      <c r="X906" s="228"/>
    </row>
    <row r="907" spans="7:24" s="222" customFormat="1" x14ac:dyDescent="0.25">
      <c r="G907" s="235"/>
      <c r="H907" s="236"/>
      <c r="I907" s="236"/>
      <c r="J907" s="236"/>
      <c r="O907" s="237"/>
      <c r="X907" s="228"/>
    </row>
    <row r="908" spans="7:24" s="222" customFormat="1" x14ac:dyDescent="0.25">
      <c r="G908" s="235"/>
      <c r="H908" s="236"/>
      <c r="I908" s="236"/>
      <c r="J908" s="236"/>
      <c r="O908" s="237"/>
      <c r="X908" s="228"/>
    </row>
    <row r="909" spans="7:24" s="222" customFormat="1" x14ac:dyDescent="0.25">
      <c r="G909" s="235"/>
      <c r="H909" s="236"/>
      <c r="I909" s="236"/>
      <c r="J909" s="236"/>
      <c r="O909" s="237"/>
      <c r="X909" s="228"/>
    </row>
    <row r="910" spans="7:24" s="222" customFormat="1" x14ac:dyDescent="0.25">
      <c r="G910" s="235"/>
      <c r="H910" s="236"/>
      <c r="I910" s="236"/>
      <c r="J910" s="236"/>
      <c r="O910" s="237"/>
      <c r="X910" s="228"/>
    </row>
    <row r="911" spans="7:24" s="222" customFormat="1" x14ac:dyDescent="0.25">
      <c r="G911" s="235"/>
      <c r="H911" s="236"/>
      <c r="I911" s="236"/>
      <c r="J911" s="236"/>
      <c r="O911" s="237"/>
      <c r="X911" s="228"/>
    </row>
    <row r="912" spans="7:24" s="222" customFormat="1" x14ac:dyDescent="0.25">
      <c r="G912" s="235"/>
      <c r="H912" s="236"/>
      <c r="I912" s="236"/>
      <c r="J912" s="236"/>
      <c r="O912" s="237"/>
      <c r="X912" s="228"/>
    </row>
    <row r="913" spans="7:24" s="222" customFormat="1" x14ac:dyDescent="0.25">
      <c r="G913" s="235"/>
      <c r="H913" s="236"/>
      <c r="I913" s="236"/>
      <c r="J913" s="236"/>
      <c r="O913" s="237"/>
      <c r="X913" s="228"/>
    </row>
    <row r="914" spans="7:24" s="222" customFormat="1" x14ac:dyDescent="0.25">
      <c r="G914" s="235"/>
      <c r="H914" s="236"/>
      <c r="I914" s="236"/>
      <c r="J914" s="236"/>
      <c r="O914" s="237"/>
      <c r="X914" s="228"/>
    </row>
    <row r="915" spans="7:24" s="222" customFormat="1" x14ac:dyDescent="0.25">
      <c r="G915" s="235"/>
      <c r="H915" s="236"/>
      <c r="I915" s="236"/>
      <c r="J915" s="236"/>
      <c r="O915" s="237"/>
      <c r="X915" s="228"/>
    </row>
    <row r="916" spans="7:24" s="222" customFormat="1" x14ac:dyDescent="0.25">
      <c r="G916" s="235"/>
      <c r="H916" s="236"/>
      <c r="I916" s="236"/>
      <c r="J916" s="236"/>
      <c r="O916" s="237"/>
      <c r="X916" s="228"/>
    </row>
    <row r="917" spans="7:24" s="222" customFormat="1" x14ac:dyDescent="0.25">
      <c r="G917" s="235"/>
      <c r="H917" s="236"/>
      <c r="I917" s="236"/>
      <c r="J917" s="236"/>
      <c r="O917" s="237"/>
      <c r="X917" s="228"/>
    </row>
    <row r="918" spans="7:24" s="222" customFormat="1" x14ac:dyDescent="0.25">
      <c r="G918" s="235"/>
      <c r="H918" s="236"/>
      <c r="I918" s="236"/>
      <c r="J918" s="236"/>
      <c r="O918" s="237"/>
      <c r="X918" s="228"/>
    </row>
    <row r="919" spans="7:24" s="222" customFormat="1" x14ac:dyDescent="0.25">
      <c r="G919" s="235"/>
      <c r="H919" s="236"/>
      <c r="I919" s="236"/>
      <c r="J919" s="236"/>
      <c r="O919" s="237"/>
      <c r="X919" s="228"/>
    </row>
    <row r="920" spans="7:24" s="222" customFormat="1" x14ac:dyDescent="0.25">
      <c r="G920" s="235"/>
      <c r="H920" s="236"/>
      <c r="I920" s="236"/>
      <c r="J920" s="236"/>
      <c r="O920" s="237"/>
      <c r="X920" s="228"/>
    </row>
    <row r="921" spans="7:24" s="222" customFormat="1" x14ac:dyDescent="0.25">
      <c r="G921" s="235"/>
      <c r="H921" s="236"/>
      <c r="I921" s="236"/>
      <c r="J921" s="236"/>
      <c r="O921" s="237"/>
      <c r="X921" s="228"/>
    </row>
    <row r="922" spans="7:24" s="222" customFormat="1" x14ac:dyDescent="0.25">
      <c r="G922" s="235"/>
      <c r="H922" s="236"/>
      <c r="I922" s="236"/>
      <c r="J922" s="236"/>
      <c r="O922" s="237"/>
      <c r="X922" s="228"/>
    </row>
    <row r="923" spans="7:24" s="222" customFormat="1" x14ac:dyDescent="0.25">
      <c r="G923" s="235"/>
      <c r="H923" s="236"/>
      <c r="I923" s="236"/>
      <c r="J923" s="236"/>
      <c r="O923" s="237"/>
      <c r="X923" s="228"/>
    </row>
    <row r="924" spans="7:24" s="222" customFormat="1" x14ac:dyDescent="0.25">
      <c r="G924" s="235"/>
      <c r="H924" s="236"/>
      <c r="I924" s="236"/>
      <c r="J924" s="236"/>
      <c r="O924" s="237"/>
      <c r="X924" s="228"/>
    </row>
    <row r="925" spans="7:24" s="222" customFormat="1" x14ac:dyDescent="0.25">
      <c r="G925" s="235"/>
      <c r="H925" s="236"/>
      <c r="I925" s="236"/>
      <c r="J925" s="236"/>
      <c r="O925" s="237"/>
      <c r="X925" s="228"/>
    </row>
    <row r="926" spans="7:24" s="222" customFormat="1" x14ac:dyDescent="0.25">
      <c r="G926" s="235"/>
      <c r="H926" s="236"/>
      <c r="I926" s="236"/>
      <c r="J926" s="236"/>
      <c r="O926" s="237"/>
      <c r="X926" s="228"/>
    </row>
    <row r="927" spans="7:24" s="222" customFormat="1" x14ac:dyDescent="0.25">
      <c r="G927" s="235"/>
      <c r="H927" s="236"/>
      <c r="I927" s="236"/>
      <c r="J927" s="236"/>
      <c r="O927" s="237"/>
      <c r="X927" s="228"/>
    </row>
    <row r="928" spans="7:24" s="222" customFormat="1" x14ac:dyDescent="0.25">
      <c r="G928" s="235"/>
      <c r="H928" s="236"/>
      <c r="I928" s="236"/>
      <c r="J928" s="236"/>
      <c r="O928" s="237"/>
      <c r="X928" s="228"/>
    </row>
    <row r="929" spans="7:24" s="222" customFormat="1" x14ac:dyDescent="0.25">
      <c r="G929" s="235"/>
      <c r="H929" s="236"/>
      <c r="I929" s="236"/>
      <c r="J929" s="236"/>
      <c r="O929" s="237"/>
      <c r="X929" s="228"/>
    </row>
    <row r="930" spans="7:24" s="222" customFormat="1" x14ac:dyDescent="0.25">
      <c r="G930" s="235"/>
      <c r="H930" s="236"/>
      <c r="I930" s="236"/>
      <c r="J930" s="236"/>
      <c r="O930" s="237"/>
      <c r="X930" s="228"/>
    </row>
    <row r="931" spans="7:24" s="222" customFormat="1" x14ac:dyDescent="0.25">
      <c r="G931" s="235"/>
      <c r="H931" s="236"/>
      <c r="I931" s="236"/>
      <c r="J931" s="236"/>
      <c r="O931" s="237"/>
      <c r="X931" s="228"/>
    </row>
    <row r="932" spans="7:24" s="222" customFormat="1" x14ac:dyDescent="0.25">
      <c r="G932" s="235"/>
      <c r="H932" s="236"/>
      <c r="I932" s="236"/>
      <c r="J932" s="236"/>
      <c r="O932" s="237"/>
      <c r="X932" s="228"/>
    </row>
    <row r="933" spans="7:24" s="222" customFormat="1" x14ac:dyDescent="0.25">
      <c r="G933" s="235"/>
      <c r="H933" s="236"/>
      <c r="I933" s="236"/>
      <c r="J933" s="236"/>
      <c r="O933" s="237"/>
      <c r="X933" s="228"/>
    </row>
    <row r="934" spans="7:24" s="222" customFormat="1" x14ac:dyDescent="0.25">
      <c r="G934" s="235"/>
      <c r="H934" s="236"/>
      <c r="I934" s="236"/>
      <c r="J934" s="236"/>
      <c r="O934" s="237"/>
      <c r="X934" s="228"/>
    </row>
    <row r="935" spans="7:24" s="222" customFormat="1" x14ac:dyDescent="0.25">
      <c r="G935" s="235"/>
      <c r="H935" s="236"/>
      <c r="I935" s="236"/>
      <c r="J935" s="236"/>
      <c r="O935" s="237"/>
      <c r="X935" s="228"/>
    </row>
    <row r="936" spans="7:24" s="222" customFormat="1" x14ac:dyDescent="0.25">
      <c r="G936" s="235"/>
      <c r="H936" s="236"/>
      <c r="I936" s="236"/>
      <c r="J936" s="236"/>
      <c r="O936" s="237"/>
      <c r="X936" s="228"/>
    </row>
    <row r="937" spans="7:24" s="222" customFormat="1" x14ac:dyDescent="0.25">
      <c r="G937" s="235"/>
      <c r="H937" s="236"/>
      <c r="I937" s="236"/>
      <c r="J937" s="236"/>
      <c r="O937" s="237"/>
      <c r="X937" s="228"/>
    </row>
    <row r="938" spans="7:24" s="222" customFormat="1" x14ac:dyDescent="0.25">
      <c r="G938" s="235"/>
      <c r="H938" s="236"/>
      <c r="I938" s="236"/>
      <c r="J938" s="236"/>
      <c r="O938" s="237"/>
      <c r="X938" s="228"/>
    </row>
    <row r="939" spans="7:24" s="222" customFormat="1" x14ac:dyDescent="0.25">
      <c r="G939" s="235"/>
      <c r="H939" s="236"/>
      <c r="I939" s="236"/>
      <c r="J939" s="236"/>
      <c r="O939" s="237"/>
      <c r="X939" s="228"/>
    </row>
    <row r="940" spans="7:24" s="222" customFormat="1" x14ac:dyDescent="0.25">
      <c r="G940" s="235"/>
      <c r="H940" s="236"/>
      <c r="I940" s="236"/>
      <c r="J940" s="236"/>
      <c r="O940" s="237"/>
      <c r="X940" s="228"/>
    </row>
    <row r="941" spans="7:24" s="222" customFormat="1" x14ac:dyDescent="0.25">
      <c r="G941" s="235"/>
      <c r="H941" s="236"/>
      <c r="I941" s="236"/>
      <c r="J941" s="236"/>
      <c r="O941" s="237"/>
      <c r="X941" s="228"/>
    </row>
    <row r="942" spans="7:24" s="222" customFormat="1" x14ac:dyDescent="0.25">
      <c r="G942" s="235"/>
      <c r="H942" s="236"/>
      <c r="I942" s="236"/>
      <c r="J942" s="236"/>
      <c r="O942" s="237"/>
      <c r="X942" s="228"/>
    </row>
    <row r="943" spans="7:24" s="222" customFormat="1" x14ac:dyDescent="0.25">
      <c r="G943" s="235"/>
      <c r="H943" s="236"/>
      <c r="I943" s="236"/>
      <c r="J943" s="236"/>
      <c r="O943" s="237"/>
      <c r="X943" s="228"/>
    </row>
    <row r="944" spans="7:24" s="222" customFormat="1" x14ac:dyDescent="0.25">
      <c r="G944" s="235"/>
      <c r="H944" s="236"/>
      <c r="I944" s="236"/>
      <c r="J944" s="236"/>
      <c r="O944" s="237"/>
      <c r="X944" s="228"/>
    </row>
    <row r="945" spans="7:24" s="222" customFormat="1" x14ac:dyDescent="0.25">
      <c r="G945" s="235"/>
      <c r="H945" s="236"/>
      <c r="I945" s="236"/>
      <c r="J945" s="236"/>
      <c r="O945" s="237"/>
      <c r="X945" s="228"/>
    </row>
    <row r="946" spans="7:24" s="222" customFormat="1" x14ac:dyDescent="0.25">
      <c r="G946" s="235"/>
      <c r="H946" s="236"/>
      <c r="I946" s="236"/>
      <c r="J946" s="236"/>
      <c r="O946" s="237"/>
      <c r="X946" s="228"/>
    </row>
    <row r="947" spans="7:24" s="222" customFormat="1" x14ac:dyDescent="0.25">
      <c r="G947" s="235"/>
      <c r="H947" s="236"/>
      <c r="I947" s="236"/>
      <c r="J947" s="236"/>
      <c r="O947" s="237"/>
      <c r="X947" s="228"/>
    </row>
    <row r="948" spans="7:24" s="222" customFormat="1" x14ac:dyDescent="0.25">
      <c r="G948" s="235"/>
      <c r="H948" s="236"/>
      <c r="I948" s="236"/>
      <c r="J948" s="236"/>
      <c r="O948" s="237"/>
      <c r="X948" s="228"/>
    </row>
    <row r="949" spans="7:24" s="222" customFormat="1" x14ac:dyDescent="0.25">
      <c r="G949" s="235"/>
      <c r="H949" s="236"/>
      <c r="I949" s="236"/>
      <c r="J949" s="236"/>
      <c r="O949" s="237"/>
      <c r="X949" s="228"/>
    </row>
    <row r="950" spans="7:24" s="222" customFormat="1" x14ac:dyDescent="0.25">
      <c r="G950" s="235"/>
      <c r="H950" s="236"/>
      <c r="I950" s="236"/>
      <c r="J950" s="236"/>
      <c r="O950" s="237"/>
      <c r="X950" s="228"/>
    </row>
    <row r="951" spans="7:24" s="222" customFormat="1" x14ac:dyDescent="0.25">
      <c r="G951" s="235"/>
      <c r="H951" s="236"/>
      <c r="I951" s="236"/>
      <c r="J951" s="236"/>
      <c r="O951" s="237"/>
      <c r="X951" s="228"/>
    </row>
    <row r="952" spans="7:24" s="222" customFormat="1" x14ac:dyDescent="0.25">
      <c r="G952" s="235"/>
      <c r="H952" s="236"/>
      <c r="I952" s="236"/>
      <c r="J952" s="236"/>
      <c r="O952" s="237"/>
      <c r="X952" s="228"/>
    </row>
    <row r="953" spans="7:24" s="222" customFormat="1" x14ac:dyDescent="0.25">
      <c r="G953" s="235"/>
      <c r="H953" s="236"/>
      <c r="I953" s="236"/>
      <c r="J953" s="236"/>
      <c r="O953" s="237"/>
      <c r="X953" s="228"/>
    </row>
    <row r="954" spans="7:24" s="222" customFormat="1" x14ac:dyDescent="0.25">
      <c r="G954" s="235"/>
      <c r="H954" s="236"/>
      <c r="I954" s="236"/>
      <c r="J954" s="236"/>
      <c r="O954" s="237"/>
      <c r="X954" s="228"/>
    </row>
    <row r="955" spans="7:24" s="222" customFormat="1" x14ac:dyDescent="0.25">
      <c r="G955" s="235"/>
      <c r="H955" s="236"/>
      <c r="I955" s="236"/>
      <c r="J955" s="236"/>
      <c r="O955" s="237"/>
      <c r="X955" s="228"/>
    </row>
    <row r="956" spans="7:24" s="222" customFormat="1" x14ac:dyDescent="0.25">
      <c r="G956" s="235"/>
      <c r="H956" s="236"/>
      <c r="I956" s="236"/>
      <c r="J956" s="236"/>
      <c r="O956" s="237"/>
      <c r="X956" s="228"/>
    </row>
    <row r="957" spans="7:24" s="222" customFormat="1" x14ac:dyDescent="0.25">
      <c r="G957" s="235"/>
      <c r="H957" s="236"/>
      <c r="I957" s="236"/>
      <c r="J957" s="236"/>
      <c r="O957" s="237"/>
      <c r="X957" s="228"/>
    </row>
    <row r="958" spans="7:24" s="222" customFormat="1" x14ac:dyDescent="0.25">
      <c r="G958" s="235"/>
      <c r="H958" s="236"/>
      <c r="I958" s="236"/>
      <c r="J958" s="236"/>
      <c r="O958" s="237"/>
      <c r="X958" s="228"/>
    </row>
    <row r="959" spans="7:24" s="222" customFormat="1" x14ac:dyDescent="0.25">
      <c r="G959" s="235"/>
      <c r="H959" s="236"/>
      <c r="I959" s="236"/>
      <c r="J959" s="236"/>
      <c r="O959" s="237"/>
      <c r="X959" s="228"/>
    </row>
    <row r="960" spans="7:24" s="222" customFormat="1" x14ac:dyDescent="0.25">
      <c r="G960" s="235"/>
      <c r="H960" s="236"/>
      <c r="I960" s="236"/>
      <c r="J960" s="236"/>
      <c r="O960" s="237"/>
      <c r="X960" s="228"/>
    </row>
    <row r="961" spans="7:24" s="222" customFormat="1" x14ac:dyDescent="0.25">
      <c r="G961" s="235"/>
      <c r="H961" s="236"/>
      <c r="I961" s="236"/>
      <c r="J961" s="236"/>
      <c r="O961" s="237"/>
      <c r="X961" s="228"/>
    </row>
    <row r="962" spans="7:24" s="222" customFormat="1" x14ac:dyDescent="0.25">
      <c r="G962" s="235"/>
      <c r="H962" s="236"/>
      <c r="I962" s="236"/>
      <c r="J962" s="236"/>
      <c r="O962" s="237"/>
      <c r="X962" s="228"/>
    </row>
    <row r="963" spans="7:24" s="222" customFormat="1" x14ac:dyDescent="0.25">
      <c r="G963" s="235"/>
      <c r="H963" s="236"/>
      <c r="I963" s="236"/>
      <c r="J963" s="236"/>
      <c r="O963" s="237"/>
      <c r="X963" s="228"/>
    </row>
    <row r="964" spans="7:24" s="222" customFormat="1" x14ac:dyDescent="0.25">
      <c r="G964" s="235"/>
      <c r="H964" s="236"/>
      <c r="I964" s="236"/>
      <c r="J964" s="236"/>
      <c r="O964" s="237"/>
      <c r="X964" s="228"/>
    </row>
    <row r="965" spans="7:24" s="222" customFormat="1" x14ac:dyDescent="0.25">
      <c r="G965" s="235"/>
      <c r="H965" s="236"/>
      <c r="I965" s="236"/>
      <c r="J965" s="236"/>
      <c r="O965" s="237"/>
      <c r="X965" s="228"/>
    </row>
    <row r="966" spans="7:24" s="222" customFormat="1" x14ac:dyDescent="0.25">
      <c r="G966" s="235"/>
      <c r="H966" s="236"/>
      <c r="I966" s="236"/>
      <c r="J966" s="236"/>
      <c r="O966" s="237"/>
      <c r="X966" s="228"/>
    </row>
    <row r="967" spans="7:24" s="222" customFormat="1" x14ac:dyDescent="0.25">
      <c r="G967" s="235"/>
      <c r="H967" s="236"/>
      <c r="I967" s="236"/>
      <c r="J967" s="236"/>
      <c r="O967" s="237"/>
      <c r="X967" s="228"/>
    </row>
    <row r="968" spans="7:24" s="222" customFormat="1" x14ac:dyDescent="0.25">
      <c r="G968" s="235"/>
      <c r="H968" s="236"/>
      <c r="I968" s="236"/>
      <c r="J968" s="236"/>
      <c r="O968" s="237"/>
      <c r="X968" s="228"/>
    </row>
    <row r="969" spans="7:24" s="222" customFormat="1" x14ac:dyDescent="0.25">
      <c r="G969" s="235"/>
      <c r="H969" s="236"/>
      <c r="I969" s="236"/>
      <c r="J969" s="236"/>
      <c r="O969" s="237"/>
      <c r="X969" s="228"/>
    </row>
    <row r="970" spans="7:24" s="222" customFormat="1" x14ac:dyDescent="0.25">
      <c r="G970" s="235"/>
      <c r="H970" s="236"/>
      <c r="I970" s="236"/>
      <c r="J970" s="236"/>
      <c r="O970" s="237"/>
      <c r="X970" s="228"/>
    </row>
    <row r="971" spans="7:24" s="222" customFormat="1" x14ac:dyDescent="0.25">
      <c r="G971" s="235"/>
      <c r="H971" s="236"/>
      <c r="I971" s="236"/>
      <c r="J971" s="236"/>
      <c r="O971" s="237"/>
      <c r="X971" s="228"/>
    </row>
    <row r="972" spans="7:24" s="222" customFormat="1" x14ac:dyDescent="0.25">
      <c r="G972" s="235"/>
      <c r="H972" s="236"/>
      <c r="I972" s="236"/>
      <c r="J972" s="236"/>
      <c r="O972" s="237"/>
      <c r="X972" s="228"/>
    </row>
    <row r="973" spans="7:24" s="222" customFormat="1" x14ac:dyDescent="0.25">
      <c r="G973" s="235"/>
      <c r="H973" s="236"/>
      <c r="I973" s="236"/>
      <c r="J973" s="236"/>
      <c r="O973" s="237"/>
      <c r="X973" s="228"/>
    </row>
    <row r="974" spans="7:24" s="222" customFormat="1" x14ac:dyDescent="0.25">
      <c r="G974" s="235"/>
      <c r="H974" s="236"/>
      <c r="I974" s="236"/>
      <c r="J974" s="236"/>
      <c r="O974" s="237"/>
      <c r="X974" s="228"/>
    </row>
    <row r="975" spans="7:24" s="222" customFormat="1" x14ac:dyDescent="0.25">
      <c r="G975" s="235"/>
      <c r="H975" s="236"/>
      <c r="I975" s="236"/>
      <c r="J975" s="236"/>
      <c r="O975" s="237"/>
      <c r="X975" s="228"/>
    </row>
    <row r="976" spans="7:24" s="222" customFormat="1" x14ac:dyDescent="0.25">
      <c r="G976" s="235"/>
      <c r="H976" s="236"/>
      <c r="I976" s="236"/>
      <c r="J976" s="236"/>
      <c r="O976" s="237"/>
      <c r="X976" s="228"/>
    </row>
    <row r="977" spans="7:24" s="222" customFormat="1" x14ac:dyDescent="0.25">
      <c r="G977" s="235"/>
      <c r="H977" s="236"/>
      <c r="I977" s="236"/>
      <c r="J977" s="236"/>
      <c r="O977" s="237"/>
      <c r="X977" s="228"/>
    </row>
    <row r="978" spans="7:24" s="222" customFormat="1" x14ac:dyDescent="0.25">
      <c r="G978" s="235"/>
      <c r="H978" s="236"/>
      <c r="I978" s="236"/>
      <c r="J978" s="236"/>
      <c r="O978" s="237"/>
      <c r="X978" s="228"/>
    </row>
    <row r="979" spans="7:24" s="222" customFormat="1" x14ac:dyDescent="0.25">
      <c r="G979" s="235"/>
      <c r="H979" s="236"/>
      <c r="I979" s="236"/>
      <c r="J979" s="236"/>
      <c r="O979" s="237"/>
      <c r="X979" s="228"/>
    </row>
    <row r="980" spans="7:24" s="222" customFormat="1" x14ac:dyDescent="0.25">
      <c r="G980" s="235"/>
      <c r="H980" s="236"/>
      <c r="I980" s="236"/>
      <c r="J980" s="236"/>
      <c r="O980" s="237"/>
      <c r="X980" s="228"/>
    </row>
    <row r="981" spans="7:24" s="222" customFormat="1" x14ac:dyDescent="0.25">
      <c r="G981" s="235"/>
      <c r="H981" s="236"/>
      <c r="I981" s="236"/>
      <c r="J981" s="236"/>
      <c r="O981" s="237"/>
      <c r="X981" s="228"/>
    </row>
    <row r="982" spans="7:24" s="222" customFormat="1" x14ac:dyDescent="0.25">
      <c r="G982" s="235"/>
      <c r="H982" s="236"/>
      <c r="I982" s="236"/>
      <c r="J982" s="236"/>
      <c r="O982" s="237"/>
      <c r="X982" s="228"/>
    </row>
    <row r="983" spans="7:24" s="222" customFormat="1" x14ac:dyDescent="0.25">
      <c r="G983" s="235"/>
      <c r="H983" s="236"/>
      <c r="I983" s="236"/>
      <c r="J983" s="236"/>
      <c r="O983" s="237"/>
      <c r="X983" s="228"/>
    </row>
    <row r="984" spans="7:24" s="222" customFormat="1" x14ac:dyDescent="0.25">
      <c r="G984" s="235"/>
      <c r="H984" s="236"/>
      <c r="I984" s="236"/>
      <c r="J984" s="236"/>
      <c r="O984" s="237"/>
      <c r="X984" s="228"/>
    </row>
    <row r="985" spans="7:24" s="222" customFormat="1" x14ac:dyDescent="0.25">
      <c r="G985" s="235"/>
      <c r="H985" s="236"/>
      <c r="I985" s="236"/>
      <c r="J985" s="236"/>
      <c r="O985" s="237"/>
      <c r="X985" s="228"/>
    </row>
    <row r="986" spans="7:24" s="222" customFormat="1" x14ac:dyDescent="0.25">
      <c r="G986" s="235"/>
      <c r="H986" s="236"/>
      <c r="I986" s="236"/>
      <c r="J986" s="236"/>
      <c r="O986" s="237"/>
      <c r="X986" s="228"/>
    </row>
    <row r="987" spans="7:24" s="222" customFormat="1" x14ac:dyDescent="0.25">
      <c r="G987" s="235"/>
      <c r="H987" s="236"/>
      <c r="I987" s="236"/>
      <c r="J987" s="236"/>
      <c r="O987" s="237"/>
      <c r="X987" s="228"/>
    </row>
    <row r="988" spans="7:24" s="222" customFormat="1" x14ac:dyDescent="0.25">
      <c r="G988" s="235"/>
      <c r="H988" s="236"/>
      <c r="I988" s="236"/>
      <c r="J988" s="236"/>
      <c r="O988" s="237"/>
      <c r="X988" s="228"/>
    </row>
    <row r="989" spans="7:24" s="222" customFormat="1" x14ac:dyDescent="0.25">
      <c r="G989" s="235"/>
      <c r="H989" s="236"/>
      <c r="I989" s="236"/>
      <c r="J989" s="236"/>
      <c r="O989" s="237"/>
      <c r="X989" s="228"/>
    </row>
    <row r="990" spans="7:24" s="222" customFormat="1" x14ac:dyDescent="0.25">
      <c r="G990" s="235"/>
      <c r="H990" s="236"/>
      <c r="I990" s="236"/>
      <c r="J990" s="236"/>
      <c r="O990" s="237"/>
      <c r="X990" s="228"/>
    </row>
    <row r="991" spans="7:24" s="222" customFormat="1" x14ac:dyDescent="0.25">
      <c r="G991" s="235"/>
      <c r="H991" s="236"/>
      <c r="I991" s="236"/>
      <c r="J991" s="236"/>
      <c r="O991" s="237"/>
      <c r="X991" s="228"/>
    </row>
    <row r="992" spans="7:24" s="222" customFormat="1" x14ac:dyDescent="0.25">
      <c r="G992" s="235"/>
      <c r="H992" s="236"/>
      <c r="I992" s="236"/>
      <c r="J992" s="236"/>
      <c r="O992" s="237"/>
      <c r="X992" s="228"/>
    </row>
    <row r="993" spans="7:24" s="222" customFormat="1" x14ac:dyDescent="0.25">
      <c r="G993" s="235"/>
      <c r="H993" s="236"/>
      <c r="I993" s="236"/>
      <c r="J993" s="236"/>
      <c r="O993" s="237"/>
      <c r="X993" s="228"/>
    </row>
    <row r="994" spans="7:24" s="222" customFormat="1" x14ac:dyDescent="0.25">
      <c r="G994" s="235"/>
      <c r="H994" s="236"/>
      <c r="I994" s="236"/>
      <c r="J994" s="236"/>
      <c r="O994" s="237"/>
      <c r="X994" s="228"/>
    </row>
    <row r="995" spans="7:24" s="222" customFormat="1" x14ac:dyDescent="0.25">
      <c r="G995" s="235"/>
      <c r="H995" s="236"/>
      <c r="I995" s="236"/>
      <c r="J995" s="236"/>
      <c r="O995" s="237"/>
      <c r="X995" s="228"/>
    </row>
    <row r="996" spans="7:24" s="222" customFormat="1" x14ac:dyDescent="0.25">
      <c r="G996" s="235"/>
      <c r="H996" s="236"/>
      <c r="I996" s="236"/>
      <c r="J996" s="236"/>
      <c r="O996" s="237"/>
      <c r="X996" s="228"/>
    </row>
    <row r="997" spans="7:24" s="222" customFormat="1" x14ac:dyDescent="0.25">
      <c r="G997" s="235"/>
      <c r="H997" s="236"/>
      <c r="I997" s="236"/>
      <c r="J997" s="236"/>
      <c r="O997" s="237"/>
      <c r="X997" s="228"/>
    </row>
    <row r="998" spans="7:24" s="222" customFormat="1" x14ac:dyDescent="0.25">
      <c r="G998" s="235"/>
      <c r="H998" s="236"/>
      <c r="I998" s="236"/>
      <c r="J998" s="236"/>
      <c r="O998" s="237"/>
      <c r="X998" s="228"/>
    </row>
    <row r="999" spans="7:24" s="222" customFormat="1" x14ac:dyDescent="0.25">
      <c r="G999" s="235"/>
      <c r="H999" s="236"/>
      <c r="I999" s="236"/>
      <c r="J999" s="236"/>
      <c r="O999" s="237"/>
      <c r="X999" s="228"/>
    </row>
    <row r="1000" spans="7:24" s="222" customFormat="1" x14ac:dyDescent="0.25">
      <c r="G1000" s="235"/>
      <c r="H1000" s="236"/>
      <c r="I1000" s="236"/>
      <c r="J1000" s="236"/>
      <c r="O1000" s="237"/>
      <c r="X1000" s="228"/>
    </row>
    <row r="1001" spans="7:24" s="222" customFormat="1" x14ac:dyDescent="0.25">
      <c r="G1001" s="235"/>
      <c r="H1001" s="236"/>
      <c r="I1001" s="236"/>
      <c r="J1001" s="236"/>
      <c r="O1001" s="237"/>
      <c r="X1001" s="228"/>
    </row>
    <row r="1002" spans="7:24" s="222" customFormat="1" x14ac:dyDescent="0.25">
      <c r="G1002" s="235"/>
      <c r="H1002" s="236"/>
      <c r="I1002" s="236"/>
      <c r="J1002" s="236"/>
      <c r="O1002" s="237"/>
      <c r="X1002" s="228"/>
    </row>
    <row r="1003" spans="7:24" s="222" customFormat="1" x14ac:dyDescent="0.25">
      <c r="G1003" s="235"/>
      <c r="H1003" s="236"/>
      <c r="I1003" s="236"/>
      <c r="J1003" s="236"/>
      <c r="O1003" s="237"/>
      <c r="X1003" s="228"/>
    </row>
    <row r="1004" spans="7:24" s="222" customFormat="1" x14ac:dyDescent="0.25">
      <c r="G1004" s="235"/>
      <c r="H1004" s="236"/>
      <c r="I1004" s="236"/>
      <c r="J1004" s="236"/>
      <c r="O1004" s="237"/>
      <c r="X1004" s="228"/>
    </row>
    <row r="1005" spans="7:24" s="222" customFormat="1" x14ac:dyDescent="0.25">
      <c r="G1005" s="235"/>
      <c r="H1005" s="236"/>
      <c r="I1005" s="236"/>
      <c r="J1005" s="236"/>
      <c r="O1005" s="237"/>
      <c r="X1005" s="228"/>
    </row>
    <row r="1006" spans="7:24" s="222" customFormat="1" x14ac:dyDescent="0.25">
      <c r="G1006" s="235"/>
      <c r="H1006" s="236"/>
      <c r="I1006" s="236"/>
      <c r="J1006" s="236"/>
      <c r="O1006" s="237"/>
      <c r="X1006" s="228"/>
    </row>
    <row r="1007" spans="7:24" s="222" customFormat="1" x14ac:dyDescent="0.25">
      <c r="G1007" s="235"/>
      <c r="H1007" s="236"/>
      <c r="I1007" s="236"/>
      <c r="J1007" s="236"/>
      <c r="O1007" s="237"/>
      <c r="X1007" s="228"/>
    </row>
    <row r="1008" spans="7:24" s="222" customFormat="1" x14ac:dyDescent="0.25">
      <c r="G1008" s="235"/>
      <c r="H1008" s="236"/>
      <c r="I1008" s="236"/>
      <c r="J1008" s="236"/>
      <c r="O1008" s="237"/>
      <c r="X1008" s="228"/>
    </row>
    <row r="1009" spans="7:24" s="222" customFormat="1" x14ac:dyDescent="0.25">
      <c r="G1009" s="235"/>
      <c r="H1009" s="236"/>
      <c r="I1009" s="236"/>
      <c r="J1009" s="236"/>
      <c r="O1009" s="237"/>
      <c r="X1009" s="228"/>
    </row>
    <row r="1010" spans="7:24" s="222" customFormat="1" x14ac:dyDescent="0.25">
      <c r="G1010" s="235"/>
      <c r="H1010" s="236"/>
      <c r="I1010" s="236"/>
      <c r="J1010" s="236"/>
      <c r="O1010" s="237"/>
      <c r="X1010" s="228"/>
    </row>
    <row r="1011" spans="7:24" s="222" customFormat="1" x14ac:dyDescent="0.25">
      <c r="G1011" s="235"/>
      <c r="H1011" s="236"/>
      <c r="I1011" s="236"/>
      <c r="J1011" s="236"/>
      <c r="O1011" s="237"/>
      <c r="X1011" s="228"/>
    </row>
    <row r="1012" spans="7:24" s="222" customFormat="1" x14ac:dyDescent="0.25">
      <c r="G1012" s="235"/>
      <c r="H1012" s="236"/>
      <c r="I1012" s="236"/>
      <c r="J1012" s="236"/>
      <c r="O1012" s="237"/>
      <c r="X1012" s="228"/>
    </row>
    <row r="1013" spans="7:24" s="222" customFormat="1" x14ac:dyDescent="0.25">
      <c r="G1013" s="235"/>
      <c r="H1013" s="236"/>
      <c r="I1013" s="236"/>
      <c r="J1013" s="236"/>
      <c r="O1013" s="237"/>
      <c r="X1013" s="228"/>
    </row>
    <row r="1014" spans="7:24" s="222" customFormat="1" x14ac:dyDescent="0.25">
      <c r="G1014" s="235"/>
      <c r="H1014" s="236"/>
      <c r="I1014" s="236"/>
      <c r="J1014" s="236"/>
      <c r="O1014" s="237"/>
      <c r="X1014" s="228"/>
    </row>
    <row r="1015" spans="7:24" s="222" customFormat="1" x14ac:dyDescent="0.25">
      <c r="G1015" s="235"/>
      <c r="H1015" s="236"/>
      <c r="I1015" s="236"/>
      <c r="J1015" s="236"/>
      <c r="O1015" s="237"/>
      <c r="X1015" s="228"/>
    </row>
    <row r="1016" spans="7:24" s="222" customFormat="1" x14ac:dyDescent="0.25">
      <c r="G1016" s="235"/>
      <c r="H1016" s="236"/>
      <c r="I1016" s="236"/>
      <c r="J1016" s="236"/>
      <c r="O1016" s="237"/>
      <c r="X1016" s="228"/>
    </row>
    <row r="1017" spans="7:24" s="222" customFormat="1" x14ac:dyDescent="0.25">
      <c r="G1017" s="235"/>
      <c r="H1017" s="236"/>
      <c r="I1017" s="236"/>
      <c r="J1017" s="236"/>
      <c r="O1017" s="237"/>
      <c r="X1017" s="228"/>
    </row>
    <row r="1018" spans="7:24" s="222" customFormat="1" x14ac:dyDescent="0.25">
      <c r="G1018" s="235"/>
      <c r="H1018" s="236"/>
      <c r="I1018" s="236"/>
      <c r="J1018" s="236"/>
      <c r="O1018" s="237"/>
      <c r="X1018" s="228"/>
    </row>
    <row r="1019" spans="7:24" s="222" customFormat="1" x14ac:dyDescent="0.25">
      <c r="G1019" s="235"/>
      <c r="H1019" s="236"/>
      <c r="I1019" s="236"/>
      <c r="J1019" s="236"/>
      <c r="O1019" s="237"/>
      <c r="X1019" s="228"/>
    </row>
    <row r="1020" spans="7:24" s="222" customFormat="1" x14ac:dyDescent="0.25">
      <c r="G1020" s="235"/>
      <c r="H1020" s="236"/>
      <c r="I1020" s="236"/>
      <c r="J1020" s="236"/>
      <c r="O1020" s="237"/>
      <c r="X1020" s="228"/>
    </row>
    <row r="1021" spans="7:24" s="222" customFormat="1" x14ac:dyDescent="0.25">
      <c r="G1021" s="235"/>
      <c r="H1021" s="236"/>
      <c r="I1021" s="236"/>
      <c r="J1021" s="236"/>
      <c r="O1021" s="237"/>
      <c r="X1021" s="228"/>
    </row>
    <row r="1022" spans="7:24" s="222" customFormat="1" x14ac:dyDescent="0.25">
      <c r="G1022" s="235"/>
      <c r="H1022" s="236"/>
      <c r="I1022" s="236"/>
      <c r="J1022" s="236"/>
      <c r="O1022" s="237"/>
      <c r="X1022" s="228"/>
    </row>
    <row r="1023" spans="7:24" s="222" customFormat="1" x14ac:dyDescent="0.25">
      <c r="G1023" s="235"/>
      <c r="H1023" s="236"/>
      <c r="I1023" s="236"/>
      <c r="J1023" s="236"/>
      <c r="O1023" s="237"/>
      <c r="X1023" s="228"/>
    </row>
    <row r="1024" spans="7:24" s="222" customFormat="1" x14ac:dyDescent="0.25">
      <c r="G1024" s="235"/>
      <c r="H1024" s="236"/>
      <c r="I1024" s="236"/>
      <c r="J1024" s="236"/>
      <c r="O1024" s="237"/>
      <c r="X1024" s="228"/>
    </row>
    <row r="1025" spans="7:24" s="222" customFormat="1" x14ac:dyDescent="0.25">
      <c r="G1025" s="235"/>
      <c r="H1025" s="236"/>
      <c r="I1025" s="236"/>
      <c r="J1025" s="236"/>
      <c r="O1025" s="237"/>
      <c r="X1025" s="228"/>
    </row>
    <row r="1026" spans="7:24" s="222" customFormat="1" x14ac:dyDescent="0.25">
      <c r="G1026" s="235"/>
      <c r="H1026" s="236"/>
      <c r="I1026" s="236"/>
      <c r="J1026" s="236"/>
      <c r="O1026" s="237"/>
      <c r="X1026" s="228"/>
    </row>
    <row r="1027" spans="7:24" s="222" customFormat="1" x14ac:dyDescent="0.25">
      <c r="G1027" s="235"/>
      <c r="H1027" s="236"/>
      <c r="I1027" s="236"/>
      <c r="J1027" s="236"/>
      <c r="O1027" s="237"/>
      <c r="X1027" s="228"/>
    </row>
    <row r="1028" spans="7:24" s="222" customFormat="1" x14ac:dyDescent="0.25">
      <c r="G1028" s="235"/>
      <c r="H1028" s="236"/>
      <c r="I1028" s="236"/>
      <c r="J1028" s="236"/>
      <c r="O1028" s="237"/>
      <c r="X1028" s="228"/>
    </row>
    <row r="1029" spans="7:24" s="222" customFormat="1" x14ac:dyDescent="0.25">
      <c r="G1029" s="235"/>
      <c r="H1029" s="236"/>
      <c r="I1029" s="236"/>
      <c r="J1029" s="236"/>
      <c r="O1029" s="237"/>
      <c r="X1029" s="228"/>
    </row>
    <row r="1030" spans="7:24" s="222" customFormat="1" x14ac:dyDescent="0.25">
      <c r="G1030" s="235"/>
      <c r="H1030" s="236"/>
      <c r="I1030" s="236"/>
      <c r="J1030" s="236"/>
      <c r="O1030" s="237"/>
      <c r="X1030" s="228"/>
    </row>
    <row r="1031" spans="7:24" s="222" customFormat="1" x14ac:dyDescent="0.25">
      <c r="G1031" s="235"/>
      <c r="H1031" s="236"/>
      <c r="I1031" s="236"/>
      <c r="J1031" s="236"/>
      <c r="O1031" s="237"/>
      <c r="X1031" s="228"/>
    </row>
    <row r="1032" spans="7:24" s="222" customFormat="1" x14ac:dyDescent="0.25">
      <c r="G1032" s="235"/>
      <c r="H1032" s="236"/>
      <c r="I1032" s="236"/>
      <c r="J1032" s="236"/>
      <c r="O1032" s="237"/>
      <c r="X1032" s="228"/>
    </row>
    <row r="1033" spans="7:24" s="222" customFormat="1" x14ac:dyDescent="0.25">
      <c r="G1033" s="235"/>
      <c r="H1033" s="236"/>
      <c r="I1033" s="236"/>
      <c r="J1033" s="236"/>
      <c r="O1033" s="237"/>
      <c r="X1033" s="228"/>
    </row>
    <row r="1034" spans="7:24" s="222" customFormat="1" x14ac:dyDescent="0.25">
      <c r="G1034" s="235"/>
      <c r="H1034" s="236"/>
      <c r="I1034" s="236"/>
      <c r="J1034" s="236"/>
      <c r="O1034" s="237"/>
      <c r="X1034" s="228"/>
    </row>
    <row r="1035" spans="7:24" s="222" customFormat="1" x14ac:dyDescent="0.25">
      <c r="G1035" s="235"/>
      <c r="H1035" s="236"/>
      <c r="I1035" s="236"/>
      <c r="J1035" s="236"/>
      <c r="O1035" s="237"/>
      <c r="X1035" s="228"/>
    </row>
    <row r="1036" spans="7:24" s="222" customFormat="1" x14ac:dyDescent="0.25">
      <c r="G1036" s="235"/>
      <c r="H1036" s="236"/>
      <c r="I1036" s="236"/>
      <c r="J1036" s="236"/>
      <c r="O1036" s="237"/>
      <c r="X1036" s="228"/>
    </row>
    <row r="1037" spans="7:24" s="222" customFormat="1" x14ac:dyDescent="0.25">
      <c r="G1037" s="235"/>
      <c r="H1037" s="236"/>
      <c r="I1037" s="236"/>
      <c r="J1037" s="236"/>
      <c r="O1037" s="237"/>
      <c r="X1037" s="228"/>
    </row>
    <row r="1038" spans="7:24" s="222" customFormat="1" x14ac:dyDescent="0.25">
      <c r="G1038" s="235"/>
      <c r="H1038" s="236"/>
      <c r="I1038" s="236"/>
      <c r="J1038" s="236"/>
      <c r="O1038" s="237"/>
      <c r="X1038" s="228"/>
    </row>
    <row r="1039" spans="7:24" s="222" customFormat="1" x14ac:dyDescent="0.25">
      <c r="G1039" s="235"/>
      <c r="H1039" s="236"/>
      <c r="I1039" s="236"/>
      <c r="J1039" s="236"/>
      <c r="O1039" s="237"/>
      <c r="X1039" s="228"/>
    </row>
    <row r="1040" spans="7:24" s="222" customFormat="1" x14ac:dyDescent="0.25">
      <c r="G1040" s="235"/>
      <c r="H1040" s="236"/>
      <c r="I1040" s="236"/>
      <c r="J1040" s="236"/>
      <c r="O1040" s="237"/>
      <c r="X1040" s="228"/>
    </row>
    <row r="1041" spans="7:24" s="222" customFormat="1" x14ac:dyDescent="0.25">
      <c r="G1041" s="235"/>
      <c r="H1041" s="236"/>
      <c r="I1041" s="236"/>
      <c r="J1041" s="236"/>
      <c r="O1041" s="237"/>
      <c r="X1041" s="228"/>
    </row>
    <row r="1042" spans="7:24" s="222" customFormat="1" x14ac:dyDescent="0.25">
      <c r="G1042" s="235"/>
      <c r="H1042" s="236"/>
      <c r="I1042" s="236"/>
      <c r="J1042" s="236"/>
      <c r="O1042" s="237"/>
      <c r="X1042" s="228"/>
    </row>
    <row r="1043" spans="7:24" s="222" customFormat="1" x14ac:dyDescent="0.25">
      <c r="G1043" s="235"/>
      <c r="H1043" s="236"/>
      <c r="I1043" s="236"/>
      <c r="J1043" s="236"/>
      <c r="O1043" s="237"/>
      <c r="X1043" s="228"/>
    </row>
    <row r="1044" spans="7:24" s="222" customFormat="1" x14ac:dyDescent="0.25">
      <c r="G1044" s="235"/>
      <c r="H1044" s="236"/>
      <c r="I1044" s="236"/>
      <c r="J1044" s="236"/>
      <c r="O1044" s="237"/>
      <c r="X1044" s="228"/>
    </row>
    <row r="1045" spans="7:24" s="222" customFormat="1" x14ac:dyDescent="0.25">
      <c r="G1045" s="235"/>
      <c r="H1045" s="236"/>
      <c r="I1045" s="236"/>
      <c r="J1045" s="236"/>
      <c r="O1045" s="237"/>
      <c r="X1045" s="228"/>
    </row>
    <row r="1046" spans="7:24" s="222" customFormat="1" x14ac:dyDescent="0.25">
      <c r="G1046" s="235"/>
      <c r="H1046" s="236"/>
      <c r="I1046" s="236"/>
      <c r="J1046" s="236"/>
      <c r="O1046" s="237"/>
      <c r="X1046" s="228"/>
    </row>
    <row r="1047" spans="7:24" s="222" customFormat="1" x14ac:dyDescent="0.25">
      <c r="G1047" s="235"/>
      <c r="H1047" s="236"/>
      <c r="I1047" s="236"/>
      <c r="J1047" s="236"/>
      <c r="O1047" s="237"/>
      <c r="X1047" s="228"/>
    </row>
    <row r="1048" spans="7:24" s="222" customFormat="1" x14ac:dyDescent="0.25">
      <c r="G1048" s="235"/>
      <c r="H1048" s="236"/>
      <c r="I1048" s="236"/>
      <c r="J1048" s="236"/>
      <c r="O1048" s="237"/>
      <c r="X1048" s="228"/>
    </row>
    <row r="1049" spans="7:24" s="222" customFormat="1" x14ac:dyDescent="0.25">
      <c r="G1049" s="235"/>
      <c r="H1049" s="236"/>
      <c r="I1049" s="236"/>
      <c r="J1049" s="236"/>
      <c r="O1049" s="237"/>
      <c r="X1049" s="228"/>
    </row>
    <row r="1050" spans="7:24" s="222" customFormat="1" x14ac:dyDescent="0.25">
      <c r="G1050" s="235"/>
      <c r="H1050" s="236"/>
      <c r="I1050" s="236"/>
      <c r="J1050" s="236"/>
      <c r="O1050" s="237"/>
      <c r="X1050" s="228"/>
    </row>
    <row r="1051" spans="7:24" s="222" customFormat="1" x14ac:dyDescent="0.25">
      <c r="G1051" s="235"/>
      <c r="H1051" s="236"/>
      <c r="I1051" s="236"/>
      <c r="J1051" s="236"/>
      <c r="O1051" s="237"/>
      <c r="X1051" s="228"/>
    </row>
    <row r="1052" spans="7:24" s="222" customFormat="1" x14ac:dyDescent="0.25">
      <c r="G1052" s="235"/>
      <c r="H1052" s="236"/>
      <c r="I1052" s="236"/>
      <c r="J1052" s="236"/>
      <c r="O1052" s="237"/>
      <c r="X1052" s="228"/>
    </row>
    <row r="1053" spans="7:24" s="222" customFormat="1" x14ac:dyDescent="0.25">
      <c r="G1053" s="235"/>
      <c r="H1053" s="236"/>
      <c r="I1053" s="236"/>
      <c r="J1053" s="236"/>
      <c r="O1053" s="237"/>
      <c r="X1053" s="228"/>
    </row>
    <row r="1054" spans="7:24" s="222" customFormat="1" x14ac:dyDescent="0.25">
      <c r="G1054" s="235"/>
      <c r="H1054" s="236"/>
      <c r="I1054" s="236"/>
      <c r="J1054" s="236"/>
      <c r="O1054" s="237"/>
      <c r="X1054" s="228"/>
    </row>
    <row r="1055" spans="7:24" s="222" customFormat="1" x14ac:dyDescent="0.25">
      <c r="G1055" s="235"/>
      <c r="H1055" s="236"/>
      <c r="I1055" s="236"/>
      <c r="J1055" s="236"/>
      <c r="O1055" s="237"/>
      <c r="X1055" s="228"/>
    </row>
    <row r="1056" spans="7:24" s="222" customFormat="1" x14ac:dyDescent="0.25">
      <c r="G1056" s="235"/>
      <c r="H1056" s="236"/>
      <c r="I1056" s="236"/>
      <c r="J1056" s="236"/>
      <c r="O1056" s="237"/>
      <c r="X1056" s="228"/>
    </row>
    <row r="1057" spans="7:24" s="222" customFormat="1" x14ac:dyDescent="0.25">
      <c r="G1057" s="235"/>
      <c r="H1057" s="236"/>
      <c r="I1057" s="236"/>
      <c r="J1057" s="236"/>
      <c r="O1057" s="237"/>
      <c r="X1057" s="228"/>
    </row>
    <row r="1058" spans="7:24" s="222" customFormat="1" x14ac:dyDescent="0.25">
      <c r="G1058" s="235"/>
      <c r="H1058" s="236"/>
      <c r="I1058" s="236"/>
      <c r="J1058" s="236"/>
      <c r="O1058" s="237"/>
      <c r="X1058" s="228"/>
    </row>
    <row r="1059" spans="7:24" s="222" customFormat="1" x14ac:dyDescent="0.25">
      <c r="G1059" s="235"/>
      <c r="H1059" s="236"/>
      <c r="I1059" s="236"/>
      <c r="J1059" s="236"/>
      <c r="O1059" s="237"/>
      <c r="X1059" s="228"/>
    </row>
    <row r="1060" spans="7:24" s="222" customFormat="1" x14ac:dyDescent="0.25">
      <c r="G1060" s="235"/>
      <c r="H1060" s="236"/>
      <c r="I1060" s="236"/>
      <c r="J1060" s="236"/>
      <c r="O1060" s="237"/>
      <c r="X1060" s="228"/>
    </row>
    <row r="1061" spans="7:24" s="222" customFormat="1" x14ac:dyDescent="0.25">
      <c r="G1061" s="235"/>
      <c r="H1061" s="236"/>
      <c r="I1061" s="236"/>
      <c r="J1061" s="236"/>
      <c r="O1061" s="237"/>
      <c r="X1061" s="228"/>
    </row>
    <row r="1062" spans="7:24" s="222" customFormat="1" x14ac:dyDescent="0.25">
      <c r="G1062" s="235"/>
      <c r="H1062" s="236"/>
      <c r="I1062" s="236"/>
      <c r="J1062" s="236"/>
      <c r="O1062" s="237"/>
      <c r="X1062" s="228"/>
    </row>
    <row r="1063" spans="7:24" s="222" customFormat="1" x14ac:dyDescent="0.25">
      <c r="G1063" s="235"/>
      <c r="H1063" s="236"/>
      <c r="I1063" s="236"/>
      <c r="J1063" s="236"/>
      <c r="O1063" s="237"/>
      <c r="X1063" s="228"/>
    </row>
    <row r="1064" spans="7:24" s="222" customFormat="1" x14ac:dyDescent="0.25">
      <c r="G1064" s="235"/>
      <c r="H1064" s="236"/>
      <c r="I1064" s="236"/>
      <c r="J1064" s="236"/>
      <c r="O1064" s="237"/>
      <c r="X1064" s="228"/>
    </row>
    <row r="1065" spans="7:24" s="222" customFormat="1" x14ac:dyDescent="0.25">
      <c r="G1065" s="235"/>
      <c r="H1065" s="236"/>
      <c r="I1065" s="236"/>
      <c r="J1065" s="236"/>
      <c r="O1065" s="237"/>
      <c r="X1065" s="228"/>
    </row>
    <row r="1066" spans="7:24" s="222" customFormat="1" x14ac:dyDescent="0.25">
      <c r="G1066" s="235"/>
      <c r="H1066" s="236"/>
      <c r="I1066" s="236"/>
      <c r="J1066" s="236"/>
      <c r="O1066" s="237"/>
      <c r="X1066" s="228"/>
    </row>
    <row r="1067" spans="7:24" s="222" customFormat="1" x14ac:dyDescent="0.25">
      <c r="G1067" s="235"/>
      <c r="H1067" s="236"/>
      <c r="I1067" s="236"/>
      <c r="J1067" s="236"/>
      <c r="O1067" s="237"/>
      <c r="X1067" s="228"/>
    </row>
    <row r="1068" spans="7:24" s="222" customFormat="1" x14ac:dyDescent="0.25">
      <c r="G1068" s="235"/>
      <c r="H1068" s="236"/>
      <c r="I1068" s="236"/>
      <c r="J1068" s="236"/>
      <c r="O1068" s="237"/>
      <c r="X1068" s="228"/>
    </row>
    <row r="1069" spans="7:24" s="222" customFormat="1" x14ac:dyDescent="0.25">
      <c r="G1069" s="235"/>
      <c r="H1069" s="236"/>
      <c r="I1069" s="236"/>
      <c r="J1069" s="236"/>
      <c r="O1069" s="237"/>
      <c r="X1069" s="228"/>
    </row>
    <row r="1070" spans="7:24" s="222" customFormat="1" x14ac:dyDescent="0.25">
      <c r="G1070" s="235"/>
      <c r="H1070" s="236"/>
      <c r="I1070" s="236"/>
      <c r="J1070" s="236"/>
      <c r="O1070" s="237"/>
      <c r="X1070" s="228"/>
    </row>
    <row r="1071" spans="7:24" s="222" customFormat="1" x14ac:dyDescent="0.25">
      <c r="G1071" s="235"/>
      <c r="H1071" s="236"/>
      <c r="I1071" s="236"/>
      <c r="J1071" s="236"/>
      <c r="O1071" s="237"/>
      <c r="X1071" s="228"/>
    </row>
    <row r="1072" spans="7:24" s="222" customFormat="1" x14ac:dyDescent="0.25">
      <c r="G1072" s="235"/>
      <c r="H1072" s="236"/>
      <c r="I1072" s="236"/>
      <c r="J1072" s="236"/>
      <c r="O1072" s="237"/>
      <c r="X1072" s="228"/>
    </row>
    <row r="1073" spans="7:24" s="222" customFormat="1" x14ac:dyDescent="0.25">
      <c r="G1073" s="235"/>
      <c r="H1073" s="236"/>
      <c r="I1073" s="236"/>
      <c r="J1073" s="236"/>
      <c r="O1073" s="237"/>
      <c r="X1073" s="228"/>
    </row>
    <row r="1074" spans="7:24" s="222" customFormat="1" x14ac:dyDescent="0.25">
      <c r="G1074" s="235"/>
      <c r="H1074" s="236"/>
      <c r="I1074" s="236"/>
      <c r="J1074" s="236"/>
      <c r="O1074" s="237"/>
      <c r="X1074" s="228"/>
    </row>
    <row r="1075" spans="7:24" s="222" customFormat="1" x14ac:dyDescent="0.25">
      <c r="G1075" s="235"/>
      <c r="H1075" s="236"/>
      <c r="I1075" s="236"/>
      <c r="J1075" s="236"/>
      <c r="O1075" s="237"/>
      <c r="X1075" s="228"/>
    </row>
    <row r="1076" spans="7:24" s="222" customFormat="1" x14ac:dyDescent="0.25">
      <c r="G1076" s="235"/>
      <c r="H1076" s="236"/>
      <c r="I1076" s="236"/>
      <c r="J1076" s="236"/>
      <c r="O1076" s="237"/>
      <c r="X1076" s="228"/>
    </row>
    <row r="1077" spans="7:24" s="222" customFormat="1" x14ac:dyDescent="0.25">
      <c r="G1077" s="235"/>
      <c r="H1077" s="236"/>
      <c r="I1077" s="236"/>
      <c r="J1077" s="236"/>
      <c r="O1077" s="237"/>
      <c r="X1077" s="228"/>
    </row>
    <row r="1078" spans="7:24" s="222" customFormat="1" x14ac:dyDescent="0.25">
      <c r="G1078" s="235"/>
      <c r="H1078" s="236"/>
      <c r="I1078" s="236"/>
      <c r="J1078" s="236"/>
      <c r="O1078" s="237"/>
      <c r="X1078" s="228"/>
    </row>
    <row r="1079" spans="7:24" s="222" customFormat="1" x14ac:dyDescent="0.25">
      <c r="G1079" s="235"/>
      <c r="H1079" s="236"/>
      <c r="I1079" s="236"/>
      <c r="J1079" s="236"/>
      <c r="O1079" s="237"/>
      <c r="X1079" s="228"/>
    </row>
    <row r="1080" spans="7:24" s="222" customFormat="1" x14ac:dyDescent="0.25">
      <c r="G1080" s="235"/>
      <c r="H1080" s="236"/>
      <c r="I1080" s="236"/>
      <c r="J1080" s="236"/>
      <c r="O1080" s="237"/>
      <c r="X1080" s="228"/>
    </row>
    <row r="1081" spans="7:24" s="222" customFormat="1" x14ac:dyDescent="0.25">
      <c r="G1081" s="235"/>
      <c r="H1081" s="236"/>
      <c r="I1081" s="236"/>
      <c r="J1081" s="236"/>
      <c r="O1081" s="237"/>
      <c r="X1081" s="228"/>
    </row>
    <row r="1082" spans="7:24" s="222" customFormat="1" x14ac:dyDescent="0.25">
      <c r="G1082" s="235"/>
      <c r="H1082" s="236"/>
      <c r="I1082" s="236"/>
      <c r="J1082" s="236"/>
      <c r="O1082" s="237"/>
      <c r="X1082" s="228"/>
    </row>
    <row r="1083" spans="7:24" s="222" customFormat="1" x14ac:dyDescent="0.25">
      <c r="G1083" s="235"/>
      <c r="H1083" s="236"/>
      <c r="I1083" s="236"/>
      <c r="J1083" s="236"/>
      <c r="O1083" s="237"/>
      <c r="X1083" s="228"/>
    </row>
    <row r="1084" spans="7:24" s="222" customFormat="1" x14ac:dyDescent="0.25">
      <c r="G1084" s="235"/>
      <c r="H1084" s="236"/>
      <c r="I1084" s="236"/>
      <c r="J1084" s="236"/>
      <c r="O1084" s="237"/>
      <c r="X1084" s="228"/>
    </row>
    <row r="1085" spans="7:24" s="222" customFormat="1" x14ac:dyDescent="0.25">
      <c r="G1085" s="235"/>
      <c r="H1085" s="236"/>
      <c r="I1085" s="236"/>
      <c r="J1085" s="236"/>
      <c r="O1085" s="237"/>
      <c r="X1085" s="228"/>
    </row>
    <row r="1086" spans="7:24" s="222" customFormat="1" x14ac:dyDescent="0.25">
      <c r="G1086" s="235"/>
      <c r="H1086" s="236"/>
      <c r="I1086" s="236"/>
      <c r="J1086" s="236"/>
      <c r="O1086" s="237"/>
      <c r="X1086" s="228"/>
    </row>
    <row r="1087" spans="7:24" s="222" customFormat="1" x14ac:dyDescent="0.25">
      <c r="G1087" s="235"/>
      <c r="H1087" s="236"/>
      <c r="I1087" s="236"/>
      <c r="J1087" s="236"/>
      <c r="O1087" s="237"/>
      <c r="X1087" s="228"/>
    </row>
    <row r="1088" spans="7:24" s="222" customFormat="1" x14ac:dyDescent="0.25">
      <c r="G1088" s="235"/>
      <c r="H1088" s="236"/>
      <c r="I1088" s="236"/>
      <c r="J1088" s="236"/>
      <c r="O1088" s="237"/>
      <c r="X1088" s="228"/>
    </row>
    <row r="1089" spans="7:24" s="222" customFormat="1" x14ac:dyDescent="0.25">
      <c r="G1089" s="235"/>
      <c r="H1089" s="236"/>
      <c r="I1089" s="236"/>
      <c r="J1089" s="236"/>
      <c r="O1089" s="237"/>
      <c r="X1089" s="228"/>
    </row>
    <row r="1090" spans="7:24" s="222" customFormat="1" x14ac:dyDescent="0.25">
      <c r="G1090" s="235"/>
      <c r="H1090" s="236"/>
      <c r="I1090" s="236"/>
      <c r="J1090" s="236"/>
      <c r="O1090" s="237"/>
      <c r="X1090" s="228"/>
    </row>
    <row r="1091" spans="7:24" s="222" customFormat="1" x14ac:dyDescent="0.25">
      <c r="G1091" s="235"/>
      <c r="H1091" s="236"/>
      <c r="I1091" s="236"/>
      <c r="J1091" s="236"/>
      <c r="O1091" s="237"/>
      <c r="X1091" s="228"/>
    </row>
    <row r="1092" spans="7:24" s="222" customFormat="1" x14ac:dyDescent="0.25">
      <c r="G1092" s="235"/>
      <c r="H1092" s="236"/>
      <c r="I1092" s="236"/>
      <c r="J1092" s="236"/>
      <c r="O1092" s="237"/>
      <c r="X1092" s="228"/>
    </row>
    <row r="1093" spans="7:24" s="222" customFormat="1" x14ac:dyDescent="0.25">
      <c r="G1093" s="235"/>
      <c r="H1093" s="236"/>
      <c r="I1093" s="236"/>
      <c r="J1093" s="236"/>
      <c r="O1093" s="237"/>
      <c r="X1093" s="228"/>
    </row>
    <row r="1094" spans="7:24" s="222" customFormat="1" x14ac:dyDescent="0.25">
      <c r="G1094" s="235"/>
      <c r="H1094" s="236"/>
      <c r="I1094" s="236"/>
      <c r="J1094" s="236"/>
      <c r="O1094" s="237"/>
      <c r="X1094" s="228"/>
    </row>
    <row r="1095" spans="7:24" s="222" customFormat="1" x14ac:dyDescent="0.25">
      <c r="G1095" s="235"/>
      <c r="H1095" s="236"/>
      <c r="I1095" s="236"/>
      <c r="J1095" s="236"/>
      <c r="O1095" s="237"/>
      <c r="X1095" s="228"/>
    </row>
    <row r="1096" spans="7:24" s="222" customFormat="1" x14ac:dyDescent="0.25">
      <c r="G1096" s="235"/>
      <c r="H1096" s="236"/>
      <c r="I1096" s="236"/>
      <c r="J1096" s="236"/>
      <c r="O1096" s="237"/>
      <c r="X1096" s="228"/>
    </row>
    <row r="1097" spans="7:24" s="222" customFormat="1" x14ac:dyDescent="0.25">
      <c r="G1097" s="235"/>
      <c r="H1097" s="236"/>
      <c r="I1097" s="236"/>
      <c r="J1097" s="236"/>
      <c r="O1097" s="237"/>
      <c r="X1097" s="228"/>
    </row>
    <row r="1098" spans="7:24" s="222" customFormat="1" x14ac:dyDescent="0.25">
      <c r="G1098" s="235"/>
      <c r="H1098" s="236"/>
      <c r="I1098" s="236"/>
      <c r="J1098" s="236"/>
      <c r="O1098" s="237"/>
      <c r="X1098" s="228"/>
    </row>
    <row r="1099" spans="7:24" s="222" customFormat="1" x14ac:dyDescent="0.25">
      <c r="G1099" s="235"/>
      <c r="H1099" s="236"/>
      <c r="I1099" s="236"/>
      <c r="J1099" s="236"/>
      <c r="O1099" s="237"/>
      <c r="X1099" s="228"/>
    </row>
    <row r="1100" spans="7:24" s="222" customFormat="1" x14ac:dyDescent="0.25">
      <c r="G1100" s="235"/>
      <c r="H1100" s="236"/>
      <c r="I1100" s="236"/>
      <c r="J1100" s="236"/>
      <c r="O1100" s="237"/>
      <c r="X1100" s="228"/>
    </row>
    <row r="1101" spans="7:24" s="222" customFormat="1" x14ac:dyDescent="0.25">
      <c r="G1101" s="235"/>
      <c r="H1101" s="236"/>
      <c r="I1101" s="236"/>
      <c r="J1101" s="236"/>
      <c r="O1101" s="237"/>
      <c r="X1101" s="228"/>
    </row>
    <row r="1102" spans="7:24" s="222" customFormat="1" x14ac:dyDescent="0.25">
      <c r="G1102" s="235"/>
      <c r="H1102" s="236"/>
      <c r="I1102" s="236"/>
      <c r="J1102" s="236"/>
      <c r="O1102" s="237"/>
      <c r="X1102" s="228"/>
    </row>
    <row r="1103" spans="7:24" s="222" customFormat="1" x14ac:dyDescent="0.25">
      <c r="G1103" s="235"/>
      <c r="H1103" s="236"/>
      <c r="I1103" s="236"/>
      <c r="J1103" s="236"/>
      <c r="O1103" s="237"/>
      <c r="X1103" s="228"/>
    </row>
    <row r="1104" spans="7:24" s="222" customFormat="1" x14ac:dyDescent="0.25">
      <c r="G1104" s="235"/>
      <c r="H1104" s="236"/>
      <c r="I1104" s="236"/>
      <c r="J1104" s="236"/>
      <c r="O1104" s="237"/>
      <c r="X1104" s="228"/>
    </row>
    <row r="1105" spans="7:24" s="222" customFormat="1" x14ac:dyDescent="0.25">
      <c r="G1105" s="235"/>
      <c r="H1105" s="236"/>
      <c r="I1105" s="236"/>
      <c r="J1105" s="236"/>
      <c r="O1105" s="237"/>
      <c r="X1105" s="228"/>
    </row>
    <row r="1106" spans="7:24" s="222" customFormat="1" x14ac:dyDescent="0.25">
      <c r="G1106" s="235"/>
      <c r="H1106" s="236"/>
      <c r="I1106" s="236"/>
      <c r="J1106" s="236"/>
      <c r="O1106" s="237"/>
      <c r="X1106" s="228"/>
    </row>
    <row r="1107" spans="7:24" s="222" customFormat="1" x14ac:dyDescent="0.25">
      <c r="G1107" s="235"/>
      <c r="H1107" s="236"/>
      <c r="I1107" s="236"/>
      <c r="J1107" s="236"/>
      <c r="O1107" s="237"/>
      <c r="X1107" s="228"/>
    </row>
    <row r="1108" spans="7:24" s="222" customFormat="1" x14ac:dyDescent="0.25">
      <c r="G1108" s="235"/>
      <c r="H1108" s="236"/>
      <c r="I1108" s="236"/>
      <c r="J1108" s="236"/>
      <c r="O1108" s="237"/>
      <c r="X1108" s="228"/>
    </row>
    <row r="1109" spans="7:24" s="222" customFormat="1" x14ac:dyDescent="0.25">
      <c r="G1109" s="235"/>
      <c r="H1109" s="236"/>
      <c r="I1109" s="236"/>
      <c r="J1109" s="236"/>
      <c r="O1109" s="237"/>
      <c r="X1109" s="228"/>
    </row>
    <row r="1110" spans="7:24" s="222" customFormat="1" x14ac:dyDescent="0.25">
      <c r="G1110" s="235"/>
      <c r="H1110" s="236"/>
      <c r="I1110" s="236"/>
      <c r="J1110" s="236"/>
      <c r="O1110" s="237"/>
      <c r="X1110" s="228"/>
    </row>
    <row r="1111" spans="7:24" s="222" customFormat="1" x14ac:dyDescent="0.25">
      <c r="G1111" s="235"/>
      <c r="H1111" s="236"/>
      <c r="I1111" s="236"/>
      <c r="J1111" s="236"/>
      <c r="O1111" s="237"/>
      <c r="X1111" s="228"/>
    </row>
    <row r="1112" spans="7:24" s="222" customFormat="1" x14ac:dyDescent="0.25">
      <c r="G1112" s="235"/>
      <c r="H1112" s="236"/>
      <c r="I1112" s="236"/>
      <c r="J1112" s="236"/>
      <c r="O1112" s="237"/>
      <c r="X1112" s="228"/>
    </row>
    <row r="1113" spans="7:24" s="222" customFormat="1" x14ac:dyDescent="0.25">
      <c r="G1113" s="235"/>
      <c r="H1113" s="236"/>
      <c r="I1113" s="236"/>
      <c r="J1113" s="236"/>
      <c r="O1113" s="237"/>
      <c r="X1113" s="228"/>
    </row>
    <row r="1114" spans="7:24" s="222" customFormat="1" x14ac:dyDescent="0.25">
      <c r="G1114" s="235"/>
      <c r="H1114" s="236"/>
      <c r="I1114" s="236"/>
      <c r="J1114" s="236"/>
      <c r="O1114" s="237"/>
      <c r="X1114" s="228"/>
    </row>
    <row r="1115" spans="7:24" s="222" customFormat="1" x14ac:dyDescent="0.25">
      <c r="G1115" s="235"/>
      <c r="H1115" s="236"/>
      <c r="I1115" s="236"/>
      <c r="J1115" s="236"/>
      <c r="O1115" s="237"/>
      <c r="X1115" s="228"/>
    </row>
    <row r="1116" spans="7:24" s="222" customFormat="1" x14ac:dyDescent="0.25">
      <c r="G1116" s="235"/>
      <c r="H1116" s="236"/>
      <c r="I1116" s="236"/>
      <c r="J1116" s="236"/>
      <c r="O1116" s="237"/>
      <c r="X1116" s="228"/>
    </row>
    <row r="1117" spans="7:24" s="222" customFormat="1" x14ac:dyDescent="0.25">
      <c r="G1117" s="235"/>
      <c r="H1117" s="236"/>
      <c r="I1117" s="236"/>
      <c r="J1117" s="236"/>
      <c r="O1117" s="237"/>
      <c r="X1117" s="228"/>
    </row>
    <row r="1118" spans="7:24" s="222" customFormat="1" x14ac:dyDescent="0.25">
      <c r="G1118" s="235"/>
      <c r="H1118" s="236"/>
      <c r="I1118" s="236"/>
      <c r="J1118" s="236"/>
      <c r="O1118" s="237"/>
      <c r="X1118" s="228"/>
    </row>
    <row r="1119" spans="7:24" s="222" customFormat="1" x14ac:dyDescent="0.25">
      <c r="G1119" s="235"/>
      <c r="H1119" s="236"/>
      <c r="I1119" s="236"/>
      <c r="J1119" s="236"/>
      <c r="O1119" s="237"/>
      <c r="X1119" s="228"/>
    </row>
    <row r="1120" spans="7:24" s="222" customFormat="1" x14ac:dyDescent="0.25">
      <c r="G1120" s="235"/>
      <c r="H1120" s="236"/>
      <c r="I1120" s="236"/>
      <c r="J1120" s="236"/>
      <c r="O1120" s="237"/>
      <c r="X1120" s="228"/>
    </row>
    <row r="1121" spans="7:24" s="222" customFormat="1" x14ac:dyDescent="0.25">
      <c r="G1121" s="235"/>
      <c r="H1121" s="236"/>
      <c r="I1121" s="236"/>
      <c r="J1121" s="236"/>
      <c r="O1121" s="237"/>
      <c r="X1121" s="228"/>
    </row>
    <row r="1122" spans="7:24" s="222" customFormat="1" x14ac:dyDescent="0.25">
      <c r="G1122" s="235"/>
      <c r="H1122" s="236"/>
      <c r="I1122" s="236"/>
      <c r="J1122" s="236"/>
      <c r="O1122" s="237"/>
      <c r="X1122" s="228"/>
    </row>
    <row r="1123" spans="7:24" s="222" customFormat="1" x14ac:dyDescent="0.25">
      <c r="G1123" s="235"/>
      <c r="H1123" s="236"/>
      <c r="I1123" s="236"/>
      <c r="J1123" s="236"/>
      <c r="O1123" s="237"/>
      <c r="X1123" s="228"/>
    </row>
    <row r="1124" spans="7:24" s="222" customFormat="1" x14ac:dyDescent="0.25">
      <c r="G1124" s="235"/>
      <c r="H1124" s="236"/>
      <c r="I1124" s="236"/>
      <c r="J1124" s="236"/>
      <c r="O1124" s="237"/>
      <c r="X1124" s="228"/>
    </row>
    <row r="1125" spans="7:24" s="222" customFormat="1" x14ac:dyDescent="0.25">
      <c r="G1125" s="235"/>
      <c r="H1125" s="236"/>
      <c r="I1125" s="236"/>
      <c r="J1125" s="236"/>
      <c r="O1125" s="237"/>
      <c r="X1125" s="228"/>
    </row>
    <row r="1126" spans="7:24" s="222" customFormat="1" x14ac:dyDescent="0.25">
      <c r="G1126" s="235"/>
      <c r="H1126" s="236"/>
      <c r="I1126" s="236"/>
      <c r="J1126" s="236"/>
      <c r="O1126" s="237"/>
      <c r="X1126" s="228"/>
    </row>
    <row r="1127" spans="7:24" s="222" customFormat="1" x14ac:dyDescent="0.25">
      <c r="G1127" s="235"/>
      <c r="H1127" s="236"/>
      <c r="I1127" s="236"/>
      <c r="J1127" s="236"/>
      <c r="O1127" s="237"/>
      <c r="X1127" s="228"/>
    </row>
    <row r="1128" spans="7:24" s="222" customFormat="1" x14ac:dyDescent="0.25">
      <c r="G1128" s="235"/>
      <c r="H1128" s="236"/>
      <c r="I1128" s="236"/>
      <c r="J1128" s="236"/>
      <c r="O1128" s="237"/>
      <c r="X1128" s="228"/>
    </row>
    <row r="1129" spans="7:24" s="240" customFormat="1" x14ac:dyDescent="0.25">
      <c r="G1129" s="238"/>
      <c r="H1129" s="239"/>
      <c r="I1129" s="239"/>
      <c r="J1129" s="239"/>
      <c r="O1129" s="241"/>
      <c r="X1129" s="242"/>
    </row>
  </sheetData>
  <mergeCells count="548">
    <mergeCell ref="H544:J544"/>
    <mergeCell ref="H545:J545"/>
    <mergeCell ref="H534:J534"/>
    <mergeCell ref="H535:J535"/>
    <mergeCell ref="H536:J536"/>
    <mergeCell ref="H537:J537"/>
    <mergeCell ref="H546:J546"/>
    <mergeCell ref="H547:J547"/>
    <mergeCell ref="H540:J540"/>
    <mergeCell ref="H541:J541"/>
    <mergeCell ref="H542:J542"/>
    <mergeCell ref="H543:J543"/>
    <mergeCell ref="H524:J524"/>
    <mergeCell ref="H525:J525"/>
    <mergeCell ref="H538:J538"/>
    <mergeCell ref="H539:J539"/>
    <mergeCell ref="H528:J528"/>
    <mergeCell ref="H529:J529"/>
    <mergeCell ref="H530:J530"/>
    <mergeCell ref="H531:J531"/>
    <mergeCell ref="H532:J532"/>
    <mergeCell ref="H533:J533"/>
    <mergeCell ref="H526:J526"/>
    <mergeCell ref="H527:J527"/>
    <mergeCell ref="H516:J516"/>
    <mergeCell ref="H517:J517"/>
    <mergeCell ref="H518:J518"/>
    <mergeCell ref="H519:J519"/>
    <mergeCell ref="H520:J520"/>
    <mergeCell ref="H521:J521"/>
    <mergeCell ref="H522:J522"/>
    <mergeCell ref="H523:J523"/>
    <mergeCell ref="H508:J508"/>
    <mergeCell ref="H509:J509"/>
    <mergeCell ref="H510:J510"/>
    <mergeCell ref="H511:J511"/>
    <mergeCell ref="H512:J512"/>
    <mergeCell ref="H513:J513"/>
    <mergeCell ref="H498:J498"/>
    <mergeCell ref="H499:J499"/>
    <mergeCell ref="H500:J500"/>
    <mergeCell ref="H501:J501"/>
    <mergeCell ref="H514:J514"/>
    <mergeCell ref="H515:J515"/>
    <mergeCell ref="H504:J504"/>
    <mergeCell ref="H505:J505"/>
    <mergeCell ref="H506:J506"/>
    <mergeCell ref="H507:J507"/>
    <mergeCell ref="H488:J488"/>
    <mergeCell ref="H489:J489"/>
    <mergeCell ref="H502:J502"/>
    <mergeCell ref="H503:J503"/>
    <mergeCell ref="H492:J492"/>
    <mergeCell ref="H493:J493"/>
    <mergeCell ref="H494:J494"/>
    <mergeCell ref="H495:J495"/>
    <mergeCell ref="H496:J496"/>
    <mergeCell ref="H497:J497"/>
    <mergeCell ref="H490:J490"/>
    <mergeCell ref="H491:J491"/>
    <mergeCell ref="H480:J480"/>
    <mergeCell ref="H481:J481"/>
    <mergeCell ref="H482:J482"/>
    <mergeCell ref="H483:J483"/>
    <mergeCell ref="H484:J484"/>
    <mergeCell ref="H485:J485"/>
    <mergeCell ref="H486:J486"/>
    <mergeCell ref="H487:J487"/>
    <mergeCell ref="H472:J472"/>
    <mergeCell ref="H473:J473"/>
    <mergeCell ref="H474:J474"/>
    <mergeCell ref="H475:J475"/>
    <mergeCell ref="H476:J476"/>
    <mergeCell ref="H477:J477"/>
    <mergeCell ref="H462:J462"/>
    <mergeCell ref="H463:J463"/>
    <mergeCell ref="H464:J464"/>
    <mergeCell ref="H465:J465"/>
    <mergeCell ref="H478:J478"/>
    <mergeCell ref="H479:J479"/>
    <mergeCell ref="H468:J468"/>
    <mergeCell ref="H469:J469"/>
    <mergeCell ref="H470:J470"/>
    <mergeCell ref="H471:J471"/>
    <mergeCell ref="H452:J452"/>
    <mergeCell ref="H453:J453"/>
    <mergeCell ref="H466:J466"/>
    <mergeCell ref="H467:J467"/>
    <mergeCell ref="H456:J456"/>
    <mergeCell ref="H457:J457"/>
    <mergeCell ref="H458:J458"/>
    <mergeCell ref="H459:J459"/>
    <mergeCell ref="H460:J460"/>
    <mergeCell ref="H461:J461"/>
    <mergeCell ref="H454:J454"/>
    <mergeCell ref="H455:J455"/>
    <mergeCell ref="H444:J444"/>
    <mergeCell ref="H445:J445"/>
    <mergeCell ref="H446:J446"/>
    <mergeCell ref="H447:J447"/>
    <mergeCell ref="H448:J448"/>
    <mergeCell ref="H449:J449"/>
    <mergeCell ref="H450:J450"/>
    <mergeCell ref="H451:J451"/>
    <mergeCell ref="H436:J436"/>
    <mergeCell ref="H437:J437"/>
    <mergeCell ref="H438:J438"/>
    <mergeCell ref="H439:J439"/>
    <mergeCell ref="H440:J440"/>
    <mergeCell ref="H441:J441"/>
    <mergeCell ref="H426:J426"/>
    <mergeCell ref="H427:J427"/>
    <mergeCell ref="H428:J428"/>
    <mergeCell ref="H429:J429"/>
    <mergeCell ref="H442:J442"/>
    <mergeCell ref="H443:J443"/>
    <mergeCell ref="H432:J432"/>
    <mergeCell ref="H433:J433"/>
    <mergeCell ref="H434:J434"/>
    <mergeCell ref="H435:J435"/>
    <mergeCell ref="H416:J416"/>
    <mergeCell ref="H417:J417"/>
    <mergeCell ref="H430:J430"/>
    <mergeCell ref="H431:J431"/>
    <mergeCell ref="H420:J420"/>
    <mergeCell ref="H421:J421"/>
    <mergeCell ref="H422:J422"/>
    <mergeCell ref="H423:J423"/>
    <mergeCell ref="H424:J424"/>
    <mergeCell ref="H425:J425"/>
    <mergeCell ref="H418:J418"/>
    <mergeCell ref="H419:J419"/>
    <mergeCell ref="H408:J408"/>
    <mergeCell ref="H409:J409"/>
    <mergeCell ref="H410:J410"/>
    <mergeCell ref="H411:J411"/>
    <mergeCell ref="H412:J412"/>
    <mergeCell ref="H413:J413"/>
    <mergeCell ref="H414:J414"/>
    <mergeCell ref="H415:J415"/>
    <mergeCell ref="H400:J400"/>
    <mergeCell ref="H401:J401"/>
    <mergeCell ref="H402:J402"/>
    <mergeCell ref="H403:J403"/>
    <mergeCell ref="H404:J404"/>
    <mergeCell ref="H405:J405"/>
    <mergeCell ref="H390:J390"/>
    <mergeCell ref="H391:J391"/>
    <mergeCell ref="H392:J392"/>
    <mergeCell ref="H393:J393"/>
    <mergeCell ref="H406:J406"/>
    <mergeCell ref="H407:J407"/>
    <mergeCell ref="H396:J396"/>
    <mergeCell ref="H397:J397"/>
    <mergeCell ref="H398:J398"/>
    <mergeCell ref="H399:J399"/>
    <mergeCell ref="H380:J380"/>
    <mergeCell ref="H381:J381"/>
    <mergeCell ref="H394:J394"/>
    <mergeCell ref="H395:J395"/>
    <mergeCell ref="H384:J384"/>
    <mergeCell ref="H385:J385"/>
    <mergeCell ref="H386:J386"/>
    <mergeCell ref="H387:J387"/>
    <mergeCell ref="H388:J388"/>
    <mergeCell ref="H389:J389"/>
    <mergeCell ref="H382:J382"/>
    <mergeCell ref="H383:J383"/>
    <mergeCell ref="H372:J372"/>
    <mergeCell ref="H373:J373"/>
    <mergeCell ref="H374:J374"/>
    <mergeCell ref="H375:J375"/>
    <mergeCell ref="H376:J376"/>
    <mergeCell ref="H377:J377"/>
    <mergeCell ref="H378:J378"/>
    <mergeCell ref="H379:J379"/>
    <mergeCell ref="H364:J364"/>
    <mergeCell ref="H365:J365"/>
    <mergeCell ref="H366:J366"/>
    <mergeCell ref="H367:J367"/>
    <mergeCell ref="H368:J368"/>
    <mergeCell ref="H369:J369"/>
    <mergeCell ref="H354:J354"/>
    <mergeCell ref="H355:J355"/>
    <mergeCell ref="H356:J356"/>
    <mergeCell ref="H357:J357"/>
    <mergeCell ref="H370:J370"/>
    <mergeCell ref="H371:J371"/>
    <mergeCell ref="H360:J360"/>
    <mergeCell ref="H361:J361"/>
    <mergeCell ref="H362:J362"/>
    <mergeCell ref="H363:J363"/>
    <mergeCell ref="H344:J344"/>
    <mergeCell ref="H345:J345"/>
    <mergeCell ref="H358:J358"/>
    <mergeCell ref="H359:J359"/>
    <mergeCell ref="H348:J348"/>
    <mergeCell ref="H349:J349"/>
    <mergeCell ref="H350:J350"/>
    <mergeCell ref="H351:J351"/>
    <mergeCell ref="H352:J352"/>
    <mergeCell ref="H353:J353"/>
    <mergeCell ref="H346:J346"/>
    <mergeCell ref="H347:J347"/>
    <mergeCell ref="H336:J336"/>
    <mergeCell ref="H337:J337"/>
    <mergeCell ref="H338:J338"/>
    <mergeCell ref="H339:J339"/>
    <mergeCell ref="H340:J340"/>
    <mergeCell ref="H341:J341"/>
    <mergeCell ref="H342:J342"/>
    <mergeCell ref="H343:J343"/>
    <mergeCell ref="H328:J328"/>
    <mergeCell ref="H329:J329"/>
    <mergeCell ref="H330:J330"/>
    <mergeCell ref="H331:J331"/>
    <mergeCell ref="H332:J332"/>
    <mergeCell ref="H333:J333"/>
    <mergeCell ref="H318:J318"/>
    <mergeCell ref="H319:J319"/>
    <mergeCell ref="H320:J320"/>
    <mergeCell ref="H321:J321"/>
    <mergeCell ref="H334:J334"/>
    <mergeCell ref="H335:J335"/>
    <mergeCell ref="H324:J324"/>
    <mergeCell ref="H325:J325"/>
    <mergeCell ref="H326:J326"/>
    <mergeCell ref="H327:J327"/>
    <mergeCell ref="H308:J308"/>
    <mergeCell ref="H309:J309"/>
    <mergeCell ref="H322:J322"/>
    <mergeCell ref="H323:J323"/>
    <mergeCell ref="H312:J312"/>
    <mergeCell ref="H313:J313"/>
    <mergeCell ref="H314:J314"/>
    <mergeCell ref="H315:J315"/>
    <mergeCell ref="H316:J316"/>
    <mergeCell ref="H317:J317"/>
    <mergeCell ref="H310:J310"/>
    <mergeCell ref="H311:J311"/>
    <mergeCell ref="H300:J300"/>
    <mergeCell ref="H301:J301"/>
    <mergeCell ref="H302:J302"/>
    <mergeCell ref="H303:J303"/>
    <mergeCell ref="H304:J304"/>
    <mergeCell ref="H305:J305"/>
    <mergeCell ref="H306:J306"/>
    <mergeCell ref="H307:J307"/>
    <mergeCell ref="H292:J292"/>
    <mergeCell ref="H293:J293"/>
    <mergeCell ref="H294:J294"/>
    <mergeCell ref="H295:J295"/>
    <mergeCell ref="H296:J296"/>
    <mergeCell ref="H297:J297"/>
    <mergeCell ref="H282:J282"/>
    <mergeCell ref="H283:J283"/>
    <mergeCell ref="H284:J284"/>
    <mergeCell ref="H285:J285"/>
    <mergeCell ref="H298:J298"/>
    <mergeCell ref="H299:J299"/>
    <mergeCell ref="H288:J288"/>
    <mergeCell ref="H289:J289"/>
    <mergeCell ref="H290:J290"/>
    <mergeCell ref="H291:J291"/>
    <mergeCell ref="H272:J272"/>
    <mergeCell ref="H273:J273"/>
    <mergeCell ref="H286:J286"/>
    <mergeCell ref="H287:J287"/>
    <mergeCell ref="H276:J276"/>
    <mergeCell ref="H277:J277"/>
    <mergeCell ref="H278:J278"/>
    <mergeCell ref="H279:J279"/>
    <mergeCell ref="H280:J280"/>
    <mergeCell ref="H281:J281"/>
    <mergeCell ref="H274:J274"/>
    <mergeCell ref="H275:J275"/>
    <mergeCell ref="H264:J264"/>
    <mergeCell ref="H265:J265"/>
    <mergeCell ref="H266:J266"/>
    <mergeCell ref="H267:J267"/>
    <mergeCell ref="H268:J268"/>
    <mergeCell ref="H269:J269"/>
    <mergeCell ref="H270:J270"/>
    <mergeCell ref="H271:J271"/>
    <mergeCell ref="H256:J256"/>
    <mergeCell ref="H257:J257"/>
    <mergeCell ref="H258:J258"/>
    <mergeCell ref="H259:J259"/>
    <mergeCell ref="H260:J260"/>
    <mergeCell ref="H261:J261"/>
    <mergeCell ref="H246:J246"/>
    <mergeCell ref="H247:J247"/>
    <mergeCell ref="H248:J248"/>
    <mergeCell ref="H249:J249"/>
    <mergeCell ref="H262:J262"/>
    <mergeCell ref="H263:J263"/>
    <mergeCell ref="H252:J252"/>
    <mergeCell ref="H253:J253"/>
    <mergeCell ref="H254:J254"/>
    <mergeCell ref="H255:J255"/>
    <mergeCell ref="H236:J236"/>
    <mergeCell ref="H237:J237"/>
    <mergeCell ref="H250:J250"/>
    <mergeCell ref="H251:J251"/>
    <mergeCell ref="H240:J240"/>
    <mergeCell ref="H241:J241"/>
    <mergeCell ref="H242:J242"/>
    <mergeCell ref="H243:J243"/>
    <mergeCell ref="H244:J244"/>
    <mergeCell ref="H245:J245"/>
    <mergeCell ref="H238:J238"/>
    <mergeCell ref="H239:J239"/>
    <mergeCell ref="H228:J228"/>
    <mergeCell ref="H229:J229"/>
    <mergeCell ref="H230:J230"/>
    <mergeCell ref="H231:J231"/>
    <mergeCell ref="H232:J232"/>
    <mergeCell ref="H233:J233"/>
    <mergeCell ref="H234:J234"/>
    <mergeCell ref="H235:J235"/>
    <mergeCell ref="H220:J220"/>
    <mergeCell ref="H221:J221"/>
    <mergeCell ref="H222:J222"/>
    <mergeCell ref="H223:J223"/>
    <mergeCell ref="H224:J224"/>
    <mergeCell ref="H225:J225"/>
    <mergeCell ref="H210:J210"/>
    <mergeCell ref="H211:J211"/>
    <mergeCell ref="H212:J212"/>
    <mergeCell ref="H213:J213"/>
    <mergeCell ref="H226:J226"/>
    <mergeCell ref="H227:J227"/>
    <mergeCell ref="H216:J216"/>
    <mergeCell ref="H217:J217"/>
    <mergeCell ref="H218:J218"/>
    <mergeCell ref="H219:J219"/>
    <mergeCell ref="H200:J200"/>
    <mergeCell ref="H201:J201"/>
    <mergeCell ref="H214:J214"/>
    <mergeCell ref="H215:J215"/>
    <mergeCell ref="H204:J204"/>
    <mergeCell ref="H205:J205"/>
    <mergeCell ref="H206:J206"/>
    <mergeCell ref="H207:J207"/>
    <mergeCell ref="H208:J208"/>
    <mergeCell ref="H209:J209"/>
    <mergeCell ref="H202:J202"/>
    <mergeCell ref="H203:J203"/>
    <mergeCell ref="H192:J192"/>
    <mergeCell ref="H193:J193"/>
    <mergeCell ref="H194:J194"/>
    <mergeCell ref="H195:J195"/>
    <mergeCell ref="H196:J196"/>
    <mergeCell ref="H197:J197"/>
    <mergeCell ref="H198:J198"/>
    <mergeCell ref="H199:J199"/>
    <mergeCell ref="H184:J184"/>
    <mergeCell ref="H185:J185"/>
    <mergeCell ref="H186:J186"/>
    <mergeCell ref="H187:J187"/>
    <mergeCell ref="H188:J188"/>
    <mergeCell ref="H189:J189"/>
    <mergeCell ref="H174:J174"/>
    <mergeCell ref="H175:J175"/>
    <mergeCell ref="H176:J176"/>
    <mergeCell ref="H177:J177"/>
    <mergeCell ref="H190:J190"/>
    <mergeCell ref="H191:J191"/>
    <mergeCell ref="H180:J180"/>
    <mergeCell ref="H181:J181"/>
    <mergeCell ref="H182:J182"/>
    <mergeCell ref="H183:J183"/>
    <mergeCell ref="H164:J164"/>
    <mergeCell ref="H165:J165"/>
    <mergeCell ref="H178:J178"/>
    <mergeCell ref="H179:J179"/>
    <mergeCell ref="H168:J168"/>
    <mergeCell ref="H169:J169"/>
    <mergeCell ref="H170:J170"/>
    <mergeCell ref="H171:J171"/>
    <mergeCell ref="H172:J172"/>
    <mergeCell ref="H173:J173"/>
    <mergeCell ref="H166:J166"/>
    <mergeCell ref="H167:J167"/>
    <mergeCell ref="H156:J156"/>
    <mergeCell ref="H157:J157"/>
    <mergeCell ref="H158:J158"/>
    <mergeCell ref="H159:J159"/>
    <mergeCell ref="H160:J160"/>
    <mergeCell ref="H161:J161"/>
    <mergeCell ref="H162:J162"/>
    <mergeCell ref="H163:J163"/>
    <mergeCell ref="H148:J148"/>
    <mergeCell ref="H149:J149"/>
    <mergeCell ref="H150:J150"/>
    <mergeCell ref="H151:J151"/>
    <mergeCell ref="H152:J152"/>
    <mergeCell ref="H153:J153"/>
    <mergeCell ref="H138:J138"/>
    <mergeCell ref="H139:J139"/>
    <mergeCell ref="H140:J140"/>
    <mergeCell ref="H141:J141"/>
    <mergeCell ref="H154:J154"/>
    <mergeCell ref="H155:J155"/>
    <mergeCell ref="H144:J144"/>
    <mergeCell ref="H145:J145"/>
    <mergeCell ref="H146:J146"/>
    <mergeCell ref="H147:J147"/>
    <mergeCell ref="H128:J128"/>
    <mergeCell ref="H129:J129"/>
    <mergeCell ref="H142:J142"/>
    <mergeCell ref="H143:J143"/>
    <mergeCell ref="H132:J132"/>
    <mergeCell ref="H133:J133"/>
    <mergeCell ref="H134:J134"/>
    <mergeCell ref="H135:J135"/>
    <mergeCell ref="H136:J136"/>
    <mergeCell ref="H137:J137"/>
    <mergeCell ref="H130:J130"/>
    <mergeCell ref="H131:J131"/>
    <mergeCell ref="H120:J120"/>
    <mergeCell ref="H121:J121"/>
    <mergeCell ref="H122:J122"/>
    <mergeCell ref="H123:J123"/>
    <mergeCell ref="H124:J124"/>
    <mergeCell ref="H125:J125"/>
    <mergeCell ref="H126:J126"/>
    <mergeCell ref="H127:J127"/>
    <mergeCell ref="H112:J112"/>
    <mergeCell ref="H113:J113"/>
    <mergeCell ref="H114:J114"/>
    <mergeCell ref="H115:J115"/>
    <mergeCell ref="H116:J116"/>
    <mergeCell ref="H117:J117"/>
    <mergeCell ref="H102:J102"/>
    <mergeCell ref="H103:J103"/>
    <mergeCell ref="H104:J104"/>
    <mergeCell ref="H105:J105"/>
    <mergeCell ref="H118:J118"/>
    <mergeCell ref="H119:J119"/>
    <mergeCell ref="H108:J108"/>
    <mergeCell ref="H109:J109"/>
    <mergeCell ref="H110:J110"/>
    <mergeCell ref="H111:J111"/>
    <mergeCell ref="H92:J92"/>
    <mergeCell ref="H93:J93"/>
    <mergeCell ref="H106:J106"/>
    <mergeCell ref="H107:J107"/>
    <mergeCell ref="H96:J96"/>
    <mergeCell ref="H97:J97"/>
    <mergeCell ref="H98:J98"/>
    <mergeCell ref="H99:J99"/>
    <mergeCell ref="H100:J100"/>
    <mergeCell ref="H101:J101"/>
    <mergeCell ref="H94:J94"/>
    <mergeCell ref="H95:J95"/>
    <mergeCell ref="H84:J84"/>
    <mergeCell ref="H85:J85"/>
    <mergeCell ref="H86:J86"/>
    <mergeCell ref="H87:J87"/>
    <mergeCell ref="H88:J88"/>
    <mergeCell ref="H89:J89"/>
    <mergeCell ref="H90:J90"/>
    <mergeCell ref="H91:J91"/>
    <mergeCell ref="H76:J76"/>
    <mergeCell ref="H77:J77"/>
    <mergeCell ref="H78:J78"/>
    <mergeCell ref="H79:J79"/>
    <mergeCell ref="H80:J80"/>
    <mergeCell ref="H81:J81"/>
    <mergeCell ref="H66:J66"/>
    <mergeCell ref="H67:J67"/>
    <mergeCell ref="H68:J68"/>
    <mergeCell ref="H69:J69"/>
    <mergeCell ref="H82:J82"/>
    <mergeCell ref="H83:J83"/>
    <mergeCell ref="H72:J72"/>
    <mergeCell ref="H73:J73"/>
    <mergeCell ref="H74:J74"/>
    <mergeCell ref="H75:J75"/>
    <mergeCell ref="H56:J56"/>
    <mergeCell ref="H57:J57"/>
    <mergeCell ref="H70:J70"/>
    <mergeCell ref="H71:J71"/>
    <mergeCell ref="H60:J60"/>
    <mergeCell ref="H61:J61"/>
    <mergeCell ref="H62:J62"/>
    <mergeCell ref="H63:J63"/>
    <mergeCell ref="H64:J64"/>
    <mergeCell ref="H65:J65"/>
    <mergeCell ref="H58:J58"/>
    <mergeCell ref="H59:J59"/>
    <mergeCell ref="H48:J48"/>
    <mergeCell ref="H49:J49"/>
    <mergeCell ref="H50:J50"/>
    <mergeCell ref="H51:J51"/>
    <mergeCell ref="H52:J52"/>
    <mergeCell ref="H53:J53"/>
    <mergeCell ref="H54:J54"/>
    <mergeCell ref="H55:J55"/>
    <mergeCell ref="H40:J40"/>
    <mergeCell ref="H41:J41"/>
    <mergeCell ref="H42:J42"/>
    <mergeCell ref="H43:J43"/>
    <mergeCell ref="H44:J44"/>
    <mergeCell ref="H45:J45"/>
    <mergeCell ref="H30:J30"/>
    <mergeCell ref="H31:J31"/>
    <mergeCell ref="H32:J32"/>
    <mergeCell ref="H33:J33"/>
    <mergeCell ref="H46:J46"/>
    <mergeCell ref="H47:J47"/>
    <mergeCell ref="H36:J36"/>
    <mergeCell ref="H37:J37"/>
    <mergeCell ref="H38:J38"/>
    <mergeCell ref="H39:J39"/>
    <mergeCell ref="H20:J20"/>
    <mergeCell ref="H21:J21"/>
    <mergeCell ref="H34:J34"/>
    <mergeCell ref="H35:J35"/>
    <mergeCell ref="H24:J24"/>
    <mergeCell ref="H25:J25"/>
    <mergeCell ref="H26:J26"/>
    <mergeCell ref="H27:J27"/>
    <mergeCell ref="H28:J28"/>
    <mergeCell ref="H29:J29"/>
    <mergeCell ref="H22:J22"/>
    <mergeCell ref="H23:J23"/>
    <mergeCell ref="H12:J12"/>
    <mergeCell ref="H13:J13"/>
    <mergeCell ref="H14:J14"/>
    <mergeCell ref="H15:J15"/>
    <mergeCell ref="H16:J16"/>
    <mergeCell ref="H17:J17"/>
    <mergeCell ref="H18:J18"/>
    <mergeCell ref="H19:J19"/>
    <mergeCell ref="S4:S5"/>
    <mergeCell ref="H7:J7"/>
    <mergeCell ref="H8:J8"/>
    <mergeCell ref="H9:J9"/>
    <mergeCell ref="K4:L4"/>
    <mergeCell ref="M4:N4"/>
    <mergeCell ref="H10:J10"/>
    <mergeCell ref="H11:J11"/>
    <mergeCell ref="C4:D4"/>
    <mergeCell ref="E4:F4"/>
    <mergeCell ref="G4:H4"/>
    <mergeCell ref="I4:J4"/>
  </mergeCells>
  <phoneticPr fontId="32" type="noConversion"/>
  <conditionalFormatting sqref="O6">
    <cfRule type="cellIs" dxfId="3" priority="1" stopIfTrue="1" operator="greaterThan">
      <formula>0.99</formula>
    </cfRule>
    <cfRule type="cellIs" dxfId="2" priority="2" stopIfTrue="1" operator="between">
      <formula>0</formula>
      <formula>0.99</formula>
    </cfRule>
  </conditionalFormatting>
  <dataValidations count="4">
    <dataValidation type="list" allowBlank="1" showInputMessage="1" showErrorMessage="1" sqref="E8:E547">
      <formula1>$A$3:$A$7</formula1>
    </dataValidation>
    <dataValidation type="list" allowBlank="1" showInputMessage="1" showErrorMessage="1" sqref="F8:F547">
      <formula1>$Y$8:$Y$14</formula1>
    </dataValidation>
    <dataValidation type="whole" allowBlank="1" showInputMessage="1" showErrorMessage="1" sqref="G8:G547">
      <formula1>0</formula1>
      <formula2>120</formula2>
    </dataValidation>
    <dataValidation type="list" allowBlank="1" showDropDown="1" showInputMessage="1" showErrorMessage="1" error="Enter Y or N" sqref="K8:K547">
      <formula1>"Y,N,y,n"</formula1>
    </dataValidation>
  </dataValidations>
  <printOptions horizontalCentered="1"/>
  <pageMargins left="0.25" right="0.25" top="0.25" bottom="0.5" header="0.5" footer="0.25"/>
  <pageSetup scale="83" fitToHeight="0" orientation="landscape" horizontalDpi="300" verticalDpi="300" r:id="rId1"/>
  <headerFooter alignWithMargins="0">
    <oddFooter>&amp;LReport Date &amp;D&amp;CFormula: leak rate X 60 X 24 X 365 X .51 / 1000 CU FT = Potential Cost Avoidance {Annually}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1129"/>
  <sheetViews>
    <sheetView topLeftCell="B1" zoomScaleNormal="100" workbookViewId="0">
      <selection activeCell="B1" sqref="B1"/>
    </sheetView>
  </sheetViews>
  <sheetFormatPr defaultColWidth="9.109375" defaultRowHeight="13.2" x14ac:dyDescent="0.25"/>
  <cols>
    <col min="1" max="1" width="9.109375" style="9" hidden="1" customWidth="1"/>
    <col min="2" max="2" width="7.6640625" style="9" customWidth="1"/>
    <col min="3" max="3" width="20.6640625" style="9" customWidth="1"/>
    <col min="4" max="4" width="13.6640625" style="9" bestFit="1" customWidth="1"/>
    <col min="5" max="6" width="12.33203125" style="9" customWidth="1"/>
    <col min="7" max="7" width="12.33203125" style="30" customWidth="1"/>
    <col min="8" max="10" width="12.33203125" style="11" customWidth="1"/>
    <col min="11" max="13" width="12.33203125" style="9" customWidth="1"/>
    <col min="14" max="14" width="10.6640625" style="9" customWidth="1"/>
    <col min="15" max="15" width="11" bestFit="1" customWidth="1"/>
    <col min="16" max="16" width="12.88671875" style="9" bestFit="1" customWidth="1"/>
    <col min="17" max="18" width="9.44140625" style="9" bestFit="1" customWidth="1"/>
    <col min="19" max="19" width="11" style="9" customWidth="1"/>
    <col min="20" max="23" width="9.109375" style="9" customWidth="1"/>
    <col min="24" max="24" width="14.6640625" style="34" hidden="1" customWidth="1"/>
    <col min="25" max="31" width="9.109375" style="9" hidden="1" customWidth="1"/>
    <col min="32" max="256" width="9.109375" style="9" customWidth="1"/>
    <col min="257" max="16384" width="9.109375" style="9"/>
  </cols>
  <sheetData>
    <row r="1" spans="1:46" s="113" customFormat="1" ht="66" customHeight="1" x14ac:dyDescent="0.25">
      <c r="B1" s="199"/>
      <c r="D1" s="118" t="str">
        <f>Translations!$A$42</f>
        <v>Copyright 2008 by UE Systems Inc. Patent Pending.</v>
      </c>
      <c r="G1" s="114"/>
      <c r="H1" s="115"/>
      <c r="I1" s="115"/>
      <c r="J1" s="115"/>
      <c r="O1" s="116"/>
      <c r="X1" s="117"/>
    </row>
    <row r="2" spans="1:46" s="113" customFormat="1" ht="13.8" thickBot="1" x14ac:dyDescent="0.3">
      <c r="G2" s="114"/>
      <c r="H2" s="115"/>
      <c r="I2" s="115"/>
      <c r="J2" s="115"/>
      <c r="O2" s="116"/>
      <c r="X2" s="117"/>
    </row>
    <row r="3" spans="1:46" ht="16.2" thickBot="1" x14ac:dyDescent="0.35">
      <c r="A3" s="74" t="str">
        <f xml:space="preserve"> Cost!$B$7</f>
        <v>Air</v>
      </c>
      <c r="B3" s="46" t="str">
        <f ca="1">REPLACE(CELL("filename", A1),1,FIND("]",CELL("filename", A1)),"")</f>
        <v>MASTER</v>
      </c>
      <c r="C3" s="37"/>
      <c r="D3" s="38"/>
      <c r="E3" s="38"/>
      <c r="F3" s="38"/>
      <c r="G3" s="39"/>
      <c r="H3" s="40"/>
      <c r="I3" s="40"/>
      <c r="J3" s="40"/>
      <c r="K3" s="35"/>
      <c r="L3" s="35"/>
      <c r="M3" s="35"/>
      <c r="N3" s="35"/>
      <c r="O3" s="35"/>
      <c r="P3" s="35"/>
      <c r="Q3" s="35"/>
      <c r="R3" s="35"/>
      <c r="S3" s="126"/>
      <c r="T3" s="229"/>
      <c r="U3" s="222"/>
      <c r="V3" s="222"/>
      <c r="W3" s="222"/>
      <c r="X3" s="223"/>
      <c r="Y3" s="222"/>
      <c r="Z3" s="222"/>
      <c r="AA3" s="222"/>
      <c r="AB3" s="222"/>
      <c r="AC3" s="222"/>
      <c r="AD3" s="222"/>
      <c r="AE3" s="222"/>
      <c r="AF3" s="222"/>
      <c r="AG3" s="222"/>
      <c r="AH3" s="222"/>
      <c r="AI3" s="222"/>
      <c r="AJ3" s="222"/>
      <c r="AK3" s="222"/>
      <c r="AL3" s="222"/>
      <c r="AM3" s="222"/>
      <c r="AN3" s="222"/>
      <c r="AO3" s="222"/>
      <c r="AP3" s="222"/>
      <c r="AQ3" s="222"/>
      <c r="AR3" s="222"/>
      <c r="AS3" s="222"/>
      <c r="AT3" s="222"/>
    </row>
    <row r="4" spans="1:46" ht="15.75" customHeight="1" x14ac:dyDescent="0.3">
      <c r="A4" s="74" t="str">
        <f xml:space="preserve"> Cost!$B$8</f>
        <v>Argon</v>
      </c>
      <c r="B4" s="41"/>
      <c r="C4" s="312" t="str">
        <f>CONCATENATE($A$3," ",$A$8)</f>
        <v>Air Leaks Repaired</v>
      </c>
      <c r="D4" s="313"/>
      <c r="E4" s="314" t="str">
        <f>CONCATENATE($A$4," ",$A$8)</f>
        <v>Argon Leaks Repaired</v>
      </c>
      <c r="F4" s="315"/>
      <c r="G4" s="312" t="str">
        <f>CONCATENATE($A$5," ",$A$8)</f>
        <v>Helium Leaks Repaired</v>
      </c>
      <c r="H4" s="313"/>
      <c r="I4" s="312" t="str">
        <f>CONCATENATE($A$6," ",$A$8)</f>
        <v>Hydrogen Leaks Repaired</v>
      </c>
      <c r="J4" s="313"/>
      <c r="K4" s="312" t="str">
        <f>CONCATENATE($A$7," ",$A$8)</f>
        <v>Other Leaks Repaired</v>
      </c>
      <c r="L4" s="313"/>
      <c r="M4" s="314" t="str">
        <f>Translations!$A63</f>
        <v>Cost Avoidance</v>
      </c>
      <c r="N4" s="321"/>
      <c r="O4" s="36"/>
      <c r="P4" s="256" t="s">
        <v>81</v>
      </c>
      <c r="Q4" s="256" t="s">
        <v>79</v>
      </c>
      <c r="R4" s="256" t="s">
        <v>80</v>
      </c>
      <c r="S4" s="316" t="str">
        <f>IF(Cost!$X$2="standard",Translations!$A$47, Translations!$A$48)</f>
        <v>Identified CFM Total</v>
      </c>
      <c r="T4" s="229"/>
      <c r="U4" s="222"/>
      <c r="V4" s="222"/>
      <c r="W4" s="222"/>
      <c r="X4" s="223"/>
      <c r="Y4" s="222"/>
      <c r="Z4" s="222"/>
      <c r="AA4" s="222"/>
      <c r="AB4" s="222"/>
      <c r="AC4" s="222"/>
      <c r="AD4" s="222"/>
      <c r="AE4" s="222"/>
      <c r="AF4" s="222"/>
      <c r="AG4" s="222"/>
      <c r="AH4" s="222"/>
      <c r="AI4" s="222"/>
      <c r="AJ4" s="222"/>
      <c r="AK4" s="222"/>
      <c r="AL4" s="222"/>
      <c r="AM4" s="222"/>
      <c r="AN4" s="222"/>
      <c r="AO4" s="222"/>
      <c r="AP4" s="222"/>
      <c r="AQ4" s="222"/>
      <c r="AR4" s="222"/>
      <c r="AS4" s="222"/>
      <c r="AT4" s="222"/>
    </row>
    <row r="5" spans="1:46" ht="15.6" x14ac:dyDescent="0.3">
      <c r="A5" s="74" t="str">
        <f xml:space="preserve"> Cost!$B$9</f>
        <v>Helium</v>
      </c>
      <c r="B5" s="42"/>
      <c r="C5" s="17" t="str">
        <f>IF(Cost!$X$2="standard","CFM","LPM")</f>
        <v>CFM</v>
      </c>
      <c r="D5" s="18" t="str">
        <f>Translations!$A55</f>
        <v>Cost</v>
      </c>
      <c r="E5" s="17" t="str">
        <f>IF(Cost!$X$2="standard","CFM","LPM")</f>
        <v>CFM</v>
      </c>
      <c r="F5" s="18" t="str">
        <f>Translations!$A55</f>
        <v>Cost</v>
      </c>
      <c r="G5" s="17" t="str">
        <f>IF(Cost!$X$2="standard","CFM","LPM")</f>
        <v>CFM</v>
      </c>
      <c r="H5" s="18" t="str">
        <f>Translations!$A55</f>
        <v>Cost</v>
      </c>
      <c r="I5" s="17" t="str">
        <f>IF(Cost!$X$2="standard","CFM","LPM")</f>
        <v>CFM</v>
      </c>
      <c r="J5" s="18" t="str">
        <f>Translations!$A55</f>
        <v>Cost</v>
      </c>
      <c r="K5" s="17" t="str">
        <f>IF(Cost!$X$2="standard","CFM","LPM")</f>
        <v>CFM</v>
      </c>
      <c r="L5" s="18" t="str">
        <f>Translations!$A55</f>
        <v>Cost</v>
      </c>
      <c r="M5" s="17" t="str">
        <f>Translations!$A64</f>
        <v>Identified</v>
      </c>
      <c r="N5" s="19" t="str">
        <f>Translations!$A65</f>
        <v>Repaired</v>
      </c>
      <c r="O5" s="12" t="str">
        <f>Translations!$A54</f>
        <v>% Complete</v>
      </c>
      <c r="P5" s="257" t="str">
        <f>Translations!$A64</f>
        <v>Identified</v>
      </c>
      <c r="Q5" s="257" t="str">
        <f>Translations!$A64</f>
        <v>Identified</v>
      </c>
      <c r="R5" s="257" t="str">
        <f>Translations!$A64</f>
        <v>Identified</v>
      </c>
      <c r="S5" s="317"/>
      <c r="T5" s="229"/>
      <c r="U5" s="222"/>
      <c r="V5" s="222"/>
      <c r="W5" s="222"/>
      <c r="X5" s="223"/>
      <c r="Y5" s="222"/>
      <c r="Z5" s="222"/>
      <c r="AA5" s="222"/>
      <c r="AB5" s="222"/>
      <c r="AC5" s="222"/>
      <c r="AD5" s="222"/>
      <c r="AE5" s="222"/>
      <c r="AF5" s="222"/>
      <c r="AG5" s="222"/>
      <c r="AH5" s="222"/>
      <c r="AI5" s="222"/>
      <c r="AJ5" s="222"/>
      <c r="AK5" s="222"/>
      <c r="AL5" s="222"/>
      <c r="AM5" s="222"/>
      <c r="AN5" s="222"/>
      <c r="AO5" s="222"/>
      <c r="AP5" s="222"/>
      <c r="AQ5" s="222"/>
      <c r="AR5" s="222"/>
      <c r="AS5" s="222"/>
      <c r="AT5" s="222"/>
    </row>
    <row r="6" spans="1:46" ht="16.2" thickBot="1" x14ac:dyDescent="0.35">
      <c r="A6" s="74" t="str">
        <f xml:space="preserve"> Cost!$B$10</f>
        <v>Hydrogen</v>
      </c>
      <c r="B6" s="43"/>
      <c r="C6" s="31">
        <f t="array" ref="C6">SUM(IF($K$8:$K$206="Y",IF($E$8:$E$206=$A$3,$N$8:$N$206,0),0))</f>
        <v>0</v>
      </c>
      <c r="D6" s="200">
        <f t="array" ref="D6">SUM(IF($K$8:$K$206="Y",IF($E$8:$E$206=$A$3,$M$8:$M$206,0),0))</f>
        <v>0</v>
      </c>
      <c r="E6" s="31">
        <f t="array" ref="E6">SUM(IF($K$8:$K$206="Y",IF($E$8:$E$206=$A$4,$N$8:$N$206,0),0))</f>
        <v>0</v>
      </c>
      <c r="F6" s="200">
        <f t="array" ref="F6">SUM(IF($K$8:$K$206="Y",IF($E$8:$E$206=$A$4,$M$8:$M$206,0),0))</f>
        <v>0</v>
      </c>
      <c r="G6" s="31">
        <f t="array" ref="G6">SUM(IF($K$8:$K$206="Y",IF($E$8:$E$206=$A$5,$N$8:$N$206,0),0))</f>
        <v>0</v>
      </c>
      <c r="H6" s="201">
        <f t="array" ref="H6">SUM(IF($K$8:$K$206="Y",IF($E$8:$E$206=$A$5,$M$8:$M$206,0),0))</f>
        <v>0</v>
      </c>
      <c r="I6" s="31">
        <f t="array" ref="I6">SUM(IF($K$8:$K$206="Y",IF($E$8:$E$206=$A$6,$N$8:$N$206,0),0))</f>
        <v>0</v>
      </c>
      <c r="J6" s="201">
        <f t="array" ref="J6">SUM(IF($K$8:$K$206="Y",IF($E$8:$E$206=$A$6,$M$8:$M$206,0),0))</f>
        <v>0</v>
      </c>
      <c r="K6" s="31">
        <f t="array" ref="K6">SUM(IF($K$8:$K$206="Y",IF($E$8:$E$206=$A$7,$N$8:$N$206,0),0))</f>
        <v>0</v>
      </c>
      <c r="L6" s="200">
        <f t="array" ref="L6">SUM(IF($K$8:$K$206="Y",IF($E$8:$E$206=$A$7,$M$8:$M$206,0),0))</f>
        <v>0</v>
      </c>
      <c r="M6" s="202">
        <f>SUM(M8:M547)</f>
        <v>0</v>
      </c>
      <c r="N6" s="203">
        <f>SUMIF(K8:K547,"Y",M8:M547)</f>
        <v>0</v>
      </c>
      <c r="O6" s="13">
        <f>IF(N6=0,0,N6/M6)</f>
        <v>0</v>
      </c>
      <c r="P6" s="49">
        <f>SUM(P8:P547)</f>
        <v>0</v>
      </c>
      <c r="Q6" s="49">
        <f>SUM(Q8:Q547)</f>
        <v>0</v>
      </c>
      <c r="R6" s="49">
        <f>SUM(R8:R547)</f>
        <v>0</v>
      </c>
      <c r="S6" s="128">
        <f>SUM(N8:N547)</f>
        <v>0</v>
      </c>
      <c r="T6" s="229"/>
      <c r="U6" s="222"/>
      <c r="V6" s="222"/>
      <c r="W6" s="222"/>
      <c r="X6" s="224"/>
      <c r="Y6" s="222"/>
      <c r="Z6" s="222"/>
      <c r="AA6" s="222"/>
      <c r="AB6" s="222"/>
      <c r="AC6" s="222"/>
      <c r="AD6" s="222"/>
      <c r="AE6" s="222"/>
      <c r="AF6" s="222"/>
      <c r="AG6" s="222"/>
      <c r="AH6" s="222"/>
      <c r="AI6" s="222"/>
      <c r="AJ6" s="222"/>
      <c r="AK6" s="222"/>
      <c r="AL6" s="222"/>
      <c r="AM6" s="222"/>
      <c r="AN6" s="222"/>
      <c r="AO6" s="222"/>
      <c r="AP6" s="222"/>
      <c r="AQ6" s="222"/>
      <c r="AR6" s="222"/>
      <c r="AS6" s="222"/>
      <c r="AT6" s="222"/>
    </row>
    <row r="7" spans="1:46" s="1" customFormat="1" ht="60" customHeight="1" thickBot="1" x14ac:dyDescent="0.3">
      <c r="A7" s="74" t="str">
        <f xml:space="preserve"> Cost!$B$11</f>
        <v>Other</v>
      </c>
      <c r="B7" s="258" t="str">
        <f>Translations!$A$66</f>
        <v>Record Number</v>
      </c>
      <c r="C7" s="258" t="str">
        <f>Translations!$A$67</f>
        <v>Group Name</v>
      </c>
      <c r="D7" s="258" t="str">
        <f>Translations!$A$68</f>
        <v>Location Name</v>
      </c>
      <c r="E7" s="258" t="str">
        <f>Translations!$A$69</f>
        <v>Type of Gas</v>
      </c>
      <c r="F7" s="258" t="str">
        <f>Translations!$A$70</f>
        <v>Pressure at Leak</v>
      </c>
      <c r="G7" s="258" t="str">
        <f>Translations!$A$71</f>
        <v>dB Reading</v>
      </c>
      <c r="H7" s="318" t="str">
        <f>Translations!$A$72</f>
        <v>Problem Description</v>
      </c>
      <c r="I7" s="319"/>
      <c r="J7" s="320"/>
      <c r="K7" s="258" t="str">
        <f>Translations!$A$75 &amp; " (Y/N)"</f>
        <v>Repaired (Y/N)</v>
      </c>
      <c r="L7" s="258" t="str">
        <f>Translations!$A$78</f>
        <v>Work Order Schedule #</v>
      </c>
      <c r="M7" s="259" t="str">
        <f>Translations!$A51</f>
        <v>Identified Leaks Cost Avoidance</v>
      </c>
      <c r="N7" s="259" t="str">
        <f>Translations!$A$79 &amp; " " &amp; IF(Cost!$X$2="standard","(CFM)","(LPM)")</f>
        <v>Size of Leak (CFM)</v>
      </c>
      <c r="O7" s="259" t="str">
        <f>Translations!$A$80 &amp; " (kWh)"</f>
        <v>Energy Avoidance (kWh)</v>
      </c>
      <c r="P7" s="260" t="str">
        <f>Translations!$A$81 &amp; " " &amp; IF(Cost!$X$2="standard","(lbs)","(gr)")</f>
        <v>CO2 Avoidance (lbs)</v>
      </c>
      <c r="Q7" s="260" t="str">
        <f>Translations!$A$82 &amp; " " &amp; IF(Cost!$X$2="standard","(lbs)","(gr)")</f>
        <v>NO Avoidance (lbs)</v>
      </c>
      <c r="R7" s="260" t="str">
        <f>Translations!$A$83 &amp; " " &amp; IF(Cost!$X$2="standard","(lbs)","(gr)")</f>
        <v>SO2 Avoidance (lbs)</v>
      </c>
      <c r="S7" s="258"/>
      <c r="T7" s="230"/>
      <c r="U7" s="225"/>
      <c r="V7" s="225"/>
      <c r="W7" s="225"/>
      <c r="X7" s="226" t="s">
        <v>78</v>
      </c>
      <c r="Y7" s="225"/>
      <c r="Z7" s="225" t="s">
        <v>9</v>
      </c>
      <c r="AA7" s="225" t="s">
        <v>6</v>
      </c>
      <c r="AB7" s="225" t="s">
        <v>7</v>
      </c>
      <c r="AC7" s="225" t="s">
        <v>8</v>
      </c>
      <c r="AD7" s="225" t="s">
        <v>77</v>
      </c>
      <c r="AE7" s="225" t="s">
        <v>4</v>
      </c>
      <c r="AF7" s="225"/>
      <c r="AG7" s="225"/>
      <c r="AH7" s="225"/>
      <c r="AI7" s="225"/>
      <c r="AJ7" s="225"/>
      <c r="AK7" s="225"/>
      <c r="AL7" s="225"/>
      <c r="AM7" s="225"/>
      <c r="AN7" s="225"/>
      <c r="AO7" s="225"/>
      <c r="AP7" s="225"/>
      <c r="AQ7" s="225"/>
      <c r="AR7" s="225"/>
      <c r="AS7" s="225"/>
      <c r="AT7" s="225"/>
    </row>
    <row r="8" spans="1:46" ht="13.8" x14ac:dyDescent="0.25">
      <c r="A8" s="9" t="str">
        <f>Translations!$A$56</f>
        <v>Leaks Repaired</v>
      </c>
      <c r="B8" s="15"/>
      <c r="C8" s="130"/>
      <c r="D8" s="130"/>
      <c r="E8" s="221"/>
      <c r="F8" s="130"/>
      <c r="G8" s="243"/>
      <c r="H8" s="310"/>
      <c r="I8" s="311"/>
      <c r="J8" s="311"/>
      <c r="K8" s="130"/>
      <c r="L8" s="15"/>
      <c r="M8" s="204">
        <f>IF(G8=0,0,AE8)</f>
        <v>0</v>
      </c>
      <c r="N8" s="44">
        <f>IF(DisplayUnits="standard",IF(G8=0,0,VLOOKUP(G8,'Flow Rate Table'!$B$13:$O$132,X8)),IF(G8=0,0,VLOOKUP(G8,#REF!,X8)))</f>
        <v>0</v>
      </c>
      <c r="O8" s="129" t="str">
        <f>IF(E8=Translations!$A$100,M8/Cost!$D$6,"N/A")</f>
        <v>N/A</v>
      </c>
      <c r="P8" s="45" t="str">
        <f>IF(E8=Translations!$A$100,VLOOKUP(Cost!$D$5,'Coefficient Table'!$A$8:$K$92,11,FALSE)*O8,"N/A")</f>
        <v>N/A</v>
      </c>
      <c r="Q8" s="45" t="str">
        <f>IF(E8=Translations!$A$100,VLOOKUP(Cost!$D$5,'Coefficient Table'!$A$8:$K$92,10,FALSE)*O8,"N/A")</f>
        <v>N/A</v>
      </c>
      <c r="R8" s="45" t="str">
        <f>IF(E8=Translations!$A$100,VLOOKUP(Cost!$D$5,'Coefficient Table'!$A$8:$K$92,9,FALSE)*P8,"N/A")</f>
        <v>N/A</v>
      </c>
      <c r="S8" s="127"/>
      <c r="T8" s="229"/>
      <c r="U8" s="222"/>
      <c r="V8" s="222"/>
      <c r="W8" s="222"/>
      <c r="X8" s="227">
        <f t="shared" ref="X8:X71" si="0">IF(DisplayUnits="standard",IF(F8=150,2)+IF(F8=125,4)+IF(F8=100,6)+IF(F8=75,8)+IF(F8=50,10)+IF(F8=25,12)+IF(F8=10,14),IF(F8=10,2)+IF(F8=9,4)+IF(F8=7,6)+IF(F8=5,8)+IF(F8=4,10)+IF(F8=2,12)+IF(F8=1,14))</f>
        <v>0</v>
      </c>
      <c r="Y8" s="222">
        <f>IF(Cost!$X$2="standard",150,10)</f>
        <v>150</v>
      </c>
      <c r="Z8" s="222">
        <f>$N8*60*Cost!$H$10*Cost!$H$11*Cost!$D$7/1000</f>
        <v>0</v>
      </c>
      <c r="AA8" s="222">
        <f>$N8*60*Cost!$H$10*Cost!$H$11*Cost!$D$8/1000</f>
        <v>0</v>
      </c>
      <c r="AB8" s="222">
        <f>$N8*60*Cost!$H$10*Cost!$H$11*Cost!$D$9/1000</f>
        <v>0</v>
      </c>
      <c r="AC8" s="222">
        <f>$N8*60*Cost!$H$10*Cost!$H$11*Cost!$D$10/1000</f>
        <v>0</v>
      </c>
      <c r="AD8" s="222">
        <f>$N8*60*Cost!$H$10*Cost!$H$11*Cost!$D$11/1000</f>
        <v>0</v>
      </c>
      <c r="AE8" s="222">
        <f>IF(E8=$A$3,Z8,IF(E8=$A$4,AA8,IF(E8=$A$5,AB8,IF(E8=$A$6,AC8,IF(E8=$A$7,AD8,0)))))</f>
        <v>0</v>
      </c>
      <c r="AF8" s="222"/>
      <c r="AG8" s="222"/>
      <c r="AH8" s="222"/>
      <c r="AI8" s="222"/>
      <c r="AJ8" s="222"/>
      <c r="AK8" s="222"/>
      <c r="AL8" s="222"/>
      <c r="AM8" s="222"/>
      <c r="AN8" s="222"/>
      <c r="AO8" s="222"/>
      <c r="AP8" s="222"/>
      <c r="AQ8" s="222"/>
      <c r="AR8" s="222"/>
      <c r="AS8" s="222"/>
      <c r="AT8" s="222"/>
    </row>
    <row r="9" spans="1:46" ht="13.8" x14ac:dyDescent="0.25">
      <c r="B9" s="15"/>
      <c r="C9" s="15"/>
      <c r="D9" s="15"/>
      <c r="E9" s="221"/>
      <c r="F9" s="15"/>
      <c r="G9" s="29"/>
      <c r="H9" s="310"/>
      <c r="I9" s="311"/>
      <c r="J9" s="311"/>
      <c r="K9" s="130"/>
      <c r="L9" s="15"/>
      <c r="M9" s="204">
        <f t="shared" ref="M9:M72" si="1">IF(G9=0,0,AE9)</f>
        <v>0</v>
      </c>
      <c r="N9" s="44">
        <f>IF(DisplayUnits="standard",IF(G9=0,0,VLOOKUP(G9,'Flow Rate Table'!$B$13:$O$132,X9)),IF(G9=0,0,VLOOKUP(G9,#REF!,X9)))</f>
        <v>0</v>
      </c>
      <c r="O9" s="129" t="str">
        <f>IF(E9=$A$3,M9/Cost!$D$6,"N/A")</f>
        <v>N/A</v>
      </c>
      <c r="P9" s="45" t="str">
        <f>IF(E9=Translations!$A$100,VLOOKUP(Cost!$D$5,'Coefficient Table'!$A$8:$K$92,11,FALSE)*O9,"N/A")</f>
        <v>N/A</v>
      </c>
      <c r="Q9" s="45" t="str">
        <f>IF(E9=Translations!$A$100,VLOOKUP(Cost!$D$5,'Coefficient Table'!$A$8:$K$92,10,FALSE)*O9,"N/A")</f>
        <v>N/A</v>
      </c>
      <c r="R9" s="45" t="str">
        <f>IF(E9=Translations!$A$100,VLOOKUP(Cost!$D$5,'Coefficient Table'!$A$8:$K$92,9,FALSE)*P9,"N/A")</f>
        <v>N/A</v>
      </c>
      <c r="S9" s="127"/>
      <c r="T9" s="229"/>
      <c r="U9" s="222"/>
      <c r="V9" s="222"/>
      <c r="W9" s="222"/>
      <c r="X9" s="227">
        <f t="shared" si="0"/>
        <v>0</v>
      </c>
      <c r="Y9" s="222">
        <f>IF(Cost!$X$2="standard",125,9)</f>
        <v>125</v>
      </c>
      <c r="Z9" s="222">
        <f>$N9*60*Cost!$H$10*Cost!$H$11*Cost!$D$7/1000</f>
        <v>0</v>
      </c>
      <c r="AA9" s="222">
        <f>$N9*60*Cost!$H$10*Cost!$H$11*Cost!$D$8/1000</f>
        <v>0</v>
      </c>
      <c r="AB9" s="222">
        <f>$N9*60*Cost!$H$10*Cost!$H$11*Cost!$D$9/1000</f>
        <v>0</v>
      </c>
      <c r="AC9" s="222">
        <f>$N9*60*Cost!$H$10*Cost!$H$11*Cost!$D$10/1000</f>
        <v>0</v>
      </c>
      <c r="AD9" s="222">
        <f>$N9*60*Cost!$H$10*Cost!$H$11*Cost!$D$11/1000</f>
        <v>0</v>
      </c>
      <c r="AE9" s="222">
        <f t="shared" ref="AE9:AE72" si="2">IF(E9=$A$3,Z9,IF(E9=$A$4,AA9,IF(E9=$A$5,AB9,IF(E9=$A$6,AC9,IF(E9=$A$7,AD9,0)))))</f>
        <v>0</v>
      </c>
      <c r="AF9" s="222"/>
      <c r="AG9" s="222"/>
      <c r="AH9" s="222"/>
      <c r="AI9" s="222"/>
      <c r="AJ9" s="222"/>
      <c r="AK9" s="222"/>
      <c r="AL9" s="222"/>
      <c r="AM9" s="222"/>
      <c r="AN9" s="222"/>
      <c r="AO9" s="222"/>
      <c r="AP9" s="222"/>
      <c r="AQ9" s="222"/>
      <c r="AR9" s="222"/>
      <c r="AS9" s="222"/>
      <c r="AT9" s="222"/>
    </row>
    <row r="10" spans="1:46" ht="13.8" x14ac:dyDescent="0.25">
      <c r="B10" s="15"/>
      <c r="C10" s="15"/>
      <c r="D10" s="15"/>
      <c r="E10" s="221"/>
      <c r="F10" s="15"/>
      <c r="G10" s="29"/>
      <c r="H10" s="310"/>
      <c r="I10" s="311"/>
      <c r="J10" s="311"/>
      <c r="K10" s="130"/>
      <c r="L10" s="15"/>
      <c r="M10" s="204">
        <f t="shared" si="1"/>
        <v>0</v>
      </c>
      <c r="N10" s="44">
        <f>IF(DisplayUnits="standard",IF(G10=0,0,VLOOKUP(G10,'Flow Rate Table'!$B$13:$O$132,X10)),IF(G10=0,0,VLOOKUP(G10,#REF!,X10)))</f>
        <v>0</v>
      </c>
      <c r="O10" s="129" t="str">
        <f>IF(E10=$A$3,M10/Cost!$D$6,"N/A")</f>
        <v>N/A</v>
      </c>
      <c r="P10" s="45" t="str">
        <f>IF(E10=Translations!$A$100,VLOOKUP(Cost!$D$5,'Coefficient Table'!$A$8:$K$92,11,FALSE)*O10,"N/A")</f>
        <v>N/A</v>
      </c>
      <c r="Q10" s="45" t="str">
        <f>IF(E10=Translations!$A$100,VLOOKUP(Cost!$D$5,'Coefficient Table'!$A$8:$K$92,10,FALSE)*O10,"N/A")</f>
        <v>N/A</v>
      </c>
      <c r="R10" s="45" t="str">
        <f>IF(E10=Translations!$A$100,VLOOKUP(Cost!$D$5,'Coefficient Table'!$A$8:$K$92,9,FALSE)*P10,"N/A")</f>
        <v>N/A</v>
      </c>
      <c r="S10" s="127"/>
      <c r="T10" s="229"/>
      <c r="U10" s="222"/>
      <c r="V10" s="222"/>
      <c r="W10" s="222"/>
      <c r="X10" s="227">
        <f t="shared" si="0"/>
        <v>0</v>
      </c>
      <c r="Y10" s="222">
        <f>IF(Cost!$X$2="standard",100,7)</f>
        <v>100</v>
      </c>
      <c r="Z10" s="222">
        <f>$N10*60*Cost!$H$10*Cost!$H$11*Cost!$D$7/1000</f>
        <v>0</v>
      </c>
      <c r="AA10" s="222">
        <f>$N10*60*Cost!$H$10*Cost!$H$11*Cost!$D$8/1000</f>
        <v>0</v>
      </c>
      <c r="AB10" s="222">
        <f>$N10*60*Cost!$H$10*Cost!$H$11*Cost!$D$9/1000</f>
        <v>0</v>
      </c>
      <c r="AC10" s="222">
        <f>$N10*60*Cost!$H$10*Cost!$H$11*Cost!$D$10/1000</f>
        <v>0</v>
      </c>
      <c r="AD10" s="222">
        <f>$N10*60*Cost!$H$10*Cost!$H$11*Cost!$D$11/1000</f>
        <v>0</v>
      </c>
      <c r="AE10" s="222">
        <f t="shared" si="2"/>
        <v>0</v>
      </c>
      <c r="AF10" s="222"/>
      <c r="AG10" s="222"/>
      <c r="AH10" s="222"/>
      <c r="AI10" s="222"/>
      <c r="AJ10" s="222"/>
      <c r="AK10" s="222"/>
      <c r="AL10" s="222"/>
      <c r="AM10" s="222"/>
      <c r="AN10" s="222"/>
      <c r="AO10" s="222"/>
      <c r="AP10" s="222"/>
      <c r="AQ10" s="222"/>
      <c r="AR10" s="222"/>
      <c r="AS10" s="222"/>
      <c r="AT10" s="222"/>
    </row>
    <row r="11" spans="1:46" ht="13.8" x14ac:dyDescent="0.25">
      <c r="B11" s="15"/>
      <c r="C11" s="15"/>
      <c r="D11" s="15"/>
      <c r="E11" s="221"/>
      <c r="F11" s="15"/>
      <c r="G11" s="29"/>
      <c r="H11" s="310"/>
      <c r="I11" s="311"/>
      <c r="J11" s="311"/>
      <c r="K11" s="130"/>
      <c r="L11" s="15"/>
      <c r="M11" s="204">
        <f t="shared" si="1"/>
        <v>0</v>
      </c>
      <c r="N11" s="44">
        <f>IF(DisplayUnits="standard",IF(G11=0,0,VLOOKUP(G11,'Flow Rate Table'!$B$13:$O$132,X11)),IF(G11=0,0,VLOOKUP(G11,#REF!,X11)))</f>
        <v>0</v>
      </c>
      <c r="O11" s="129" t="str">
        <f>IF(E11=$A$3,M11/Cost!$D$6,"N/A")</f>
        <v>N/A</v>
      </c>
      <c r="P11" s="45" t="str">
        <f>IF(E11=Translations!$A$100,VLOOKUP(Cost!$D$5,'Coefficient Table'!$A$8:$K$92,11,FALSE)*O11,"N/A")</f>
        <v>N/A</v>
      </c>
      <c r="Q11" s="45" t="str">
        <f>IF(E11=Translations!$A$100,VLOOKUP(Cost!$D$5,'Coefficient Table'!$A$8:$K$92,10,FALSE)*O11,"N/A")</f>
        <v>N/A</v>
      </c>
      <c r="R11" s="45" t="str">
        <f>IF(E11=Translations!$A$100,VLOOKUP(Cost!$D$5,'Coefficient Table'!$A$8:$K$92,9,FALSE)*P11,"N/A")</f>
        <v>N/A</v>
      </c>
      <c r="S11" s="127"/>
      <c r="T11" s="229"/>
      <c r="U11" s="222"/>
      <c r="V11" s="222"/>
      <c r="W11" s="222"/>
      <c r="X11" s="227">
        <f t="shared" si="0"/>
        <v>0</v>
      </c>
      <c r="Y11" s="222">
        <f>IF(Cost!$X$2="standard",75,5)</f>
        <v>75</v>
      </c>
      <c r="Z11" s="222">
        <f>$N11*60*Cost!$H$10*Cost!$H$11*Cost!$D$7/1000</f>
        <v>0</v>
      </c>
      <c r="AA11" s="222">
        <f>$N11*60*Cost!$H$10*Cost!$H$11*Cost!$D$8/1000</f>
        <v>0</v>
      </c>
      <c r="AB11" s="222">
        <f>$N11*60*Cost!$H$10*Cost!$H$11*Cost!$D$9/1000</f>
        <v>0</v>
      </c>
      <c r="AC11" s="222">
        <f>$N11*60*Cost!$H$10*Cost!$H$11*Cost!$D$10/1000</f>
        <v>0</v>
      </c>
      <c r="AD11" s="222">
        <f>$N11*60*Cost!$H$10*Cost!$H$11*Cost!$D$11/1000</f>
        <v>0</v>
      </c>
      <c r="AE11" s="222">
        <f t="shared" si="2"/>
        <v>0</v>
      </c>
      <c r="AF11" s="222"/>
      <c r="AG11" s="222"/>
      <c r="AH11" s="222"/>
      <c r="AI11" s="222"/>
      <c r="AJ11" s="222"/>
      <c r="AK11" s="222"/>
      <c r="AL11" s="222"/>
      <c r="AM11" s="222"/>
      <c r="AN11" s="222"/>
      <c r="AO11" s="222"/>
      <c r="AP11" s="222"/>
      <c r="AQ11" s="222"/>
      <c r="AR11" s="222"/>
      <c r="AS11" s="222"/>
      <c r="AT11" s="222"/>
    </row>
    <row r="12" spans="1:46" ht="13.8" x14ac:dyDescent="0.25">
      <c r="B12" s="15"/>
      <c r="C12" s="15"/>
      <c r="D12" s="15"/>
      <c r="E12" s="221"/>
      <c r="F12" s="15"/>
      <c r="G12" s="29"/>
      <c r="H12" s="310"/>
      <c r="I12" s="311"/>
      <c r="J12" s="311"/>
      <c r="K12" s="130"/>
      <c r="L12" s="15"/>
      <c r="M12" s="204">
        <f t="shared" si="1"/>
        <v>0</v>
      </c>
      <c r="N12" s="44">
        <f>IF(DisplayUnits="standard",IF(G12=0,0,VLOOKUP(G12,'Flow Rate Table'!$B$13:$O$132,X12)),IF(G12=0,0,VLOOKUP(G12,#REF!,X12)))</f>
        <v>0</v>
      </c>
      <c r="O12" s="129" t="str">
        <f>IF(E12=$A$3,M12/Cost!$D$6,"N/A")</f>
        <v>N/A</v>
      </c>
      <c r="P12" s="45" t="str">
        <f>IF(E12=Translations!$A$100,VLOOKUP(Cost!$D$5,'Coefficient Table'!$A$8:$K$92,11,FALSE)*O12,"N/A")</f>
        <v>N/A</v>
      </c>
      <c r="Q12" s="45" t="str">
        <f>IF(E12=Translations!$A$100,VLOOKUP(Cost!$D$5,'Coefficient Table'!$A$8:$K$92,10,FALSE)*O12,"N/A")</f>
        <v>N/A</v>
      </c>
      <c r="R12" s="45" t="str">
        <f>IF(E12=Translations!$A$100,VLOOKUP(Cost!$D$5,'Coefficient Table'!$A$8:$K$92,9,FALSE)*P12,"N/A")</f>
        <v>N/A</v>
      </c>
      <c r="S12" s="127"/>
      <c r="T12" s="229"/>
      <c r="U12" s="222"/>
      <c r="V12" s="222"/>
      <c r="W12" s="222"/>
      <c r="X12" s="227">
        <f t="shared" si="0"/>
        <v>0</v>
      </c>
      <c r="Y12" s="222">
        <f>IF(Cost!$X$2="standard",50,4)</f>
        <v>50</v>
      </c>
      <c r="Z12" s="222">
        <f>$N12*60*Cost!$H$10*Cost!$H$11*Cost!$D$7/1000</f>
        <v>0</v>
      </c>
      <c r="AA12" s="222">
        <f>$N12*60*Cost!$H$10*Cost!$H$11*Cost!$D$8/1000</f>
        <v>0</v>
      </c>
      <c r="AB12" s="222">
        <f>$N12*60*Cost!$H$10*Cost!$H$11*Cost!$D$9/1000</f>
        <v>0</v>
      </c>
      <c r="AC12" s="222">
        <f>$N12*60*Cost!$H$10*Cost!$H$11*Cost!$D$10/1000</f>
        <v>0</v>
      </c>
      <c r="AD12" s="222">
        <f>$N12*60*Cost!$H$10*Cost!$H$11*Cost!$D$11/1000</f>
        <v>0</v>
      </c>
      <c r="AE12" s="222">
        <f t="shared" si="2"/>
        <v>0</v>
      </c>
      <c r="AF12" s="222"/>
      <c r="AG12" s="222"/>
      <c r="AH12" s="222"/>
      <c r="AI12" s="222"/>
      <c r="AJ12" s="222"/>
      <c r="AK12" s="222"/>
      <c r="AL12" s="222"/>
      <c r="AM12" s="222"/>
      <c r="AN12" s="222"/>
      <c r="AO12" s="222"/>
      <c r="AP12" s="222"/>
      <c r="AQ12" s="222"/>
      <c r="AR12" s="222"/>
      <c r="AS12" s="222"/>
      <c r="AT12" s="222"/>
    </row>
    <row r="13" spans="1:46" ht="13.8" x14ac:dyDescent="0.25">
      <c r="B13" s="15"/>
      <c r="C13" s="15"/>
      <c r="D13" s="15"/>
      <c r="E13" s="221"/>
      <c r="F13" s="15"/>
      <c r="G13" s="29"/>
      <c r="H13" s="310"/>
      <c r="I13" s="311"/>
      <c r="J13" s="311"/>
      <c r="K13" s="130"/>
      <c r="L13" s="15"/>
      <c r="M13" s="204">
        <f t="shared" si="1"/>
        <v>0</v>
      </c>
      <c r="N13" s="44">
        <f>IF(DisplayUnits="standard",IF(G13=0,0,VLOOKUP(G13,'Flow Rate Table'!$B$13:$O$132,X13)),IF(G13=0,0,VLOOKUP(G13,#REF!,X13)))</f>
        <v>0</v>
      </c>
      <c r="O13" s="129" t="str">
        <f>IF(E13=$A$3,M13/Cost!$D$6,"N/A")</f>
        <v>N/A</v>
      </c>
      <c r="P13" s="45" t="str">
        <f>IF(E13=Translations!$A$100,VLOOKUP(Cost!$D$5,'Coefficient Table'!$A$8:$K$92,11,FALSE)*O13,"N/A")</f>
        <v>N/A</v>
      </c>
      <c r="Q13" s="45" t="str">
        <f>IF(E13=Translations!$A$100,VLOOKUP(Cost!$D$5,'Coefficient Table'!$A$8:$K$92,10,FALSE)*O13,"N/A")</f>
        <v>N/A</v>
      </c>
      <c r="R13" s="45" t="str">
        <f>IF(E13=Translations!$A$100,VLOOKUP(Cost!$D$5,'Coefficient Table'!$A$8:$K$92,9,FALSE)*P13,"N/A")</f>
        <v>N/A</v>
      </c>
      <c r="S13" s="127"/>
      <c r="T13" s="229"/>
      <c r="U13" s="222"/>
      <c r="V13" s="222"/>
      <c r="W13" s="222"/>
      <c r="X13" s="227">
        <f t="shared" si="0"/>
        <v>0</v>
      </c>
      <c r="Y13" s="222">
        <f>IF(Cost!$X$2="standard",25,2)</f>
        <v>25</v>
      </c>
      <c r="Z13" s="222">
        <f>$N13*60*Cost!$H$10*Cost!$H$11*Cost!$D$7/1000</f>
        <v>0</v>
      </c>
      <c r="AA13" s="222">
        <f>$N13*60*Cost!$H$10*Cost!$H$11*Cost!$D$8/1000</f>
        <v>0</v>
      </c>
      <c r="AB13" s="222">
        <f>$N13*60*Cost!$H$10*Cost!$H$11*Cost!$D$9/1000</f>
        <v>0</v>
      </c>
      <c r="AC13" s="222">
        <f>$N13*60*Cost!$H$10*Cost!$H$11*Cost!$D$10/1000</f>
        <v>0</v>
      </c>
      <c r="AD13" s="222">
        <f>$N13*60*Cost!$H$10*Cost!$H$11*Cost!$D$11/1000</f>
        <v>0</v>
      </c>
      <c r="AE13" s="222">
        <f t="shared" si="2"/>
        <v>0</v>
      </c>
      <c r="AF13" s="222"/>
      <c r="AG13" s="222"/>
      <c r="AH13" s="222"/>
      <c r="AI13" s="222"/>
      <c r="AJ13" s="222"/>
      <c r="AK13" s="222"/>
      <c r="AL13" s="222"/>
      <c r="AM13" s="222"/>
      <c r="AN13" s="222"/>
      <c r="AO13" s="222"/>
      <c r="AP13" s="222"/>
      <c r="AQ13" s="222"/>
      <c r="AR13" s="222"/>
      <c r="AS13" s="222"/>
      <c r="AT13" s="222"/>
    </row>
    <row r="14" spans="1:46" ht="13.8" x14ac:dyDescent="0.25">
      <c r="B14" s="15"/>
      <c r="C14" s="15"/>
      <c r="D14" s="15"/>
      <c r="E14" s="221"/>
      <c r="F14" s="15"/>
      <c r="G14" s="29"/>
      <c r="H14" s="310"/>
      <c r="I14" s="311"/>
      <c r="J14" s="311"/>
      <c r="K14" s="130"/>
      <c r="L14" s="15"/>
      <c r="M14" s="204">
        <f t="shared" si="1"/>
        <v>0</v>
      </c>
      <c r="N14" s="44">
        <f>IF(DisplayUnits="standard",IF(G14=0,0,VLOOKUP(G14,'Flow Rate Table'!$B$13:$O$132,X14)),IF(G14=0,0,VLOOKUP(G14,#REF!,X14)))</f>
        <v>0</v>
      </c>
      <c r="O14" s="129" t="str">
        <f>IF(E14=$A$3,M14/Cost!$D$6,"N/A")</f>
        <v>N/A</v>
      </c>
      <c r="P14" s="45" t="str">
        <f>IF(E14=Translations!$A$100,VLOOKUP(Cost!$D$5,'Coefficient Table'!$A$8:$K$92,11,FALSE)*O14,"N/A")</f>
        <v>N/A</v>
      </c>
      <c r="Q14" s="45" t="str">
        <f>IF(E14=Translations!$A$100,VLOOKUP(Cost!$D$5,'Coefficient Table'!$A$8:$K$92,10,FALSE)*O14,"N/A")</f>
        <v>N/A</v>
      </c>
      <c r="R14" s="45" t="str">
        <f>IF(E14=Translations!$A$100,VLOOKUP(Cost!$D$5,'Coefficient Table'!$A$8:$K$92,9,FALSE)*P14,"N/A")</f>
        <v>N/A</v>
      </c>
      <c r="S14" s="127"/>
      <c r="T14" s="229"/>
      <c r="U14" s="222"/>
      <c r="V14" s="222"/>
      <c r="W14" s="222"/>
      <c r="X14" s="227">
        <f t="shared" si="0"/>
        <v>0</v>
      </c>
      <c r="Y14" s="222">
        <f>IF(Cost!$X$2="standard",10,1)</f>
        <v>10</v>
      </c>
      <c r="Z14" s="222">
        <f>$N14*60*Cost!$H$10*Cost!$H$11*Cost!$D$7/1000</f>
        <v>0</v>
      </c>
      <c r="AA14" s="222">
        <f>$N14*60*Cost!$H$10*Cost!$H$11*Cost!$D$8/1000</f>
        <v>0</v>
      </c>
      <c r="AB14" s="222">
        <f>$N14*60*Cost!$H$10*Cost!$H$11*Cost!$D$9/1000</f>
        <v>0</v>
      </c>
      <c r="AC14" s="222">
        <f>$N14*60*Cost!$H$10*Cost!$H$11*Cost!$D$10/1000</f>
        <v>0</v>
      </c>
      <c r="AD14" s="222">
        <f>$N14*60*Cost!$H$10*Cost!$H$11*Cost!$D$11/1000</f>
        <v>0</v>
      </c>
      <c r="AE14" s="222">
        <f t="shared" si="2"/>
        <v>0</v>
      </c>
      <c r="AF14" s="222"/>
      <c r="AG14" s="222"/>
      <c r="AH14" s="222"/>
      <c r="AI14" s="222"/>
      <c r="AJ14" s="222"/>
      <c r="AK14" s="222"/>
      <c r="AL14" s="222"/>
      <c r="AM14" s="222"/>
      <c r="AN14" s="222"/>
      <c r="AO14" s="222"/>
      <c r="AP14" s="222"/>
      <c r="AQ14" s="222"/>
      <c r="AR14" s="222"/>
      <c r="AS14" s="222"/>
      <c r="AT14" s="222"/>
    </row>
    <row r="15" spans="1:46" ht="13.8" x14ac:dyDescent="0.25">
      <c r="B15" s="15"/>
      <c r="C15" s="15"/>
      <c r="D15" s="15"/>
      <c r="E15" s="221"/>
      <c r="F15" s="15"/>
      <c r="G15" s="29"/>
      <c r="H15" s="310"/>
      <c r="I15" s="311"/>
      <c r="J15" s="311"/>
      <c r="K15" s="15"/>
      <c r="L15" s="15"/>
      <c r="M15" s="204">
        <f t="shared" si="1"/>
        <v>0</v>
      </c>
      <c r="N15" s="44">
        <f>IF(DisplayUnits="standard",IF(G15=0,0,VLOOKUP(G15,'Flow Rate Table'!$B$13:$O$132,X15)),IF(G15=0,0,VLOOKUP(G15,#REF!,X15)))</f>
        <v>0</v>
      </c>
      <c r="O15" s="129" t="str">
        <f>IF(E15=$A$3,M15/Cost!$D$6,"N/A")</f>
        <v>N/A</v>
      </c>
      <c r="P15" s="45" t="str">
        <f>IF(E15=Translations!$A$100,VLOOKUP(Cost!$D$5,'Coefficient Table'!$A$8:$K$92,11,FALSE)*O15,"N/A")</f>
        <v>N/A</v>
      </c>
      <c r="Q15" s="45" t="str">
        <f>IF(E15=Translations!$A$100,VLOOKUP(Cost!$D$5,'Coefficient Table'!$A$8:$K$92,10,FALSE)*O15,"N/A")</f>
        <v>N/A</v>
      </c>
      <c r="R15" s="45" t="str">
        <f>IF(E15=Translations!$A$100,VLOOKUP(Cost!$D$5,'Coefficient Table'!$A$8:$K$92,9,FALSE)*P15,"N/A")</f>
        <v>N/A</v>
      </c>
      <c r="S15" s="127"/>
      <c r="T15" s="229"/>
      <c r="U15" s="222"/>
      <c r="V15" s="222"/>
      <c r="W15" s="222"/>
      <c r="X15" s="227">
        <f t="shared" si="0"/>
        <v>0</v>
      </c>
      <c r="Y15" s="222"/>
      <c r="Z15" s="222">
        <f>$N15*60*Cost!$H$10*Cost!$H$11*Cost!$D$7/1000</f>
        <v>0</v>
      </c>
      <c r="AA15" s="222">
        <f>$N15*60*Cost!$H$10*Cost!$H$11*Cost!$D$8/1000</f>
        <v>0</v>
      </c>
      <c r="AB15" s="222">
        <f>$N15*60*Cost!$H$10*Cost!$H$11*Cost!$D$9/1000</f>
        <v>0</v>
      </c>
      <c r="AC15" s="222">
        <f>$N15*60*Cost!$H$10*Cost!$H$11*Cost!$D$10/1000</f>
        <v>0</v>
      </c>
      <c r="AD15" s="222">
        <f>$N15*60*Cost!$H$10*Cost!$H$11*Cost!$D$11/1000</f>
        <v>0</v>
      </c>
      <c r="AE15" s="222">
        <f t="shared" si="2"/>
        <v>0</v>
      </c>
      <c r="AF15" s="222"/>
      <c r="AG15" s="222"/>
      <c r="AH15" s="222"/>
      <c r="AI15" s="222"/>
      <c r="AJ15" s="222"/>
      <c r="AK15" s="222"/>
      <c r="AL15" s="222"/>
      <c r="AM15" s="222"/>
      <c r="AN15" s="222"/>
      <c r="AO15" s="222"/>
      <c r="AP15" s="222"/>
      <c r="AQ15" s="222"/>
      <c r="AR15" s="222"/>
      <c r="AS15" s="222"/>
      <c r="AT15" s="222"/>
    </row>
    <row r="16" spans="1:46" ht="13.8" x14ac:dyDescent="0.25">
      <c r="B16" s="15"/>
      <c r="C16" s="15"/>
      <c r="D16" s="15"/>
      <c r="E16" s="16"/>
      <c r="F16" s="15"/>
      <c r="G16" s="29"/>
      <c r="H16" s="310"/>
      <c r="I16" s="311"/>
      <c r="J16" s="311"/>
      <c r="K16" s="15"/>
      <c r="L16" s="15"/>
      <c r="M16" s="204">
        <f t="shared" si="1"/>
        <v>0</v>
      </c>
      <c r="N16" s="44">
        <f>IF(DisplayUnits="standard",IF(G16=0,0,VLOOKUP(G16,'Flow Rate Table'!$B$13:$O$132,X16)),IF(G16=0,0,VLOOKUP(G16,#REF!,X16)))</f>
        <v>0</v>
      </c>
      <c r="O16" s="129" t="str">
        <f>IF(E16=$A$3,M16/Cost!$D$6,"N/A")</f>
        <v>N/A</v>
      </c>
      <c r="P16" s="45" t="str">
        <f>IF(E16=Translations!$A$100,VLOOKUP(Cost!$D$5,'Coefficient Table'!$A$8:$K$92,11,FALSE)*O16,"N/A")</f>
        <v>N/A</v>
      </c>
      <c r="Q16" s="45" t="str">
        <f>IF(E16=Translations!$A$100,VLOOKUP(Cost!$D$5,'Coefficient Table'!$A$8:$K$92,10,FALSE)*O16,"N/A")</f>
        <v>N/A</v>
      </c>
      <c r="R16" s="45" t="str">
        <f>IF(E16=Translations!$A$100,VLOOKUP(Cost!$D$5,'Coefficient Table'!$A$8:$K$92,9,FALSE)*P16,"N/A")</f>
        <v>N/A</v>
      </c>
      <c r="S16" s="127"/>
      <c r="T16" s="229"/>
      <c r="U16" s="222"/>
      <c r="V16" s="222"/>
      <c r="W16" s="222"/>
      <c r="X16" s="227">
        <f t="shared" si="0"/>
        <v>0</v>
      </c>
      <c r="Y16" s="222"/>
      <c r="Z16" s="222">
        <f>$N16*60*Cost!$H$10*Cost!$H$11*Cost!$D$7/1000</f>
        <v>0</v>
      </c>
      <c r="AA16" s="222">
        <f>$N16*60*Cost!$H$10*Cost!$H$11*Cost!$D$8/1000</f>
        <v>0</v>
      </c>
      <c r="AB16" s="222">
        <f>$N16*60*Cost!$H$10*Cost!$H$11*Cost!$D$9/1000</f>
        <v>0</v>
      </c>
      <c r="AC16" s="222">
        <f>$N16*60*Cost!$H$10*Cost!$H$11*Cost!$D$10/1000</f>
        <v>0</v>
      </c>
      <c r="AD16" s="222">
        <f>$N16*60*Cost!$H$10*Cost!$H$11*Cost!$D$11/1000</f>
        <v>0</v>
      </c>
      <c r="AE16" s="222">
        <f t="shared" si="2"/>
        <v>0</v>
      </c>
      <c r="AF16" s="222"/>
      <c r="AG16" s="222"/>
      <c r="AH16" s="222"/>
      <c r="AI16" s="222"/>
      <c r="AJ16" s="222"/>
      <c r="AK16" s="222"/>
      <c r="AL16" s="222"/>
      <c r="AM16" s="222"/>
      <c r="AN16" s="222"/>
      <c r="AO16" s="222"/>
      <c r="AP16" s="222"/>
      <c r="AQ16" s="222"/>
      <c r="AR16" s="222"/>
      <c r="AS16" s="222"/>
      <c r="AT16" s="222"/>
    </row>
    <row r="17" spans="2:46" ht="13.8" x14ac:dyDescent="0.25">
      <c r="B17" s="15"/>
      <c r="C17" s="15"/>
      <c r="D17" s="15"/>
      <c r="E17" s="16"/>
      <c r="F17" s="15"/>
      <c r="G17" s="29"/>
      <c r="H17" s="310"/>
      <c r="I17" s="311"/>
      <c r="J17" s="311"/>
      <c r="K17" s="15"/>
      <c r="L17" s="15"/>
      <c r="M17" s="204">
        <f t="shared" si="1"/>
        <v>0</v>
      </c>
      <c r="N17" s="44">
        <f>IF(DisplayUnits="standard",IF(G17=0,0,VLOOKUP(G17,'Flow Rate Table'!$B$13:$O$132,X17)),IF(G17=0,0,VLOOKUP(G17,#REF!,X17)))</f>
        <v>0</v>
      </c>
      <c r="O17" s="129" t="str">
        <f>IF(E17=$A$3,M17/Cost!$D$6,"N/A")</f>
        <v>N/A</v>
      </c>
      <c r="P17" s="45" t="str">
        <f>IF(E17=Translations!$A$100,VLOOKUP(Cost!$D$5,'Coefficient Table'!$A$8:$K$92,11,FALSE)*O17,"N/A")</f>
        <v>N/A</v>
      </c>
      <c r="Q17" s="45" t="str">
        <f>IF(E17=Translations!$A$100,VLOOKUP(Cost!$D$5,'Coefficient Table'!$A$8:$K$92,10,FALSE)*O17,"N/A")</f>
        <v>N/A</v>
      </c>
      <c r="R17" s="45" t="str">
        <f>IF(E17=Translations!$A$100,VLOOKUP(Cost!$D$5,'Coefficient Table'!$A$8:$K$92,9,FALSE)*P17,"N/A")</f>
        <v>N/A</v>
      </c>
      <c r="S17" s="127"/>
      <c r="T17" s="229"/>
      <c r="U17" s="222"/>
      <c r="V17" s="222"/>
      <c r="W17" s="222"/>
      <c r="X17" s="227">
        <f t="shared" si="0"/>
        <v>0</v>
      </c>
      <c r="Y17" s="222"/>
      <c r="Z17" s="222">
        <f>$N17*60*Cost!$H$10*Cost!$H$11*Cost!$D$7/1000</f>
        <v>0</v>
      </c>
      <c r="AA17" s="222">
        <f>$N17*60*Cost!$H$10*Cost!$H$11*Cost!$D$8/1000</f>
        <v>0</v>
      </c>
      <c r="AB17" s="222">
        <f>$N17*60*Cost!$H$10*Cost!$H$11*Cost!$D$9/1000</f>
        <v>0</v>
      </c>
      <c r="AC17" s="222">
        <f>$N17*60*Cost!$H$10*Cost!$H$11*Cost!$D$10/1000</f>
        <v>0</v>
      </c>
      <c r="AD17" s="222">
        <f>$N17*60*Cost!$H$10*Cost!$H$11*Cost!$D$11/1000</f>
        <v>0</v>
      </c>
      <c r="AE17" s="222">
        <f t="shared" si="2"/>
        <v>0</v>
      </c>
      <c r="AF17" s="222"/>
      <c r="AG17" s="222"/>
      <c r="AH17" s="222"/>
      <c r="AI17" s="222"/>
      <c r="AJ17" s="222"/>
      <c r="AK17" s="222"/>
      <c r="AL17" s="222"/>
      <c r="AM17" s="222"/>
      <c r="AN17" s="222"/>
      <c r="AO17" s="222"/>
      <c r="AP17" s="222"/>
      <c r="AQ17" s="222"/>
      <c r="AR17" s="222"/>
      <c r="AS17" s="222"/>
      <c r="AT17" s="222"/>
    </row>
    <row r="18" spans="2:46" ht="13.8" x14ac:dyDescent="0.25">
      <c r="B18" s="15"/>
      <c r="C18" s="15"/>
      <c r="D18" s="15"/>
      <c r="E18" s="16"/>
      <c r="F18" s="15"/>
      <c r="G18" s="29"/>
      <c r="H18" s="310"/>
      <c r="I18" s="311"/>
      <c r="J18" s="311"/>
      <c r="K18" s="15"/>
      <c r="L18" s="15"/>
      <c r="M18" s="204">
        <f t="shared" si="1"/>
        <v>0</v>
      </c>
      <c r="N18" s="44">
        <f>IF(DisplayUnits="standard",IF(G18=0,0,VLOOKUP(G18,'Flow Rate Table'!$B$13:$O$132,X18)),IF(G18=0,0,VLOOKUP(G18,#REF!,X18)))</f>
        <v>0</v>
      </c>
      <c r="O18" s="129" t="str">
        <f>IF(E18=$A$3,M18/Cost!$D$6,"N/A")</f>
        <v>N/A</v>
      </c>
      <c r="P18" s="45" t="str">
        <f>IF(E18=Translations!$A$100,VLOOKUP(Cost!$D$5,'Coefficient Table'!$A$8:$K$92,11,FALSE)*O18,"N/A")</f>
        <v>N/A</v>
      </c>
      <c r="Q18" s="45" t="str">
        <f>IF(E18=Translations!$A$100,VLOOKUP(Cost!$D$5,'Coefficient Table'!$A$8:$K$92,10,FALSE)*O18,"N/A")</f>
        <v>N/A</v>
      </c>
      <c r="R18" s="45" t="str">
        <f>IF(E18=Translations!$A$100,VLOOKUP(Cost!$D$5,'Coefficient Table'!$A$8:$K$92,9,FALSE)*P18,"N/A")</f>
        <v>N/A</v>
      </c>
      <c r="S18" s="127"/>
      <c r="T18" s="229"/>
      <c r="U18" s="222"/>
      <c r="V18" s="222"/>
      <c r="W18" s="222"/>
      <c r="X18" s="227">
        <f t="shared" si="0"/>
        <v>0</v>
      </c>
      <c r="Y18" s="222"/>
      <c r="Z18" s="222">
        <f>$N18*60*Cost!$H$10*Cost!$H$11*Cost!$D$7/1000</f>
        <v>0</v>
      </c>
      <c r="AA18" s="222">
        <f>$N18*60*Cost!$H$10*Cost!$H$11*Cost!$D$8/1000</f>
        <v>0</v>
      </c>
      <c r="AB18" s="222">
        <f>$N18*60*Cost!$H$10*Cost!$H$11*Cost!$D$9/1000</f>
        <v>0</v>
      </c>
      <c r="AC18" s="222">
        <f>$N18*60*Cost!$H$10*Cost!$H$11*Cost!$D$10/1000</f>
        <v>0</v>
      </c>
      <c r="AD18" s="222">
        <f>$N18*60*Cost!$H$10*Cost!$H$11*Cost!$D$11/1000</f>
        <v>0</v>
      </c>
      <c r="AE18" s="222">
        <f t="shared" si="2"/>
        <v>0</v>
      </c>
      <c r="AF18" s="222"/>
      <c r="AG18" s="222"/>
      <c r="AH18" s="222"/>
      <c r="AI18" s="222"/>
      <c r="AJ18" s="222"/>
      <c r="AK18" s="222"/>
      <c r="AL18" s="222"/>
      <c r="AM18" s="222"/>
      <c r="AN18" s="222"/>
      <c r="AO18" s="222"/>
      <c r="AP18" s="222"/>
      <c r="AQ18" s="222"/>
      <c r="AR18" s="222"/>
      <c r="AS18" s="222"/>
      <c r="AT18" s="222"/>
    </row>
    <row r="19" spans="2:46" ht="13.8" x14ac:dyDescent="0.25">
      <c r="B19" s="15"/>
      <c r="C19" s="15"/>
      <c r="D19" s="15"/>
      <c r="E19" s="16"/>
      <c r="F19" s="15"/>
      <c r="G19" s="29"/>
      <c r="H19" s="310"/>
      <c r="I19" s="311"/>
      <c r="J19" s="311"/>
      <c r="K19" s="15"/>
      <c r="L19" s="15"/>
      <c r="M19" s="204">
        <f t="shared" si="1"/>
        <v>0</v>
      </c>
      <c r="N19" s="44">
        <f>IF(DisplayUnits="standard",IF(G19=0,0,VLOOKUP(G19,'Flow Rate Table'!$B$13:$O$132,X19)),IF(G19=0,0,VLOOKUP(G19,#REF!,X19)))</f>
        <v>0</v>
      </c>
      <c r="O19" s="129" t="str">
        <f>IF(E19=$A$3,M19/Cost!$D$6,"N/A")</f>
        <v>N/A</v>
      </c>
      <c r="P19" s="45" t="str">
        <f>IF(E19=Translations!$A$100,VLOOKUP(Cost!$D$5,'Coefficient Table'!$A$8:$K$92,11,FALSE)*O19,"N/A")</f>
        <v>N/A</v>
      </c>
      <c r="Q19" s="45" t="str">
        <f>IF(E19=Translations!$A$100,VLOOKUP(Cost!$D$5,'Coefficient Table'!$A$8:$K$92,10,FALSE)*O19,"N/A")</f>
        <v>N/A</v>
      </c>
      <c r="R19" s="45" t="str">
        <f>IF(E19=Translations!$A$100,VLOOKUP(Cost!$D$5,'Coefficient Table'!$A$8:$K$92,9,FALSE)*P19,"N/A")</f>
        <v>N/A</v>
      </c>
      <c r="S19" s="127"/>
      <c r="T19" s="229"/>
      <c r="U19" s="222"/>
      <c r="V19" s="222"/>
      <c r="W19" s="222"/>
      <c r="X19" s="227">
        <f t="shared" si="0"/>
        <v>0</v>
      </c>
      <c r="Y19" s="222"/>
      <c r="Z19" s="222">
        <f>$N19*60*Cost!$H$10*Cost!$H$11*Cost!$D$7/1000</f>
        <v>0</v>
      </c>
      <c r="AA19" s="222">
        <f>$N19*60*Cost!$H$10*Cost!$H$11*Cost!$D$8/1000</f>
        <v>0</v>
      </c>
      <c r="AB19" s="222">
        <f>$N19*60*Cost!$H$10*Cost!$H$11*Cost!$D$9/1000</f>
        <v>0</v>
      </c>
      <c r="AC19" s="222">
        <f>$N19*60*Cost!$H$10*Cost!$H$11*Cost!$D$10/1000</f>
        <v>0</v>
      </c>
      <c r="AD19" s="222">
        <f>$N19*60*Cost!$H$10*Cost!$H$11*Cost!$D$11/1000</f>
        <v>0</v>
      </c>
      <c r="AE19" s="222">
        <f t="shared" si="2"/>
        <v>0</v>
      </c>
      <c r="AF19" s="222"/>
      <c r="AG19" s="222"/>
      <c r="AH19" s="222"/>
      <c r="AI19" s="222"/>
      <c r="AJ19" s="222"/>
      <c r="AK19" s="222"/>
      <c r="AL19" s="222"/>
      <c r="AM19" s="222"/>
      <c r="AN19" s="222"/>
      <c r="AO19" s="222"/>
      <c r="AP19" s="222"/>
      <c r="AQ19" s="222"/>
      <c r="AR19" s="222"/>
      <c r="AS19" s="222"/>
      <c r="AT19" s="222"/>
    </row>
    <row r="20" spans="2:46" ht="13.8" x14ac:dyDescent="0.25">
      <c r="B20" s="15"/>
      <c r="C20" s="15"/>
      <c r="D20" s="15"/>
      <c r="E20" s="16"/>
      <c r="F20" s="15"/>
      <c r="G20" s="29"/>
      <c r="H20" s="310"/>
      <c r="I20" s="311"/>
      <c r="J20" s="311"/>
      <c r="K20" s="15"/>
      <c r="L20" s="15"/>
      <c r="M20" s="204">
        <f t="shared" si="1"/>
        <v>0</v>
      </c>
      <c r="N20" s="44">
        <f>IF(DisplayUnits="standard",IF(G20=0,0,VLOOKUP(G20,'Flow Rate Table'!$B$13:$O$132,X20)),IF(G20=0,0,VLOOKUP(G20,#REF!,X20)))</f>
        <v>0</v>
      </c>
      <c r="O20" s="129" t="str">
        <f>IF(E20=$A$3,M20/Cost!$D$6,"N/A")</f>
        <v>N/A</v>
      </c>
      <c r="P20" s="45" t="str">
        <f>IF(E20=Translations!$A$100,VLOOKUP(Cost!$D$5,'Coefficient Table'!$A$8:$K$92,11,FALSE)*O20,"N/A")</f>
        <v>N/A</v>
      </c>
      <c r="Q20" s="45" t="str">
        <f>IF(E20=Translations!$A$100,VLOOKUP(Cost!$D$5,'Coefficient Table'!$A$8:$K$92,10,FALSE)*O20,"N/A")</f>
        <v>N/A</v>
      </c>
      <c r="R20" s="45" t="str">
        <f>IF(E20=Translations!$A$100,VLOOKUP(Cost!$D$5,'Coefficient Table'!$A$8:$K$92,9,FALSE)*P20,"N/A")</f>
        <v>N/A</v>
      </c>
      <c r="S20" s="127"/>
      <c r="T20" s="229"/>
      <c r="U20" s="222"/>
      <c r="V20" s="222"/>
      <c r="W20" s="222"/>
      <c r="X20" s="227">
        <f t="shared" si="0"/>
        <v>0</v>
      </c>
      <c r="Y20" s="222"/>
      <c r="Z20" s="222">
        <f>$N20*60*Cost!$H$10*Cost!$H$11*Cost!$D$7/1000</f>
        <v>0</v>
      </c>
      <c r="AA20" s="222">
        <f>$N20*60*Cost!$H$10*Cost!$H$11*Cost!$D$8/1000</f>
        <v>0</v>
      </c>
      <c r="AB20" s="222">
        <f>$N20*60*Cost!$H$10*Cost!$H$11*Cost!$D$9/1000</f>
        <v>0</v>
      </c>
      <c r="AC20" s="222">
        <f>$N20*60*Cost!$H$10*Cost!$H$11*Cost!$D$10/1000</f>
        <v>0</v>
      </c>
      <c r="AD20" s="222">
        <f>$N20*60*Cost!$H$10*Cost!$H$11*Cost!$D$11/1000</f>
        <v>0</v>
      </c>
      <c r="AE20" s="222">
        <f t="shared" si="2"/>
        <v>0</v>
      </c>
      <c r="AF20" s="222"/>
      <c r="AG20" s="222"/>
      <c r="AH20" s="222"/>
      <c r="AI20" s="222"/>
      <c r="AJ20" s="222"/>
      <c r="AK20" s="222"/>
      <c r="AL20" s="222"/>
      <c r="AM20" s="222"/>
      <c r="AN20" s="222"/>
      <c r="AO20" s="222"/>
      <c r="AP20" s="222"/>
      <c r="AQ20" s="222"/>
      <c r="AR20" s="222"/>
      <c r="AS20" s="222"/>
      <c r="AT20" s="222"/>
    </row>
    <row r="21" spans="2:46" ht="13.8" x14ac:dyDescent="0.25">
      <c r="B21" s="15"/>
      <c r="C21" s="15"/>
      <c r="D21" s="15"/>
      <c r="E21" s="16"/>
      <c r="F21" s="15"/>
      <c r="G21" s="29"/>
      <c r="H21" s="310"/>
      <c r="I21" s="311"/>
      <c r="J21" s="311"/>
      <c r="K21" s="15"/>
      <c r="L21" s="15"/>
      <c r="M21" s="204">
        <f t="shared" si="1"/>
        <v>0</v>
      </c>
      <c r="N21" s="44">
        <f>IF(DisplayUnits="standard",IF(G21=0,0,VLOOKUP(G21,'Flow Rate Table'!$B$13:$O$132,X21)),IF(G21=0,0,VLOOKUP(G21,#REF!,X21)))</f>
        <v>0</v>
      </c>
      <c r="O21" s="129" t="str">
        <f>IF(E21=$A$3,M21/Cost!$D$6,"N/A")</f>
        <v>N/A</v>
      </c>
      <c r="P21" s="45" t="str">
        <f>IF(E21=Translations!$A$100,VLOOKUP(Cost!$D$5,'Coefficient Table'!$A$8:$K$92,11,FALSE)*O21,"N/A")</f>
        <v>N/A</v>
      </c>
      <c r="Q21" s="45" t="str">
        <f>IF(E21=Translations!$A$100,VLOOKUP(Cost!$D$5,'Coefficient Table'!$A$8:$K$92,10,FALSE)*O21,"N/A")</f>
        <v>N/A</v>
      </c>
      <c r="R21" s="45" t="str">
        <f>IF(E21=Translations!$A$100,VLOOKUP(Cost!$D$5,'Coefficient Table'!$A$8:$K$92,9,FALSE)*P21,"N/A")</f>
        <v>N/A</v>
      </c>
      <c r="S21" s="127"/>
      <c r="T21" s="229"/>
      <c r="U21" s="222"/>
      <c r="V21" s="222"/>
      <c r="W21" s="222"/>
      <c r="X21" s="227">
        <f t="shared" si="0"/>
        <v>0</v>
      </c>
      <c r="Y21" s="222"/>
      <c r="Z21" s="222">
        <f>$N21*60*Cost!$H$10*Cost!$H$11*Cost!$D$7/1000</f>
        <v>0</v>
      </c>
      <c r="AA21" s="222">
        <f>$N21*60*Cost!$H$10*Cost!$H$11*Cost!$D$8/1000</f>
        <v>0</v>
      </c>
      <c r="AB21" s="222">
        <f>$N21*60*Cost!$H$10*Cost!$H$11*Cost!$D$9/1000</f>
        <v>0</v>
      </c>
      <c r="AC21" s="222">
        <f>$N21*60*Cost!$H$10*Cost!$H$11*Cost!$D$10/1000</f>
        <v>0</v>
      </c>
      <c r="AD21" s="222">
        <f>$N21*60*Cost!$H$10*Cost!$H$11*Cost!$D$11/1000</f>
        <v>0</v>
      </c>
      <c r="AE21" s="222">
        <f t="shared" si="2"/>
        <v>0</v>
      </c>
      <c r="AF21" s="222"/>
      <c r="AG21" s="222"/>
      <c r="AH21" s="222"/>
      <c r="AI21" s="222"/>
      <c r="AJ21" s="222"/>
      <c r="AK21" s="222"/>
      <c r="AL21" s="222"/>
      <c r="AM21" s="222"/>
      <c r="AN21" s="222"/>
      <c r="AO21" s="222"/>
      <c r="AP21" s="222"/>
      <c r="AQ21" s="222"/>
      <c r="AR21" s="222"/>
      <c r="AS21" s="222"/>
      <c r="AT21" s="222"/>
    </row>
    <row r="22" spans="2:46" ht="13.8" x14ac:dyDescent="0.25">
      <c r="B22" s="15"/>
      <c r="C22" s="15"/>
      <c r="D22" s="15"/>
      <c r="E22" s="16"/>
      <c r="F22" s="15"/>
      <c r="G22" s="29"/>
      <c r="H22" s="310"/>
      <c r="I22" s="311"/>
      <c r="J22" s="311"/>
      <c r="K22" s="15"/>
      <c r="L22" s="15"/>
      <c r="M22" s="204">
        <f t="shared" si="1"/>
        <v>0</v>
      </c>
      <c r="N22" s="44">
        <f>IF(DisplayUnits="standard",IF(G22=0,0,VLOOKUP(G22,'Flow Rate Table'!$B$13:$O$132,X22)),IF(G22=0,0,VLOOKUP(G22,#REF!,X22)))</f>
        <v>0</v>
      </c>
      <c r="O22" s="129" t="str">
        <f>IF(E22=$A$3,M22/Cost!$D$6,"N/A")</f>
        <v>N/A</v>
      </c>
      <c r="P22" s="45" t="str">
        <f>IF(E22=Translations!$A$100,VLOOKUP(Cost!$D$5,'Coefficient Table'!$A$8:$K$92,11,FALSE)*O22,"N/A")</f>
        <v>N/A</v>
      </c>
      <c r="Q22" s="45" t="str">
        <f>IF(E22=Translations!$A$100,VLOOKUP(Cost!$D$5,'Coefficient Table'!$A$8:$K$92,10,FALSE)*O22,"N/A")</f>
        <v>N/A</v>
      </c>
      <c r="R22" s="45" t="str">
        <f>IF(E22=Translations!$A$100,VLOOKUP(Cost!$D$5,'Coefficient Table'!$A$8:$K$92,9,FALSE)*P22,"N/A")</f>
        <v>N/A</v>
      </c>
      <c r="S22" s="127"/>
      <c r="T22" s="229"/>
      <c r="U22" s="222"/>
      <c r="V22" s="222"/>
      <c r="W22" s="222"/>
      <c r="X22" s="227">
        <f t="shared" si="0"/>
        <v>0</v>
      </c>
      <c r="Y22" s="222"/>
      <c r="Z22" s="222">
        <f>$N22*60*Cost!$H$10*Cost!$H$11*Cost!$D$7/1000</f>
        <v>0</v>
      </c>
      <c r="AA22" s="222">
        <f>$N22*60*Cost!$H$10*Cost!$H$11*Cost!$D$8/1000</f>
        <v>0</v>
      </c>
      <c r="AB22" s="222">
        <f>$N22*60*Cost!$H$10*Cost!$H$11*Cost!$D$9/1000</f>
        <v>0</v>
      </c>
      <c r="AC22" s="222">
        <f>$N22*60*Cost!$H$10*Cost!$H$11*Cost!$D$10/1000</f>
        <v>0</v>
      </c>
      <c r="AD22" s="222">
        <f>$N22*60*Cost!$H$10*Cost!$H$11*Cost!$D$11/1000</f>
        <v>0</v>
      </c>
      <c r="AE22" s="222">
        <f t="shared" si="2"/>
        <v>0</v>
      </c>
      <c r="AF22" s="222"/>
      <c r="AG22" s="222"/>
      <c r="AH22" s="222"/>
      <c r="AI22" s="222"/>
      <c r="AJ22" s="222"/>
      <c r="AK22" s="222"/>
      <c r="AL22" s="222"/>
      <c r="AM22" s="222"/>
      <c r="AN22" s="222"/>
      <c r="AO22" s="222"/>
      <c r="AP22" s="222"/>
      <c r="AQ22" s="222"/>
      <c r="AR22" s="222"/>
      <c r="AS22" s="222"/>
      <c r="AT22" s="222"/>
    </row>
    <row r="23" spans="2:46" ht="13.8" x14ac:dyDescent="0.25">
      <c r="B23" s="15"/>
      <c r="C23" s="15"/>
      <c r="D23" s="15"/>
      <c r="E23" s="16"/>
      <c r="F23" s="15"/>
      <c r="G23" s="29"/>
      <c r="H23" s="310"/>
      <c r="I23" s="311"/>
      <c r="J23" s="311"/>
      <c r="K23" s="15"/>
      <c r="L23" s="15"/>
      <c r="M23" s="204">
        <f t="shared" si="1"/>
        <v>0</v>
      </c>
      <c r="N23" s="44">
        <f>IF(DisplayUnits="standard",IF(G23=0,0,VLOOKUP(G23,'Flow Rate Table'!$B$13:$O$132,X23)),IF(G23=0,0,VLOOKUP(G23,#REF!,X23)))</f>
        <v>0</v>
      </c>
      <c r="O23" s="129" t="str">
        <f>IF(E23=$A$3,M23/Cost!$D$6,"N/A")</f>
        <v>N/A</v>
      </c>
      <c r="P23" s="45" t="str">
        <f>IF(E23=Translations!$A$100,VLOOKUP(Cost!$D$5,'Coefficient Table'!$A$8:$K$92,11,FALSE)*O23,"N/A")</f>
        <v>N/A</v>
      </c>
      <c r="Q23" s="45" t="str">
        <f>IF(E23=Translations!$A$100,VLOOKUP(Cost!$D$5,'Coefficient Table'!$A$8:$K$92,10,FALSE)*O23,"N/A")</f>
        <v>N/A</v>
      </c>
      <c r="R23" s="45" t="str">
        <f>IF(E23=Translations!$A$100,VLOOKUP(Cost!$D$5,'Coefficient Table'!$A$8:$K$92,9,FALSE)*P23,"N/A")</f>
        <v>N/A</v>
      </c>
      <c r="S23" s="127"/>
      <c r="T23" s="229"/>
      <c r="U23" s="222"/>
      <c r="V23" s="222"/>
      <c r="W23" s="222"/>
      <c r="X23" s="227">
        <f t="shared" si="0"/>
        <v>0</v>
      </c>
      <c r="Y23" s="222"/>
      <c r="Z23" s="222">
        <f>$N23*60*Cost!$H$10*Cost!$H$11*Cost!$D$7/1000</f>
        <v>0</v>
      </c>
      <c r="AA23" s="222">
        <f>$N23*60*Cost!$H$10*Cost!$H$11*Cost!$D$8/1000</f>
        <v>0</v>
      </c>
      <c r="AB23" s="222">
        <f>$N23*60*Cost!$H$10*Cost!$H$11*Cost!$D$9/1000</f>
        <v>0</v>
      </c>
      <c r="AC23" s="222">
        <f>$N23*60*Cost!$H$10*Cost!$H$11*Cost!$D$10/1000</f>
        <v>0</v>
      </c>
      <c r="AD23" s="222">
        <f>$N23*60*Cost!$H$10*Cost!$H$11*Cost!$D$11/1000</f>
        <v>0</v>
      </c>
      <c r="AE23" s="222">
        <f t="shared" si="2"/>
        <v>0</v>
      </c>
      <c r="AF23" s="222"/>
      <c r="AG23" s="222"/>
      <c r="AH23" s="222"/>
      <c r="AI23" s="222"/>
      <c r="AJ23" s="222"/>
      <c r="AK23" s="222"/>
      <c r="AL23" s="222"/>
      <c r="AM23" s="222"/>
      <c r="AN23" s="222"/>
      <c r="AO23" s="222"/>
      <c r="AP23" s="222"/>
      <c r="AQ23" s="222"/>
      <c r="AR23" s="222"/>
      <c r="AS23" s="222"/>
      <c r="AT23" s="222"/>
    </row>
    <row r="24" spans="2:46" s="10" customFormat="1" ht="13.8" x14ac:dyDescent="0.25">
      <c r="B24" s="15"/>
      <c r="C24" s="15"/>
      <c r="D24" s="15"/>
      <c r="E24" s="16"/>
      <c r="F24" s="15"/>
      <c r="G24" s="29"/>
      <c r="H24" s="310"/>
      <c r="I24" s="311"/>
      <c r="J24" s="311"/>
      <c r="K24" s="15"/>
      <c r="L24" s="15"/>
      <c r="M24" s="204">
        <f t="shared" si="1"/>
        <v>0</v>
      </c>
      <c r="N24" s="44">
        <f>IF(DisplayUnits="standard",IF(G24=0,0,VLOOKUP(G24,'Flow Rate Table'!$B$13:$O$132,X24)),IF(G24=0,0,VLOOKUP(G24,#REF!,X24)))</f>
        <v>0</v>
      </c>
      <c r="O24" s="129" t="str">
        <f>IF(E24=$A$3,M24/Cost!$D$6,"N/A")</f>
        <v>N/A</v>
      </c>
      <c r="P24" s="45" t="str">
        <f>IF(E24=Translations!$A$100,VLOOKUP(Cost!$D$5,'Coefficient Table'!$A$8:$K$92,11,FALSE)*O24,"N/A")</f>
        <v>N/A</v>
      </c>
      <c r="Q24" s="45" t="str">
        <f>IF(E24=Translations!$A$100,VLOOKUP(Cost!$D$5,'Coefficient Table'!$A$8:$K$92,10,FALSE)*O24,"N/A")</f>
        <v>N/A</v>
      </c>
      <c r="R24" s="45" t="str">
        <f>IF(E24=Translations!$A$100,VLOOKUP(Cost!$D$5,'Coefficient Table'!$A$8:$K$92,9,FALSE)*P24,"N/A")</f>
        <v>N/A</v>
      </c>
      <c r="S24" s="127"/>
      <c r="T24" s="229"/>
      <c r="U24" s="222"/>
      <c r="V24" s="222"/>
      <c r="W24" s="222"/>
      <c r="X24" s="227">
        <f t="shared" si="0"/>
        <v>0</v>
      </c>
      <c r="Y24" s="222"/>
      <c r="Z24" s="222">
        <f>$N24*60*Cost!$H$10*Cost!$H$11*Cost!$D$7/1000</f>
        <v>0</v>
      </c>
      <c r="AA24" s="222">
        <f>$N24*60*Cost!$H$10*Cost!$H$11*Cost!$D$8/1000</f>
        <v>0</v>
      </c>
      <c r="AB24" s="222">
        <f>$N24*60*Cost!$H$10*Cost!$H$11*Cost!$D$9/1000</f>
        <v>0</v>
      </c>
      <c r="AC24" s="222">
        <f>$N24*60*Cost!$H$10*Cost!$H$11*Cost!$D$10/1000</f>
        <v>0</v>
      </c>
      <c r="AD24" s="222">
        <f>$N24*60*Cost!$H$10*Cost!$H$11*Cost!$D$11/1000</f>
        <v>0</v>
      </c>
      <c r="AE24" s="222">
        <f t="shared" si="2"/>
        <v>0</v>
      </c>
      <c r="AF24" s="222"/>
      <c r="AG24" s="222"/>
      <c r="AH24" s="222"/>
      <c r="AI24" s="222"/>
      <c r="AJ24" s="222"/>
      <c r="AK24" s="222"/>
      <c r="AL24" s="222"/>
      <c r="AM24" s="222"/>
      <c r="AN24" s="222"/>
      <c r="AO24" s="222"/>
      <c r="AP24" s="222"/>
      <c r="AQ24" s="222"/>
      <c r="AR24" s="222"/>
      <c r="AS24" s="222"/>
      <c r="AT24" s="222"/>
    </row>
    <row r="25" spans="2:46" ht="13.8" x14ac:dyDescent="0.25">
      <c r="B25" s="15"/>
      <c r="C25" s="15"/>
      <c r="D25" s="15"/>
      <c r="E25" s="16"/>
      <c r="F25" s="15"/>
      <c r="G25" s="29"/>
      <c r="H25" s="310"/>
      <c r="I25" s="311"/>
      <c r="J25" s="311"/>
      <c r="K25" s="15"/>
      <c r="L25" s="15"/>
      <c r="M25" s="204">
        <f t="shared" si="1"/>
        <v>0</v>
      </c>
      <c r="N25" s="44">
        <f>IF(DisplayUnits="standard",IF(G25=0,0,VLOOKUP(G25,'Flow Rate Table'!$B$13:$O$132,X25)),IF(G25=0,0,VLOOKUP(G25,#REF!,X25)))</f>
        <v>0</v>
      </c>
      <c r="O25" s="129" t="str">
        <f>IF(E25=$A$3,M25/Cost!$D$6,"N/A")</f>
        <v>N/A</v>
      </c>
      <c r="P25" s="45" t="str">
        <f>IF(E25=Translations!$A$100,VLOOKUP(Cost!$D$5,'Coefficient Table'!$A$8:$K$92,11,FALSE)*O25,"N/A")</f>
        <v>N/A</v>
      </c>
      <c r="Q25" s="45" t="str">
        <f>IF(E25=Translations!$A$100,VLOOKUP(Cost!$D$5,'Coefficient Table'!$A$8:$K$92,10,FALSE)*O25,"N/A")</f>
        <v>N/A</v>
      </c>
      <c r="R25" s="45" t="str">
        <f>IF(E25=Translations!$A$100,VLOOKUP(Cost!$D$5,'Coefficient Table'!$A$8:$K$92,9,FALSE)*P25,"N/A")</f>
        <v>N/A</v>
      </c>
      <c r="S25" s="127"/>
      <c r="T25" s="229"/>
      <c r="U25" s="222"/>
      <c r="V25" s="222"/>
      <c r="W25" s="222"/>
      <c r="X25" s="227">
        <f t="shared" si="0"/>
        <v>0</v>
      </c>
      <c r="Y25" s="222"/>
      <c r="Z25" s="222">
        <f>$N25*60*Cost!$H$10*Cost!$H$11*Cost!$D$7/1000</f>
        <v>0</v>
      </c>
      <c r="AA25" s="222">
        <f>$N25*60*Cost!$H$10*Cost!$H$11*Cost!$D$8/1000</f>
        <v>0</v>
      </c>
      <c r="AB25" s="222">
        <f>$N25*60*Cost!$H$10*Cost!$H$11*Cost!$D$9/1000</f>
        <v>0</v>
      </c>
      <c r="AC25" s="222">
        <f>$N25*60*Cost!$H$10*Cost!$H$11*Cost!$D$10/1000</f>
        <v>0</v>
      </c>
      <c r="AD25" s="222">
        <f>$N25*60*Cost!$H$10*Cost!$H$11*Cost!$D$11/1000</f>
        <v>0</v>
      </c>
      <c r="AE25" s="222">
        <f t="shared" si="2"/>
        <v>0</v>
      </c>
      <c r="AF25" s="222"/>
      <c r="AG25" s="222"/>
      <c r="AH25" s="222"/>
      <c r="AI25" s="222"/>
      <c r="AJ25" s="222"/>
      <c r="AK25" s="222"/>
      <c r="AL25" s="222"/>
      <c r="AM25" s="222"/>
      <c r="AN25" s="222"/>
      <c r="AO25" s="222"/>
      <c r="AP25" s="222"/>
      <c r="AQ25" s="222"/>
      <c r="AR25" s="222"/>
      <c r="AS25" s="222"/>
      <c r="AT25" s="222"/>
    </row>
    <row r="26" spans="2:46" ht="13.8" x14ac:dyDescent="0.25">
      <c r="B26" s="15"/>
      <c r="C26" s="15"/>
      <c r="D26" s="15"/>
      <c r="E26" s="16"/>
      <c r="F26" s="15"/>
      <c r="G26" s="29"/>
      <c r="H26" s="310"/>
      <c r="I26" s="311"/>
      <c r="J26" s="311"/>
      <c r="K26" s="15"/>
      <c r="L26" s="15"/>
      <c r="M26" s="204">
        <f t="shared" si="1"/>
        <v>0</v>
      </c>
      <c r="N26" s="44">
        <f>IF(DisplayUnits="standard",IF(G26=0,0,VLOOKUP(G26,'Flow Rate Table'!$B$13:$O$132,X26)),IF(G26=0,0,VLOOKUP(G26,#REF!,X26)))</f>
        <v>0</v>
      </c>
      <c r="O26" s="129" t="str">
        <f>IF(E26=$A$3,M26/Cost!$D$6,"N/A")</f>
        <v>N/A</v>
      </c>
      <c r="P26" s="45" t="str">
        <f>IF(E26=Translations!$A$100,VLOOKUP(Cost!$D$5,'Coefficient Table'!$A$8:$K$92,11,FALSE)*O26,"N/A")</f>
        <v>N/A</v>
      </c>
      <c r="Q26" s="45" t="str">
        <f>IF(E26=Translations!$A$100,VLOOKUP(Cost!$D$5,'Coefficient Table'!$A$8:$K$92,10,FALSE)*O26,"N/A")</f>
        <v>N/A</v>
      </c>
      <c r="R26" s="45" t="str">
        <f>IF(E26=Translations!$A$100,VLOOKUP(Cost!$D$5,'Coefficient Table'!$A$8:$K$92,9,FALSE)*P26,"N/A")</f>
        <v>N/A</v>
      </c>
      <c r="S26" s="127"/>
      <c r="T26" s="229"/>
      <c r="U26" s="222"/>
      <c r="V26" s="222"/>
      <c r="W26" s="222"/>
      <c r="X26" s="227">
        <f t="shared" si="0"/>
        <v>0</v>
      </c>
      <c r="Y26" s="222"/>
      <c r="Z26" s="222">
        <f>$N26*60*Cost!$H$10*Cost!$H$11*Cost!$D$7/1000</f>
        <v>0</v>
      </c>
      <c r="AA26" s="222">
        <f>$N26*60*Cost!$H$10*Cost!$H$11*Cost!$D$8/1000</f>
        <v>0</v>
      </c>
      <c r="AB26" s="222">
        <f>$N26*60*Cost!$H$10*Cost!$H$11*Cost!$D$9/1000</f>
        <v>0</v>
      </c>
      <c r="AC26" s="222">
        <f>$N26*60*Cost!$H$10*Cost!$H$11*Cost!$D$10/1000</f>
        <v>0</v>
      </c>
      <c r="AD26" s="222">
        <f>$N26*60*Cost!$H$10*Cost!$H$11*Cost!$D$11/1000</f>
        <v>0</v>
      </c>
      <c r="AE26" s="222">
        <f t="shared" si="2"/>
        <v>0</v>
      </c>
      <c r="AF26" s="222"/>
      <c r="AG26" s="222"/>
      <c r="AH26" s="222"/>
      <c r="AI26" s="222"/>
      <c r="AJ26" s="222"/>
      <c r="AK26" s="222"/>
      <c r="AL26" s="222"/>
      <c r="AM26" s="222"/>
      <c r="AN26" s="222"/>
      <c r="AO26" s="222"/>
      <c r="AP26" s="222"/>
      <c r="AQ26" s="222"/>
      <c r="AR26" s="222"/>
      <c r="AS26" s="222"/>
      <c r="AT26" s="222"/>
    </row>
    <row r="27" spans="2:46" ht="13.8" x14ac:dyDescent="0.25">
      <c r="B27" s="15"/>
      <c r="C27" s="15"/>
      <c r="D27" s="15"/>
      <c r="E27" s="16"/>
      <c r="F27" s="15"/>
      <c r="G27" s="29"/>
      <c r="H27" s="310"/>
      <c r="I27" s="311"/>
      <c r="J27" s="311"/>
      <c r="K27" s="15"/>
      <c r="L27" s="15"/>
      <c r="M27" s="204">
        <f t="shared" si="1"/>
        <v>0</v>
      </c>
      <c r="N27" s="44">
        <f>IF(DisplayUnits="standard",IF(G27=0,0,VLOOKUP(G27,'Flow Rate Table'!$B$13:$O$132,X27)),IF(G27=0,0,VLOOKUP(G27,#REF!,X27)))</f>
        <v>0</v>
      </c>
      <c r="O27" s="129" t="str">
        <f>IF(E27=$A$3,M27/Cost!$D$6,"N/A")</f>
        <v>N/A</v>
      </c>
      <c r="P27" s="45" t="str">
        <f>IF(E27=Translations!$A$100,VLOOKUP(Cost!$D$5,'Coefficient Table'!$A$8:$K$92,11,FALSE)*O27,"N/A")</f>
        <v>N/A</v>
      </c>
      <c r="Q27" s="45" t="str">
        <f>IF(E27=Translations!$A$100,VLOOKUP(Cost!$D$5,'Coefficient Table'!$A$8:$K$92,10,FALSE)*O27,"N/A")</f>
        <v>N/A</v>
      </c>
      <c r="R27" s="45" t="str">
        <f>IF(E27=Translations!$A$100,VLOOKUP(Cost!$D$5,'Coefficient Table'!$A$8:$K$92,9,FALSE)*P27,"N/A")</f>
        <v>N/A</v>
      </c>
      <c r="S27" s="127"/>
      <c r="T27" s="229"/>
      <c r="U27" s="222"/>
      <c r="V27" s="222"/>
      <c r="W27" s="222"/>
      <c r="X27" s="227">
        <f t="shared" si="0"/>
        <v>0</v>
      </c>
      <c r="Y27" s="222"/>
      <c r="Z27" s="222">
        <f>$N27*60*Cost!$H$10*Cost!$H$11*Cost!$D$7/1000</f>
        <v>0</v>
      </c>
      <c r="AA27" s="222">
        <f>$N27*60*Cost!$H$10*Cost!$H$11*Cost!$D$8/1000</f>
        <v>0</v>
      </c>
      <c r="AB27" s="222">
        <f>$N27*60*Cost!$H$10*Cost!$H$11*Cost!$D$9/1000</f>
        <v>0</v>
      </c>
      <c r="AC27" s="222">
        <f>$N27*60*Cost!$H$10*Cost!$H$11*Cost!$D$10/1000</f>
        <v>0</v>
      </c>
      <c r="AD27" s="222">
        <f>$N27*60*Cost!$H$10*Cost!$H$11*Cost!$D$11/1000</f>
        <v>0</v>
      </c>
      <c r="AE27" s="222">
        <f t="shared" si="2"/>
        <v>0</v>
      </c>
      <c r="AF27" s="222"/>
      <c r="AG27" s="222"/>
      <c r="AH27" s="222"/>
      <c r="AI27" s="222"/>
      <c r="AJ27" s="222"/>
      <c r="AK27" s="222"/>
      <c r="AL27" s="222"/>
      <c r="AM27" s="222"/>
      <c r="AN27" s="222"/>
      <c r="AO27" s="222"/>
      <c r="AP27" s="222"/>
      <c r="AQ27" s="222"/>
      <c r="AR27" s="222"/>
      <c r="AS27" s="222"/>
      <c r="AT27" s="222"/>
    </row>
    <row r="28" spans="2:46" ht="13.8" x14ac:dyDescent="0.25">
      <c r="B28" s="15"/>
      <c r="C28" s="15"/>
      <c r="D28" s="15"/>
      <c r="E28" s="16"/>
      <c r="F28" s="15"/>
      <c r="G28" s="29"/>
      <c r="H28" s="310"/>
      <c r="I28" s="311"/>
      <c r="J28" s="311"/>
      <c r="K28" s="15"/>
      <c r="L28" s="15"/>
      <c r="M28" s="204">
        <f t="shared" si="1"/>
        <v>0</v>
      </c>
      <c r="N28" s="44">
        <f>IF(DisplayUnits="standard",IF(G28=0,0,VLOOKUP(G28,'Flow Rate Table'!$B$13:$O$132,X28)),IF(G28=0,0,VLOOKUP(G28,#REF!,X28)))</f>
        <v>0</v>
      </c>
      <c r="O28" s="129" t="str">
        <f>IF(E28=$A$3,M28/Cost!$D$6,"N/A")</f>
        <v>N/A</v>
      </c>
      <c r="P28" s="45" t="str">
        <f>IF(E28=Translations!$A$100,VLOOKUP(Cost!$D$5,'Coefficient Table'!$A$8:$K$92,11,FALSE)*O28,"N/A")</f>
        <v>N/A</v>
      </c>
      <c r="Q28" s="45" t="str">
        <f>IF(E28=Translations!$A$100,VLOOKUP(Cost!$D$5,'Coefficient Table'!$A$8:$K$92,10,FALSE)*O28,"N/A")</f>
        <v>N/A</v>
      </c>
      <c r="R28" s="45" t="str">
        <f>IF(E28=Translations!$A$100,VLOOKUP(Cost!$D$5,'Coefficient Table'!$A$8:$K$92,9,FALSE)*P28,"N/A")</f>
        <v>N/A</v>
      </c>
      <c r="S28" s="127"/>
      <c r="T28" s="229"/>
      <c r="U28" s="222"/>
      <c r="V28" s="222"/>
      <c r="W28" s="222"/>
      <c r="X28" s="227">
        <f t="shared" si="0"/>
        <v>0</v>
      </c>
      <c r="Y28" s="222"/>
      <c r="Z28" s="222">
        <f>$N28*60*Cost!$H$10*Cost!$H$11*Cost!$D$7/1000</f>
        <v>0</v>
      </c>
      <c r="AA28" s="222">
        <f>$N28*60*Cost!$H$10*Cost!$H$11*Cost!$D$8/1000</f>
        <v>0</v>
      </c>
      <c r="AB28" s="222">
        <f>$N28*60*Cost!$H$10*Cost!$H$11*Cost!$D$9/1000</f>
        <v>0</v>
      </c>
      <c r="AC28" s="222">
        <f>$N28*60*Cost!$H$10*Cost!$H$11*Cost!$D$10/1000</f>
        <v>0</v>
      </c>
      <c r="AD28" s="222">
        <f>$N28*60*Cost!$H$10*Cost!$H$11*Cost!$D$11/1000</f>
        <v>0</v>
      </c>
      <c r="AE28" s="222">
        <f t="shared" si="2"/>
        <v>0</v>
      </c>
      <c r="AF28" s="222"/>
      <c r="AG28" s="222"/>
      <c r="AH28" s="222"/>
      <c r="AI28" s="222"/>
      <c r="AJ28" s="222"/>
      <c r="AK28" s="222"/>
      <c r="AL28" s="222"/>
      <c r="AM28" s="222"/>
      <c r="AN28" s="222"/>
      <c r="AO28" s="222"/>
      <c r="AP28" s="222"/>
      <c r="AQ28" s="222"/>
      <c r="AR28" s="222"/>
      <c r="AS28" s="222"/>
      <c r="AT28" s="222"/>
    </row>
    <row r="29" spans="2:46" ht="13.8" x14ac:dyDescent="0.25">
      <c r="B29" s="15"/>
      <c r="C29" s="15"/>
      <c r="D29" s="15"/>
      <c r="E29" s="16"/>
      <c r="F29" s="15"/>
      <c r="G29" s="29"/>
      <c r="H29" s="310"/>
      <c r="I29" s="311"/>
      <c r="J29" s="311"/>
      <c r="K29" s="15"/>
      <c r="L29" s="15"/>
      <c r="M29" s="204">
        <f t="shared" si="1"/>
        <v>0</v>
      </c>
      <c r="N29" s="44">
        <f>IF(DisplayUnits="standard",IF(G29=0,0,VLOOKUP(G29,'Flow Rate Table'!$B$13:$O$132,X29)),IF(G29=0,0,VLOOKUP(G29,#REF!,X29)))</f>
        <v>0</v>
      </c>
      <c r="O29" s="129" t="str">
        <f>IF(E29=$A$3,M29/Cost!$D$6,"N/A")</f>
        <v>N/A</v>
      </c>
      <c r="P29" s="45" t="str">
        <f>IF(E29=Translations!$A$100,VLOOKUP(Cost!$D$5,'Coefficient Table'!$A$8:$K$92,11,FALSE)*O29,"N/A")</f>
        <v>N/A</v>
      </c>
      <c r="Q29" s="45" t="str">
        <f>IF(E29=Translations!$A$100,VLOOKUP(Cost!$D$5,'Coefficient Table'!$A$8:$K$92,10,FALSE)*O29,"N/A")</f>
        <v>N/A</v>
      </c>
      <c r="R29" s="45" t="str">
        <f>IF(E29=Translations!$A$100,VLOOKUP(Cost!$D$5,'Coefficient Table'!$A$8:$K$92,9,FALSE)*P29,"N/A")</f>
        <v>N/A</v>
      </c>
      <c r="S29" s="127"/>
      <c r="T29" s="229"/>
      <c r="U29" s="222"/>
      <c r="V29" s="222"/>
      <c r="W29" s="222"/>
      <c r="X29" s="227">
        <f t="shared" si="0"/>
        <v>0</v>
      </c>
      <c r="Y29" s="222"/>
      <c r="Z29" s="222">
        <f>$N29*60*Cost!$H$10*Cost!$H$11*Cost!$D$7/1000</f>
        <v>0</v>
      </c>
      <c r="AA29" s="222">
        <f>$N29*60*Cost!$H$10*Cost!$H$11*Cost!$D$8/1000</f>
        <v>0</v>
      </c>
      <c r="AB29" s="222">
        <f>$N29*60*Cost!$H$10*Cost!$H$11*Cost!$D$9/1000</f>
        <v>0</v>
      </c>
      <c r="AC29" s="222">
        <f>$N29*60*Cost!$H$10*Cost!$H$11*Cost!$D$10/1000</f>
        <v>0</v>
      </c>
      <c r="AD29" s="222">
        <f>$N29*60*Cost!$H$10*Cost!$H$11*Cost!$D$11/1000</f>
        <v>0</v>
      </c>
      <c r="AE29" s="222">
        <f t="shared" si="2"/>
        <v>0</v>
      </c>
      <c r="AF29" s="222"/>
      <c r="AG29" s="222"/>
      <c r="AH29" s="222"/>
      <c r="AI29" s="222"/>
      <c r="AJ29" s="222"/>
      <c r="AK29" s="222"/>
      <c r="AL29" s="222"/>
      <c r="AM29" s="222"/>
      <c r="AN29" s="222"/>
      <c r="AO29" s="222"/>
      <c r="AP29" s="222"/>
      <c r="AQ29" s="222"/>
      <c r="AR29" s="222"/>
      <c r="AS29" s="222"/>
      <c r="AT29" s="222"/>
    </row>
    <row r="30" spans="2:46" ht="13.8" x14ac:dyDescent="0.25">
      <c r="B30" s="15"/>
      <c r="C30" s="15"/>
      <c r="D30" s="15"/>
      <c r="E30" s="16"/>
      <c r="F30" s="15"/>
      <c r="G30" s="29"/>
      <c r="H30" s="310"/>
      <c r="I30" s="311"/>
      <c r="J30" s="311"/>
      <c r="K30" s="15"/>
      <c r="L30" s="15"/>
      <c r="M30" s="204">
        <f t="shared" si="1"/>
        <v>0</v>
      </c>
      <c r="N30" s="44">
        <f>IF(DisplayUnits="standard",IF(G30=0,0,VLOOKUP(G30,'Flow Rate Table'!$B$13:$O$132,X30)),IF(G30=0,0,VLOOKUP(G30,#REF!,X30)))</f>
        <v>0</v>
      </c>
      <c r="O30" s="129" t="str">
        <f>IF(E30=$A$3,M30/Cost!$D$6,"N/A")</f>
        <v>N/A</v>
      </c>
      <c r="P30" s="45" t="str">
        <f>IF(E30=Translations!$A$100,VLOOKUP(Cost!$D$5,'Coefficient Table'!$A$8:$K$92,11,FALSE)*O30,"N/A")</f>
        <v>N/A</v>
      </c>
      <c r="Q30" s="45" t="str">
        <f>IF(E30=Translations!$A$100,VLOOKUP(Cost!$D$5,'Coefficient Table'!$A$8:$K$92,10,FALSE)*O30,"N/A")</f>
        <v>N/A</v>
      </c>
      <c r="R30" s="45" t="str">
        <f>IF(E30=Translations!$A$100,VLOOKUP(Cost!$D$5,'Coefficient Table'!$A$8:$K$92,9,FALSE)*P30,"N/A")</f>
        <v>N/A</v>
      </c>
      <c r="S30" s="127"/>
      <c r="T30" s="229"/>
      <c r="U30" s="222"/>
      <c r="V30" s="222"/>
      <c r="W30" s="222"/>
      <c r="X30" s="227">
        <f t="shared" si="0"/>
        <v>0</v>
      </c>
      <c r="Y30" s="222"/>
      <c r="Z30" s="222">
        <f>$N30*60*Cost!$H$10*Cost!$H$11*Cost!$D$7/1000</f>
        <v>0</v>
      </c>
      <c r="AA30" s="222">
        <f>$N30*60*Cost!$H$10*Cost!$H$11*Cost!$D$8/1000</f>
        <v>0</v>
      </c>
      <c r="AB30" s="222">
        <f>$N30*60*Cost!$H$10*Cost!$H$11*Cost!$D$9/1000</f>
        <v>0</v>
      </c>
      <c r="AC30" s="222">
        <f>$N30*60*Cost!$H$10*Cost!$H$11*Cost!$D$10/1000</f>
        <v>0</v>
      </c>
      <c r="AD30" s="222">
        <f>$N30*60*Cost!$H$10*Cost!$H$11*Cost!$D$11/1000</f>
        <v>0</v>
      </c>
      <c r="AE30" s="222">
        <f t="shared" si="2"/>
        <v>0</v>
      </c>
      <c r="AF30" s="222"/>
      <c r="AG30" s="222"/>
      <c r="AH30" s="222"/>
      <c r="AI30" s="222"/>
      <c r="AJ30" s="222"/>
      <c r="AK30" s="222"/>
      <c r="AL30" s="222"/>
      <c r="AM30" s="222"/>
      <c r="AN30" s="222"/>
      <c r="AO30" s="222"/>
      <c r="AP30" s="222"/>
      <c r="AQ30" s="222"/>
      <c r="AR30" s="222"/>
      <c r="AS30" s="222"/>
      <c r="AT30" s="222"/>
    </row>
    <row r="31" spans="2:46" ht="13.8" x14ac:dyDescent="0.25">
      <c r="B31" s="15"/>
      <c r="C31" s="15"/>
      <c r="D31" s="15"/>
      <c r="E31" s="16"/>
      <c r="F31" s="15"/>
      <c r="G31" s="29"/>
      <c r="H31" s="310"/>
      <c r="I31" s="311"/>
      <c r="J31" s="311"/>
      <c r="K31" s="15"/>
      <c r="L31" s="15"/>
      <c r="M31" s="204">
        <f t="shared" si="1"/>
        <v>0</v>
      </c>
      <c r="N31" s="44">
        <f>IF(DisplayUnits="standard",IF(G31=0,0,VLOOKUP(G31,'Flow Rate Table'!$B$13:$O$132,X31)),IF(G31=0,0,VLOOKUP(G31,#REF!,X31)))</f>
        <v>0</v>
      </c>
      <c r="O31" s="129" t="str">
        <f>IF(E31=$A$3,M31/Cost!$D$6,"N/A")</f>
        <v>N/A</v>
      </c>
      <c r="P31" s="45" t="str">
        <f>IF(E31=Translations!$A$100,VLOOKUP(Cost!$D$5,'Coefficient Table'!$A$8:$K$92,11,FALSE)*O31,"N/A")</f>
        <v>N/A</v>
      </c>
      <c r="Q31" s="45" t="str">
        <f>IF(E31=Translations!$A$100,VLOOKUP(Cost!$D$5,'Coefficient Table'!$A$8:$K$92,10,FALSE)*O31,"N/A")</f>
        <v>N/A</v>
      </c>
      <c r="R31" s="45" t="str">
        <f>IF(E31=Translations!$A$100,VLOOKUP(Cost!$D$5,'Coefficient Table'!$A$8:$K$92,9,FALSE)*P31,"N/A")</f>
        <v>N/A</v>
      </c>
      <c r="S31" s="127"/>
      <c r="T31" s="229"/>
      <c r="U31" s="222"/>
      <c r="V31" s="222"/>
      <c r="W31" s="222"/>
      <c r="X31" s="227">
        <f t="shared" si="0"/>
        <v>0</v>
      </c>
      <c r="Y31" s="222"/>
      <c r="Z31" s="222">
        <f>$N31*60*Cost!$H$10*Cost!$H$11*Cost!$D$7/1000</f>
        <v>0</v>
      </c>
      <c r="AA31" s="222">
        <f>$N31*60*Cost!$H$10*Cost!$H$11*Cost!$D$8/1000</f>
        <v>0</v>
      </c>
      <c r="AB31" s="222">
        <f>$N31*60*Cost!$H$10*Cost!$H$11*Cost!$D$9/1000</f>
        <v>0</v>
      </c>
      <c r="AC31" s="222">
        <f>$N31*60*Cost!$H$10*Cost!$H$11*Cost!$D$10/1000</f>
        <v>0</v>
      </c>
      <c r="AD31" s="222">
        <f>$N31*60*Cost!$H$10*Cost!$H$11*Cost!$D$11/1000</f>
        <v>0</v>
      </c>
      <c r="AE31" s="222">
        <f t="shared" si="2"/>
        <v>0</v>
      </c>
      <c r="AF31" s="222"/>
      <c r="AG31" s="222"/>
      <c r="AH31" s="222"/>
      <c r="AI31" s="222"/>
      <c r="AJ31" s="222"/>
      <c r="AK31" s="222"/>
      <c r="AL31" s="222"/>
      <c r="AM31" s="222"/>
      <c r="AN31" s="222"/>
      <c r="AO31" s="222"/>
      <c r="AP31" s="222"/>
      <c r="AQ31" s="222"/>
      <c r="AR31" s="222"/>
      <c r="AS31" s="222"/>
      <c r="AT31" s="222"/>
    </row>
    <row r="32" spans="2:46" ht="13.8" x14ac:dyDescent="0.25">
      <c r="B32" s="15"/>
      <c r="C32" s="15"/>
      <c r="D32" s="15"/>
      <c r="E32" s="16"/>
      <c r="F32" s="15"/>
      <c r="G32" s="29"/>
      <c r="H32" s="310"/>
      <c r="I32" s="311"/>
      <c r="J32" s="311"/>
      <c r="K32" s="15"/>
      <c r="L32" s="15"/>
      <c r="M32" s="204">
        <f t="shared" si="1"/>
        <v>0</v>
      </c>
      <c r="N32" s="44">
        <f>IF(DisplayUnits="standard",IF(G32=0,0,VLOOKUP(G32,'Flow Rate Table'!$B$13:$O$132,X32)),IF(G32=0,0,VLOOKUP(G32,#REF!,X32)))</f>
        <v>0</v>
      </c>
      <c r="O32" s="129" t="str">
        <f>IF(E32=$A$3,M32/Cost!$D$6,"N/A")</f>
        <v>N/A</v>
      </c>
      <c r="P32" s="45" t="str">
        <f>IF(E32=Translations!$A$100,VLOOKUP(Cost!$D$5,'Coefficient Table'!$A$8:$K$92,11,FALSE)*O32,"N/A")</f>
        <v>N/A</v>
      </c>
      <c r="Q32" s="45" t="str">
        <f>IF(E32=Translations!$A$100,VLOOKUP(Cost!$D$5,'Coefficient Table'!$A$8:$K$92,10,FALSE)*O32,"N/A")</f>
        <v>N/A</v>
      </c>
      <c r="R32" s="45" t="str">
        <f>IF(E32=Translations!$A$100,VLOOKUP(Cost!$D$5,'Coefficient Table'!$A$8:$K$92,9,FALSE)*P32,"N/A")</f>
        <v>N/A</v>
      </c>
      <c r="S32" s="127"/>
      <c r="T32" s="229"/>
      <c r="U32" s="222"/>
      <c r="V32" s="222"/>
      <c r="W32" s="222"/>
      <c r="X32" s="227">
        <f t="shared" si="0"/>
        <v>0</v>
      </c>
      <c r="Y32" s="222"/>
      <c r="Z32" s="222">
        <f>$N32*60*Cost!$H$10*Cost!$H$11*Cost!$D$7/1000</f>
        <v>0</v>
      </c>
      <c r="AA32" s="222">
        <f>$N32*60*Cost!$H$10*Cost!$H$11*Cost!$D$8/1000</f>
        <v>0</v>
      </c>
      <c r="AB32" s="222">
        <f>$N32*60*Cost!$H$10*Cost!$H$11*Cost!$D$9/1000</f>
        <v>0</v>
      </c>
      <c r="AC32" s="222">
        <f>$N32*60*Cost!$H$10*Cost!$H$11*Cost!$D$10/1000</f>
        <v>0</v>
      </c>
      <c r="AD32" s="222">
        <f>$N32*60*Cost!$H$10*Cost!$H$11*Cost!$D$11/1000</f>
        <v>0</v>
      </c>
      <c r="AE32" s="222">
        <f t="shared" si="2"/>
        <v>0</v>
      </c>
      <c r="AF32" s="222"/>
      <c r="AG32" s="222"/>
      <c r="AH32" s="222"/>
      <c r="AI32" s="222"/>
      <c r="AJ32" s="222"/>
      <c r="AK32" s="222"/>
      <c r="AL32" s="222"/>
      <c r="AM32" s="222"/>
      <c r="AN32" s="222"/>
      <c r="AO32" s="222"/>
      <c r="AP32" s="222"/>
      <c r="AQ32" s="222"/>
      <c r="AR32" s="222"/>
      <c r="AS32" s="222"/>
      <c r="AT32" s="222"/>
    </row>
    <row r="33" spans="2:46" ht="13.8" x14ac:dyDescent="0.25">
      <c r="B33" s="15"/>
      <c r="C33" s="15"/>
      <c r="D33" s="15"/>
      <c r="E33" s="16"/>
      <c r="F33" s="15"/>
      <c r="G33" s="29"/>
      <c r="H33" s="310"/>
      <c r="I33" s="311"/>
      <c r="J33" s="311"/>
      <c r="K33" s="15"/>
      <c r="L33" s="15"/>
      <c r="M33" s="204">
        <f t="shared" si="1"/>
        <v>0</v>
      </c>
      <c r="N33" s="44">
        <f>IF(DisplayUnits="standard",IF(G33=0,0,VLOOKUP(G33,'Flow Rate Table'!$B$13:$O$132,X33)),IF(G33=0,0,VLOOKUP(G33,#REF!,X33)))</f>
        <v>0</v>
      </c>
      <c r="O33" s="129" t="str">
        <f>IF(E33=$A$3,M33/Cost!$D$6,"N/A")</f>
        <v>N/A</v>
      </c>
      <c r="P33" s="45" t="str">
        <f>IF(E33=Translations!$A$100,VLOOKUP(Cost!$D$5,'Coefficient Table'!$A$8:$K$92,11,FALSE)*O33,"N/A")</f>
        <v>N/A</v>
      </c>
      <c r="Q33" s="45" t="str">
        <f>IF(E33=Translations!$A$100,VLOOKUP(Cost!$D$5,'Coefficient Table'!$A$8:$K$92,10,FALSE)*O33,"N/A")</f>
        <v>N/A</v>
      </c>
      <c r="R33" s="45" t="str">
        <f>IF(E33=Translations!$A$100,VLOOKUP(Cost!$D$5,'Coefficient Table'!$A$8:$K$92,9,FALSE)*P33,"N/A")</f>
        <v>N/A</v>
      </c>
      <c r="S33" s="127"/>
      <c r="T33" s="229"/>
      <c r="U33" s="222"/>
      <c r="V33" s="222"/>
      <c r="W33" s="222"/>
      <c r="X33" s="227">
        <f t="shared" si="0"/>
        <v>0</v>
      </c>
      <c r="Y33" s="222"/>
      <c r="Z33" s="222">
        <f>$N33*60*Cost!$H$10*Cost!$H$11*Cost!$D$7/1000</f>
        <v>0</v>
      </c>
      <c r="AA33" s="222">
        <f>$N33*60*Cost!$H$10*Cost!$H$11*Cost!$D$8/1000</f>
        <v>0</v>
      </c>
      <c r="AB33" s="222">
        <f>$N33*60*Cost!$H$10*Cost!$H$11*Cost!$D$9/1000</f>
        <v>0</v>
      </c>
      <c r="AC33" s="222">
        <f>$N33*60*Cost!$H$10*Cost!$H$11*Cost!$D$10/1000</f>
        <v>0</v>
      </c>
      <c r="AD33" s="222">
        <f>$N33*60*Cost!$H$10*Cost!$H$11*Cost!$D$11/1000</f>
        <v>0</v>
      </c>
      <c r="AE33" s="222">
        <f t="shared" si="2"/>
        <v>0</v>
      </c>
      <c r="AF33" s="222"/>
      <c r="AG33" s="222"/>
      <c r="AH33" s="222"/>
      <c r="AI33" s="222"/>
      <c r="AJ33" s="222"/>
      <c r="AK33" s="222"/>
      <c r="AL33" s="222"/>
      <c r="AM33" s="222"/>
      <c r="AN33" s="222"/>
      <c r="AO33" s="222"/>
      <c r="AP33" s="222"/>
      <c r="AQ33" s="222"/>
      <c r="AR33" s="222"/>
      <c r="AS33" s="222"/>
      <c r="AT33" s="222"/>
    </row>
    <row r="34" spans="2:46" ht="13.8" x14ac:dyDescent="0.25">
      <c r="B34" s="15"/>
      <c r="C34" s="15"/>
      <c r="D34" s="15"/>
      <c r="E34" s="16"/>
      <c r="F34" s="15"/>
      <c r="G34" s="29"/>
      <c r="H34" s="310"/>
      <c r="I34" s="311"/>
      <c r="J34" s="311"/>
      <c r="K34" s="15"/>
      <c r="L34" s="15"/>
      <c r="M34" s="204">
        <f t="shared" si="1"/>
        <v>0</v>
      </c>
      <c r="N34" s="44">
        <f>IF(DisplayUnits="standard",IF(G34=0,0,VLOOKUP(G34,'Flow Rate Table'!$B$13:$O$132,X34)),IF(G34=0,0,VLOOKUP(G34,#REF!,X34)))</f>
        <v>0</v>
      </c>
      <c r="O34" s="129" t="str">
        <f>IF(E34=$A$3,M34/Cost!$D$6,"N/A")</f>
        <v>N/A</v>
      </c>
      <c r="P34" s="45" t="str">
        <f>IF(E34=Translations!$A$100,VLOOKUP(Cost!$D$5,'Coefficient Table'!$A$8:$K$92,11,FALSE)*O34,"N/A")</f>
        <v>N/A</v>
      </c>
      <c r="Q34" s="45" t="str">
        <f>IF(E34=Translations!$A$100,VLOOKUP(Cost!$D$5,'Coefficient Table'!$A$8:$K$92,10,FALSE)*O34,"N/A")</f>
        <v>N/A</v>
      </c>
      <c r="R34" s="45" t="str">
        <f>IF(E34=Translations!$A$100,VLOOKUP(Cost!$D$5,'Coefficient Table'!$A$8:$K$92,9,FALSE)*P34,"N/A")</f>
        <v>N/A</v>
      </c>
      <c r="S34" s="127"/>
      <c r="T34" s="229"/>
      <c r="U34" s="222"/>
      <c r="V34" s="222"/>
      <c r="W34" s="222"/>
      <c r="X34" s="227">
        <f t="shared" si="0"/>
        <v>0</v>
      </c>
      <c r="Y34" s="222"/>
      <c r="Z34" s="222">
        <f>$N34*60*Cost!$H$10*Cost!$H$11*Cost!$D$7/1000</f>
        <v>0</v>
      </c>
      <c r="AA34" s="222">
        <f>$N34*60*Cost!$H$10*Cost!$H$11*Cost!$D$8/1000</f>
        <v>0</v>
      </c>
      <c r="AB34" s="222">
        <f>$N34*60*Cost!$H$10*Cost!$H$11*Cost!$D$9/1000</f>
        <v>0</v>
      </c>
      <c r="AC34" s="222">
        <f>$N34*60*Cost!$H$10*Cost!$H$11*Cost!$D$10/1000</f>
        <v>0</v>
      </c>
      <c r="AD34" s="222">
        <f>$N34*60*Cost!$H$10*Cost!$H$11*Cost!$D$11/1000</f>
        <v>0</v>
      </c>
      <c r="AE34" s="222">
        <f t="shared" si="2"/>
        <v>0</v>
      </c>
      <c r="AF34" s="222"/>
      <c r="AG34" s="222"/>
      <c r="AH34" s="222"/>
      <c r="AI34" s="222"/>
      <c r="AJ34" s="222"/>
      <c r="AK34" s="222"/>
      <c r="AL34" s="222"/>
      <c r="AM34" s="222"/>
      <c r="AN34" s="222"/>
      <c r="AO34" s="222"/>
      <c r="AP34" s="222"/>
      <c r="AQ34" s="222"/>
      <c r="AR34" s="222"/>
      <c r="AS34" s="222"/>
      <c r="AT34" s="222"/>
    </row>
    <row r="35" spans="2:46" ht="13.8" x14ac:dyDescent="0.25">
      <c r="B35" s="15"/>
      <c r="C35" s="15"/>
      <c r="D35" s="15"/>
      <c r="E35" s="16"/>
      <c r="F35" s="15"/>
      <c r="G35" s="29"/>
      <c r="H35" s="310"/>
      <c r="I35" s="311"/>
      <c r="J35" s="311"/>
      <c r="K35" s="15"/>
      <c r="L35" s="15"/>
      <c r="M35" s="204">
        <f t="shared" si="1"/>
        <v>0</v>
      </c>
      <c r="N35" s="44">
        <f>IF(DisplayUnits="standard",IF(G35=0,0,VLOOKUP(G35,'Flow Rate Table'!$B$13:$O$132,X35)),IF(G35=0,0,VLOOKUP(G35,#REF!,X35)))</f>
        <v>0</v>
      </c>
      <c r="O35" s="129" t="str">
        <f>IF(E35=$A$3,M35/Cost!$D$6,"N/A")</f>
        <v>N/A</v>
      </c>
      <c r="P35" s="45" t="str">
        <f>IF(E35=Translations!$A$100,VLOOKUP(Cost!$D$5,'Coefficient Table'!$A$8:$K$92,11,FALSE)*O35,"N/A")</f>
        <v>N/A</v>
      </c>
      <c r="Q35" s="45" t="str">
        <f>IF(E35=Translations!$A$100,VLOOKUP(Cost!$D$5,'Coefficient Table'!$A$8:$K$92,10,FALSE)*O35,"N/A")</f>
        <v>N/A</v>
      </c>
      <c r="R35" s="45" t="str">
        <f>IF(E35=Translations!$A$100,VLOOKUP(Cost!$D$5,'Coefficient Table'!$A$8:$K$92,9,FALSE)*P35,"N/A")</f>
        <v>N/A</v>
      </c>
      <c r="S35" s="127"/>
      <c r="T35" s="229"/>
      <c r="U35" s="222"/>
      <c r="V35" s="222"/>
      <c r="W35" s="222"/>
      <c r="X35" s="227">
        <f t="shared" si="0"/>
        <v>0</v>
      </c>
      <c r="Y35" s="222"/>
      <c r="Z35" s="222">
        <f>$N35*60*Cost!$H$10*Cost!$H$11*Cost!$D$7/1000</f>
        <v>0</v>
      </c>
      <c r="AA35" s="222">
        <f>$N35*60*Cost!$H$10*Cost!$H$11*Cost!$D$8/1000</f>
        <v>0</v>
      </c>
      <c r="AB35" s="222">
        <f>$N35*60*Cost!$H$10*Cost!$H$11*Cost!$D$9/1000</f>
        <v>0</v>
      </c>
      <c r="AC35" s="222">
        <f>$N35*60*Cost!$H$10*Cost!$H$11*Cost!$D$10/1000</f>
        <v>0</v>
      </c>
      <c r="AD35" s="222">
        <f>$N35*60*Cost!$H$10*Cost!$H$11*Cost!$D$11/1000</f>
        <v>0</v>
      </c>
      <c r="AE35" s="222">
        <f t="shared" si="2"/>
        <v>0</v>
      </c>
      <c r="AF35" s="222"/>
      <c r="AG35" s="222"/>
      <c r="AH35" s="222"/>
      <c r="AI35" s="222"/>
      <c r="AJ35" s="222"/>
      <c r="AK35" s="222"/>
      <c r="AL35" s="222"/>
      <c r="AM35" s="222"/>
      <c r="AN35" s="222"/>
      <c r="AO35" s="222"/>
      <c r="AP35" s="222"/>
      <c r="AQ35" s="222"/>
      <c r="AR35" s="222"/>
      <c r="AS35" s="222"/>
      <c r="AT35" s="222"/>
    </row>
    <row r="36" spans="2:46" ht="13.8" x14ac:dyDescent="0.25">
      <c r="B36" s="15"/>
      <c r="C36" s="15"/>
      <c r="D36" s="15"/>
      <c r="E36" s="16"/>
      <c r="F36" s="15"/>
      <c r="G36" s="29"/>
      <c r="H36" s="310"/>
      <c r="I36" s="311"/>
      <c r="J36" s="311"/>
      <c r="K36" s="15"/>
      <c r="L36" s="15"/>
      <c r="M36" s="204">
        <f t="shared" si="1"/>
        <v>0</v>
      </c>
      <c r="N36" s="44">
        <f>IF(DisplayUnits="standard",IF(G36=0,0,VLOOKUP(G36,'Flow Rate Table'!$B$13:$O$132,X36)),IF(G36=0,0,VLOOKUP(G36,#REF!,X36)))</f>
        <v>0</v>
      </c>
      <c r="O36" s="129" t="str">
        <f>IF(E36=$A$3,M36/Cost!$D$6,"N/A")</f>
        <v>N/A</v>
      </c>
      <c r="P36" s="45" t="str">
        <f>IF(E36=Translations!$A$100,VLOOKUP(Cost!$D$5,'Coefficient Table'!$A$8:$K$92,11,FALSE)*O36,"N/A")</f>
        <v>N/A</v>
      </c>
      <c r="Q36" s="45" t="str">
        <f>IF(E36=Translations!$A$100,VLOOKUP(Cost!$D$5,'Coefficient Table'!$A$8:$K$92,10,FALSE)*O36,"N/A")</f>
        <v>N/A</v>
      </c>
      <c r="R36" s="45" t="str">
        <f>IF(E36=Translations!$A$100,VLOOKUP(Cost!$D$5,'Coefficient Table'!$A$8:$K$92,9,FALSE)*P36,"N/A")</f>
        <v>N/A</v>
      </c>
      <c r="S36" s="127"/>
      <c r="T36" s="229"/>
      <c r="U36" s="222"/>
      <c r="V36" s="222"/>
      <c r="W36" s="222"/>
      <c r="X36" s="227">
        <f t="shared" si="0"/>
        <v>0</v>
      </c>
      <c r="Y36" s="222"/>
      <c r="Z36" s="222">
        <f>$N36*60*Cost!$H$10*Cost!$H$11*Cost!$D$7/1000</f>
        <v>0</v>
      </c>
      <c r="AA36" s="222">
        <f>$N36*60*Cost!$H$10*Cost!$H$11*Cost!$D$8/1000</f>
        <v>0</v>
      </c>
      <c r="AB36" s="222">
        <f>$N36*60*Cost!$H$10*Cost!$H$11*Cost!$D$9/1000</f>
        <v>0</v>
      </c>
      <c r="AC36" s="222">
        <f>$N36*60*Cost!$H$10*Cost!$H$11*Cost!$D$10/1000</f>
        <v>0</v>
      </c>
      <c r="AD36" s="222">
        <f>$N36*60*Cost!$H$10*Cost!$H$11*Cost!$D$11/1000</f>
        <v>0</v>
      </c>
      <c r="AE36" s="222">
        <f t="shared" si="2"/>
        <v>0</v>
      </c>
      <c r="AF36" s="222"/>
      <c r="AG36" s="222"/>
      <c r="AH36" s="222"/>
      <c r="AI36" s="222"/>
      <c r="AJ36" s="222"/>
      <c r="AK36" s="222"/>
      <c r="AL36" s="222"/>
      <c r="AM36" s="222"/>
      <c r="AN36" s="222"/>
      <c r="AO36" s="222"/>
      <c r="AP36" s="222"/>
      <c r="AQ36" s="222"/>
      <c r="AR36" s="222"/>
      <c r="AS36" s="222"/>
      <c r="AT36" s="222"/>
    </row>
    <row r="37" spans="2:46" ht="13.8" x14ac:dyDescent="0.25">
      <c r="B37" s="15"/>
      <c r="C37" s="15"/>
      <c r="D37" s="15"/>
      <c r="E37" s="16"/>
      <c r="F37" s="15"/>
      <c r="G37" s="29"/>
      <c r="H37" s="310"/>
      <c r="I37" s="311"/>
      <c r="J37" s="311"/>
      <c r="K37" s="15"/>
      <c r="L37" s="15"/>
      <c r="M37" s="204">
        <f t="shared" si="1"/>
        <v>0</v>
      </c>
      <c r="N37" s="44">
        <f>IF(DisplayUnits="standard",IF(G37=0,0,VLOOKUP(G37,'Flow Rate Table'!$B$13:$O$132,X37)),IF(G37=0,0,VLOOKUP(G37,#REF!,X37)))</f>
        <v>0</v>
      </c>
      <c r="O37" s="129" t="str">
        <f>IF(E37=$A$3,M37/Cost!$D$6,"N/A")</f>
        <v>N/A</v>
      </c>
      <c r="P37" s="45" t="str">
        <f>IF(E37=Translations!$A$100,VLOOKUP(Cost!$D$5,'Coefficient Table'!$A$8:$K$92,11,FALSE)*O37,"N/A")</f>
        <v>N/A</v>
      </c>
      <c r="Q37" s="45" t="str">
        <f>IF(E37=Translations!$A$100,VLOOKUP(Cost!$D$5,'Coefficient Table'!$A$8:$K$92,10,FALSE)*O37,"N/A")</f>
        <v>N/A</v>
      </c>
      <c r="R37" s="45" t="str">
        <f>IF(E37=Translations!$A$100,VLOOKUP(Cost!$D$5,'Coefficient Table'!$A$8:$K$92,9,FALSE)*P37,"N/A")</f>
        <v>N/A</v>
      </c>
      <c r="S37" s="127"/>
      <c r="T37" s="229"/>
      <c r="U37" s="222"/>
      <c r="V37" s="222"/>
      <c r="W37" s="222"/>
      <c r="X37" s="227">
        <f t="shared" si="0"/>
        <v>0</v>
      </c>
      <c r="Y37" s="222"/>
      <c r="Z37" s="222">
        <f>$N37*60*Cost!$H$10*Cost!$H$11*Cost!$D$7/1000</f>
        <v>0</v>
      </c>
      <c r="AA37" s="222">
        <f>$N37*60*Cost!$H$10*Cost!$H$11*Cost!$D$8/1000</f>
        <v>0</v>
      </c>
      <c r="AB37" s="222">
        <f>$N37*60*Cost!$H$10*Cost!$H$11*Cost!$D$9/1000</f>
        <v>0</v>
      </c>
      <c r="AC37" s="222">
        <f>$N37*60*Cost!$H$10*Cost!$H$11*Cost!$D$10/1000</f>
        <v>0</v>
      </c>
      <c r="AD37" s="222">
        <f>$N37*60*Cost!$H$10*Cost!$H$11*Cost!$D$11/1000</f>
        <v>0</v>
      </c>
      <c r="AE37" s="222">
        <f t="shared" si="2"/>
        <v>0</v>
      </c>
      <c r="AF37" s="222"/>
      <c r="AG37" s="222"/>
      <c r="AH37" s="222"/>
      <c r="AI37" s="222"/>
      <c r="AJ37" s="222"/>
      <c r="AK37" s="222"/>
      <c r="AL37" s="222"/>
      <c r="AM37" s="222"/>
      <c r="AN37" s="222"/>
      <c r="AO37" s="222"/>
      <c r="AP37" s="222"/>
      <c r="AQ37" s="222"/>
      <c r="AR37" s="222"/>
      <c r="AS37" s="222"/>
      <c r="AT37" s="222"/>
    </row>
    <row r="38" spans="2:46" ht="13.8" x14ac:dyDescent="0.25">
      <c r="B38" s="15"/>
      <c r="C38" s="15"/>
      <c r="D38" s="15"/>
      <c r="E38" s="16"/>
      <c r="F38" s="15"/>
      <c r="G38" s="29"/>
      <c r="H38" s="310"/>
      <c r="I38" s="311"/>
      <c r="J38" s="311"/>
      <c r="K38" s="15"/>
      <c r="L38" s="15"/>
      <c r="M38" s="204">
        <f t="shared" si="1"/>
        <v>0</v>
      </c>
      <c r="N38" s="44">
        <f>IF(DisplayUnits="standard",IF(G38=0,0,VLOOKUP(G38,'Flow Rate Table'!$B$13:$O$132,X38)),IF(G38=0,0,VLOOKUP(G38,#REF!,X38)))</f>
        <v>0</v>
      </c>
      <c r="O38" s="129" t="str">
        <f>IF(E38=$A$3,M38/Cost!$D$6,"N/A")</f>
        <v>N/A</v>
      </c>
      <c r="P38" s="45" t="str">
        <f>IF(E38=Translations!$A$100,VLOOKUP(Cost!$D$5,'Coefficient Table'!$A$8:$K$92,11,FALSE)*O38,"N/A")</f>
        <v>N/A</v>
      </c>
      <c r="Q38" s="45" t="str">
        <f>IF(E38=Translations!$A$100,VLOOKUP(Cost!$D$5,'Coefficient Table'!$A$8:$K$92,10,FALSE)*O38,"N/A")</f>
        <v>N/A</v>
      </c>
      <c r="R38" s="45" t="str">
        <f>IF(E38=Translations!$A$100,VLOOKUP(Cost!$D$5,'Coefficient Table'!$A$8:$K$92,9,FALSE)*P38,"N/A")</f>
        <v>N/A</v>
      </c>
      <c r="S38" s="127"/>
      <c r="T38" s="229"/>
      <c r="U38" s="222"/>
      <c r="V38" s="222"/>
      <c r="W38" s="222"/>
      <c r="X38" s="227">
        <f t="shared" si="0"/>
        <v>0</v>
      </c>
      <c r="Y38" s="222"/>
      <c r="Z38" s="222">
        <f>$N38*60*Cost!$H$10*Cost!$H$11*Cost!$D$7/1000</f>
        <v>0</v>
      </c>
      <c r="AA38" s="222">
        <f>$N38*60*Cost!$H$10*Cost!$H$11*Cost!$D$8/1000</f>
        <v>0</v>
      </c>
      <c r="AB38" s="222">
        <f>$N38*60*Cost!$H$10*Cost!$H$11*Cost!$D$9/1000</f>
        <v>0</v>
      </c>
      <c r="AC38" s="222">
        <f>$N38*60*Cost!$H$10*Cost!$H$11*Cost!$D$10/1000</f>
        <v>0</v>
      </c>
      <c r="AD38" s="222">
        <f>$N38*60*Cost!$H$10*Cost!$H$11*Cost!$D$11/1000</f>
        <v>0</v>
      </c>
      <c r="AE38" s="222">
        <f t="shared" si="2"/>
        <v>0</v>
      </c>
      <c r="AF38" s="222"/>
      <c r="AG38" s="222"/>
      <c r="AH38" s="222"/>
      <c r="AI38" s="222"/>
      <c r="AJ38" s="222"/>
      <c r="AK38" s="222"/>
      <c r="AL38" s="222"/>
      <c r="AM38" s="222"/>
      <c r="AN38" s="222"/>
      <c r="AO38" s="222"/>
      <c r="AP38" s="222"/>
      <c r="AQ38" s="222"/>
      <c r="AR38" s="222"/>
      <c r="AS38" s="222"/>
      <c r="AT38" s="222"/>
    </row>
    <row r="39" spans="2:46" ht="13.8" x14ac:dyDescent="0.25">
      <c r="B39" s="15"/>
      <c r="C39" s="15"/>
      <c r="D39" s="15"/>
      <c r="E39" s="16"/>
      <c r="F39" s="15"/>
      <c r="G39" s="29"/>
      <c r="H39" s="310"/>
      <c r="I39" s="311"/>
      <c r="J39" s="311"/>
      <c r="K39" s="15"/>
      <c r="L39" s="15"/>
      <c r="M39" s="204">
        <f t="shared" si="1"/>
        <v>0</v>
      </c>
      <c r="N39" s="44">
        <f>IF(DisplayUnits="standard",IF(G39=0,0,VLOOKUP(G39,'Flow Rate Table'!$B$13:$O$132,X39)),IF(G39=0,0,VLOOKUP(G39,#REF!,X39)))</f>
        <v>0</v>
      </c>
      <c r="O39" s="129" t="str">
        <f>IF(E39=$A$3,M39/Cost!$D$6,"N/A")</f>
        <v>N/A</v>
      </c>
      <c r="P39" s="45" t="str">
        <f>IF(E39=Translations!$A$100,VLOOKUP(Cost!$D$5,'Coefficient Table'!$A$8:$K$92,11,FALSE)*O39,"N/A")</f>
        <v>N/A</v>
      </c>
      <c r="Q39" s="45" t="str">
        <f>IF(E39=Translations!$A$100,VLOOKUP(Cost!$D$5,'Coefficient Table'!$A$8:$K$92,10,FALSE)*O39,"N/A")</f>
        <v>N/A</v>
      </c>
      <c r="R39" s="45" t="str">
        <f>IF(E39=Translations!$A$100,VLOOKUP(Cost!$D$5,'Coefficient Table'!$A$8:$K$92,9,FALSE)*P39,"N/A")</f>
        <v>N/A</v>
      </c>
      <c r="S39" s="127"/>
      <c r="T39" s="229"/>
      <c r="U39" s="222"/>
      <c r="V39" s="222"/>
      <c r="W39" s="222"/>
      <c r="X39" s="227">
        <f t="shared" si="0"/>
        <v>0</v>
      </c>
      <c r="Y39" s="222"/>
      <c r="Z39" s="222">
        <f>$N39*60*Cost!$H$10*Cost!$H$11*Cost!$D$7/1000</f>
        <v>0</v>
      </c>
      <c r="AA39" s="222">
        <f>$N39*60*Cost!$H$10*Cost!$H$11*Cost!$D$8/1000</f>
        <v>0</v>
      </c>
      <c r="AB39" s="222">
        <f>$N39*60*Cost!$H$10*Cost!$H$11*Cost!$D$9/1000</f>
        <v>0</v>
      </c>
      <c r="AC39" s="222">
        <f>$N39*60*Cost!$H$10*Cost!$H$11*Cost!$D$10/1000</f>
        <v>0</v>
      </c>
      <c r="AD39" s="222">
        <f>$N39*60*Cost!$H$10*Cost!$H$11*Cost!$D$11/1000</f>
        <v>0</v>
      </c>
      <c r="AE39" s="222">
        <f t="shared" si="2"/>
        <v>0</v>
      </c>
      <c r="AF39" s="222"/>
      <c r="AG39" s="222"/>
      <c r="AH39" s="222"/>
      <c r="AI39" s="222"/>
      <c r="AJ39" s="222"/>
      <c r="AK39" s="222"/>
      <c r="AL39" s="222"/>
      <c r="AM39" s="222"/>
      <c r="AN39" s="222"/>
      <c r="AO39" s="222"/>
      <c r="AP39" s="222"/>
      <c r="AQ39" s="222"/>
      <c r="AR39" s="222"/>
      <c r="AS39" s="222"/>
      <c r="AT39" s="222"/>
    </row>
    <row r="40" spans="2:46" ht="13.8" x14ac:dyDescent="0.25">
      <c r="B40" s="15"/>
      <c r="C40" s="15"/>
      <c r="D40" s="15"/>
      <c r="E40" s="16"/>
      <c r="F40" s="15"/>
      <c r="G40" s="29"/>
      <c r="H40" s="310"/>
      <c r="I40" s="311"/>
      <c r="J40" s="311"/>
      <c r="K40" s="15"/>
      <c r="L40" s="15"/>
      <c r="M40" s="204">
        <f t="shared" si="1"/>
        <v>0</v>
      </c>
      <c r="N40" s="44">
        <f>IF(DisplayUnits="standard",IF(G40=0,0,VLOOKUP(G40,'Flow Rate Table'!$B$13:$O$132,X40)),IF(G40=0,0,VLOOKUP(G40,#REF!,X40)))</f>
        <v>0</v>
      </c>
      <c r="O40" s="129" t="str">
        <f>IF(E40=$A$3,M40/Cost!$D$6,"N/A")</f>
        <v>N/A</v>
      </c>
      <c r="P40" s="45" t="str">
        <f>IF(E40=Translations!$A$100,VLOOKUP(Cost!$D$5,'Coefficient Table'!$A$8:$K$92,11,FALSE)*O40,"N/A")</f>
        <v>N/A</v>
      </c>
      <c r="Q40" s="45" t="str">
        <f>IF(E40=Translations!$A$100,VLOOKUP(Cost!$D$5,'Coefficient Table'!$A$8:$K$92,10,FALSE)*O40,"N/A")</f>
        <v>N/A</v>
      </c>
      <c r="R40" s="45" t="str">
        <f>IF(E40=Translations!$A$100,VLOOKUP(Cost!$D$5,'Coefficient Table'!$A$8:$K$92,9,FALSE)*P40,"N/A")</f>
        <v>N/A</v>
      </c>
      <c r="S40" s="127"/>
      <c r="T40" s="229"/>
      <c r="U40" s="222"/>
      <c r="V40" s="222"/>
      <c r="W40" s="222"/>
      <c r="X40" s="227">
        <f t="shared" si="0"/>
        <v>0</v>
      </c>
      <c r="Y40" s="222"/>
      <c r="Z40" s="222">
        <f>$N40*60*Cost!$H$10*Cost!$H$11*Cost!$D$7/1000</f>
        <v>0</v>
      </c>
      <c r="AA40" s="222">
        <f>$N40*60*Cost!$H$10*Cost!$H$11*Cost!$D$8/1000</f>
        <v>0</v>
      </c>
      <c r="AB40" s="222">
        <f>$N40*60*Cost!$H$10*Cost!$H$11*Cost!$D$9/1000</f>
        <v>0</v>
      </c>
      <c r="AC40" s="222">
        <f>$N40*60*Cost!$H$10*Cost!$H$11*Cost!$D$10/1000</f>
        <v>0</v>
      </c>
      <c r="AD40" s="222">
        <f>$N40*60*Cost!$H$10*Cost!$H$11*Cost!$D$11/1000</f>
        <v>0</v>
      </c>
      <c r="AE40" s="222">
        <f t="shared" si="2"/>
        <v>0</v>
      </c>
      <c r="AF40" s="222"/>
      <c r="AG40" s="222"/>
      <c r="AH40" s="222"/>
      <c r="AI40" s="222"/>
      <c r="AJ40" s="222"/>
      <c r="AK40" s="222"/>
      <c r="AL40" s="222"/>
      <c r="AM40" s="222"/>
      <c r="AN40" s="222"/>
      <c r="AO40" s="222"/>
      <c r="AP40" s="222"/>
      <c r="AQ40" s="222"/>
      <c r="AR40" s="222"/>
      <c r="AS40" s="222"/>
      <c r="AT40" s="222"/>
    </row>
    <row r="41" spans="2:46" ht="13.8" x14ac:dyDescent="0.25">
      <c r="B41" s="15"/>
      <c r="C41" s="15"/>
      <c r="D41" s="15"/>
      <c r="E41" s="16"/>
      <c r="F41" s="15"/>
      <c r="G41" s="29"/>
      <c r="H41" s="310"/>
      <c r="I41" s="311"/>
      <c r="J41" s="311"/>
      <c r="K41" s="15"/>
      <c r="L41" s="15"/>
      <c r="M41" s="204">
        <f t="shared" si="1"/>
        <v>0</v>
      </c>
      <c r="N41" s="44">
        <f>IF(DisplayUnits="standard",IF(G41=0,0,VLOOKUP(G41,'Flow Rate Table'!$B$13:$O$132,X41)),IF(G41=0,0,VLOOKUP(G41,#REF!,X41)))</f>
        <v>0</v>
      </c>
      <c r="O41" s="129" t="str">
        <f>IF(E41=$A$3,M41/Cost!$D$6,"N/A")</f>
        <v>N/A</v>
      </c>
      <c r="P41" s="45" t="str">
        <f>IF(E41=Translations!$A$100,VLOOKUP(Cost!$D$5,'Coefficient Table'!$A$8:$K$92,11,FALSE)*O41,"N/A")</f>
        <v>N/A</v>
      </c>
      <c r="Q41" s="45" t="str">
        <f>IF(E41=Translations!$A$100,VLOOKUP(Cost!$D$5,'Coefficient Table'!$A$8:$K$92,10,FALSE)*O41,"N/A")</f>
        <v>N/A</v>
      </c>
      <c r="R41" s="45" t="str">
        <f>IF(E41=Translations!$A$100,VLOOKUP(Cost!$D$5,'Coefficient Table'!$A$8:$K$92,9,FALSE)*P41,"N/A")</f>
        <v>N/A</v>
      </c>
      <c r="S41" s="127"/>
      <c r="T41" s="229"/>
      <c r="U41" s="222"/>
      <c r="V41" s="222"/>
      <c r="W41" s="222"/>
      <c r="X41" s="227">
        <f t="shared" si="0"/>
        <v>0</v>
      </c>
      <c r="Y41" s="222"/>
      <c r="Z41" s="222">
        <f>$N41*60*Cost!$H$10*Cost!$H$11*Cost!$D$7/1000</f>
        <v>0</v>
      </c>
      <c r="AA41" s="222">
        <f>$N41*60*Cost!$H$10*Cost!$H$11*Cost!$D$8/1000</f>
        <v>0</v>
      </c>
      <c r="AB41" s="222">
        <f>$N41*60*Cost!$H$10*Cost!$H$11*Cost!$D$9/1000</f>
        <v>0</v>
      </c>
      <c r="AC41" s="222">
        <f>$N41*60*Cost!$H$10*Cost!$H$11*Cost!$D$10/1000</f>
        <v>0</v>
      </c>
      <c r="AD41" s="222">
        <f>$N41*60*Cost!$H$10*Cost!$H$11*Cost!$D$11/1000</f>
        <v>0</v>
      </c>
      <c r="AE41" s="222">
        <f t="shared" si="2"/>
        <v>0</v>
      </c>
      <c r="AF41" s="222"/>
      <c r="AG41" s="222"/>
      <c r="AH41" s="222"/>
      <c r="AI41" s="222"/>
      <c r="AJ41" s="222"/>
      <c r="AK41" s="222"/>
      <c r="AL41" s="222"/>
      <c r="AM41" s="222"/>
      <c r="AN41" s="222"/>
      <c r="AO41" s="222"/>
      <c r="AP41" s="222"/>
      <c r="AQ41" s="222"/>
      <c r="AR41" s="222"/>
      <c r="AS41" s="222"/>
      <c r="AT41" s="222"/>
    </row>
    <row r="42" spans="2:46" ht="13.8" x14ac:dyDescent="0.25">
      <c r="B42" s="15"/>
      <c r="C42" s="15"/>
      <c r="D42" s="15"/>
      <c r="E42" s="16"/>
      <c r="F42" s="15"/>
      <c r="G42" s="29"/>
      <c r="H42" s="310"/>
      <c r="I42" s="311"/>
      <c r="J42" s="311"/>
      <c r="K42" s="15"/>
      <c r="L42" s="15"/>
      <c r="M42" s="204">
        <f t="shared" si="1"/>
        <v>0</v>
      </c>
      <c r="N42" s="44">
        <f>IF(DisplayUnits="standard",IF(G42=0,0,VLOOKUP(G42,'Flow Rate Table'!$B$13:$O$132,X42)),IF(G42=0,0,VLOOKUP(G42,#REF!,X42)))</f>
        <v>0</v>
      </c>
      <c r="O42" s="129" t="str">
        <f>IF(E42=$A$3,M42/Cost!$D$6,"N/A")</f>
        <v>N/A</v>
      </c>
      <c r="P42" s="45" t="str">
        <f>IF(E42=Translations!$A$100,VLOOKUP(Cost!$D$5,'Coefficient Table'!$A$8:$K$92,11,FALSE)*O42,"N/A")</f>
        <v>N/A</v>
      </c>
      <c r="Q42" s="45" t="str">
        <f>IF(E42=Translations!$A$100,VLOOKUP(Cost!$D$5,'Coefficient Table'!$A$8:$K$92,10,FALSE)*O42,"N/A")</f>
        <v>N/A</v>
      </c>
      <c r="R42" s="45" t="str">
        <f>IF(E42=Translations!$A$100,VLOOKUP(Cost!$D$5,'Coefficient Table'!$A$8:$K$92,9,FALSE)*P42,"N/A")</f>
        <v>N/A</v>
      </c>
      <c r="S42" s="127"/>
      <c r="T42" s="229"/>
      <c r="U42" s="222"/>
      <c r="V42" s="222"/>
      <c r="W42" s="222"/>
      <c r="X42" s="227">
        <f t="shared" si="0"/>
        <v>0</v>
      </c>
      <c r="Y42" s="222"/>
      <c r="Z42" s="222">
        <f>$N42*60*Cost!$H$10*Cost!$H$11*Cost!$D$7/1000</f>
        <v>0</v>
      </c>
      <c r="AA42" s="222">
        <f>$N42*60*Cost!$H$10*Cost!$H$11*Cost!$D$8/1000</f>
        <v>0</v>
      </c>
      <c r="AB42" s="222">
        <f>$N42*60*Cost!$H$10*Cost!$H$11*Cost!$D$9/1000</f>
        <v>0</v>
      </c>
      <c r="AC42" s="222">
        <f>$N42*60*Cost!$H$10*Cost!$H$11*Cost!$D$10/1000</f>
        <v>0</v>
      </c>
      <c r="AD42" s="222">
        <f>$N42*60*Cost!$H$10*Cost!$H$11*Cost!$D$11/1000</f>
        <v>0</v>
      </c>
      <c r="AE42" s="222">
        <f t="shared" si="2"/>
        <v>0</v>
      </c>
      <c r="AF42" s="222"/>
      <c r="AG42" s="222"/>
      <c r="AH42" s="222"/>
      <c r="AI42" s="222"/>
      <c r="AJ42" s="222"/>
      <c r="AK42" s="222"/>
      <c r="AL42" s="222"/>
      <c r="AM42" s="222"/>
      <c r="AN42" s="222"/>
      <c r="AO42" s="222"/>
      <c r="AP42" s="222"/>
      <c r="AQ42" s="222"/>
      <c r="AR42" s="222"/>
      <c r="AS42" s="222"/>
      <c r="AT42" s="222"/>
    </row>
    <row r="43" spans="2:46" ht="13.8" x14ac:dyDescent="0.25">
      <c r="B43" s="15"/>
      <c r="C43" s="15"/>
      <c r="D43" s="15"/>
      <c r="E43" s="16"/>
      <c r="F43" s="15"/>
      <c r="G43" s="29"/>
      <c r="H43" s="310"/>
      <c r="I43" s="311"/>
      <c r="J43" s="311"/>
      <c r="K43" s="15"/>
      <c r="L43" s="15"/>
      <c r="M43" s="204">
        <f t="shared" si="1"/>
        <v>0</v>
      </c>
      <c r="N43" s="44">
        <f>IF(DisplayUnits="standard",IF(G43=0,0,VLOOKUP(G43,'Flow Rate Table'!$B$13:$O$132,X43)),IF(G43=0,0,VLOOKUP(G43,#REF!,X43)))</f>
        <v>0</v>
      </c>
      <c r="O43" s="129" t="str">
        <f>IF(E43=$A$3,M43/Cost!$D$6,"N/A")</f>
        <v>N/A</v>
      </c>
      <c r="P43" s="45" t="str">
        <f>IF(E43=Translations!$A$100,VLOOKUP(Cost!$D$5,'Coefficient Table'!$A$8:$K$92,11,FALSE)*O43,"N/A")</f>
        <v>N/A</v>
      </c>
      <c r="Q43" s="45" t="str">
        <f>IF(E43=Translations!$A$100,VLOOKUP(Cost!$D$5,'Coefficient Table'!$A$8:$K$92,10,FALSE)*O43,"N/A")</f>
        <v>N/A</v>
      </c>
      <c r="R43" s="45" t="str">
        <f>IF(E43=Translations!$A$100,VLOOKUP(Cost!$D$5,'Coefficient Table'!$A$8:$K$92,9,FALSE)*P43,"N/A")</f>
        <v>N/A</v>
      </c>
      <c r="S43" s="127"/>
      <c r="T43" s="229"/>
      <c r="U43" s="222"/>
      <c r="V43" s="222"/>
      <c r="W43" s="222"/>
      <c r="X43" s="227">
        <f t="shared" si="0"/>
        <v>0</v>
      </c>
      <c r="Y43" s="222"/>
      <c r="Z43" s="222">
        <f>$N43*60*Cost!$H$10*Cost!$H$11*Cost!$D$7/1000</f>
        <v>0</v>
      </c>
      <c r="AA43" s="222">
        <f>$N43*60*Cost!$H$10*Cost!$H$11*Cost!$D$8/1000</f>
        <v>0</v>
      </c>
      <c r="AB43" s="222">
        <f>$N43*60*Cost!$H$10*Cost!$H$11*Cost!$D$9/1000</f>
        <v>0</v>
      </c>
      <c r="AC43" s="222">
        <f>$N43*60*Cost!$H$10*Cost!$H$11*Cost!$D$10/1000</f>
        <v>0</v>
      </c>
      <c r="AD43" s="222">
        <f>$N43*60*Cost!$H$10*Cost!$H$11*Cost!$D$11/1000</f>
        <v>0</v>
      </c>
      <c r="AE43" s="222">
        <f t="shared" si="2"/>
        <v>0</v>
      </c>
      <c r="AF43" s="222"/>
      <c r="AG43" s="222"/>
      <c r="AH43" s="222"/>
      <c r="AI43" s="222"/>
      <c r="AJ43" s="222"/>
      <c r="AK43" s="222"/>
      <c r="AL43" s="222"/>
      <c r="AM43" s="222"/>
      <c r="AN43" s="222"/>
      <c r="AO43" s="222"/>
      <c r="AP43" s="222"/>
      <c r="AQ43" s="222"/>
      <c r="AR43" s="222"/>
      <c r="AS43" s="222"/>
      <c r="AT43" s="222"/>
    </row>
    <row r="44" spans="2:46" ht="13.8" x14ac:dyDescent="0.25">
      <c r="B44" s="15"/>
      <c r="C44" s="15"/>
      <c r="D44" s="15"/>
      <c r="E44" s="16"/>
      <c r="F44" s="15"/>
      <c r="G44" s="29"/>
      <c r="H44" s="310"/>
      <c r="I44" s="311"/>
      <c r="J44" s="311"/>
      <c r="K44" s="15"/>
      <c r="L44" s="15"/>
      <c r="M44" s="204">
        <f t="shared" si="1"/>
        <v>0</v>
      </c>
      <c r="N44" s="44">
        <f>IF(DisplayUnits="standard",IF(G44=0,0,VLOOKUP(G44,'Flow Rate Table'!$B$13:$O$132,X44)),IF(G44=0,0,VLOOKUP(G44,#REF!,X44)))</f>
        <v>0</v>
      </c>
      <c r="O44" s="129" t="str">
        <f>IF(E44=$A$3,M44/Cost!$D$6,"N/A")</f>
        <v>N/A</v>
      </c>
      <c r="P44" s="45" t="str">
        <f>IF(E44=Translations!$A$100,VLOOKUP(Cost!$D$5,'Coefficient Table'!$A$8:$K$92,11,FALSE)*O44,"N/A")</f>
        <v>N/A</v>
      </c>
      <c r="Q44" s="45" t="str">
        <f>IF(E44=Translations!$A$100,VLOOKUP(Cost!$D$5,'Coefficient Table'!$A$8:$K$92,10,FALSE)*O44,"N/A")</f>
        <v>N/A</v>
      </c>
      <c r="R44" s="45" t="str">
        <f>IF(E44=Translations!$A$100,VLOOKUP(Cost!$D$5,'Coefficient Table'!$A$8:$K$92,9,FALSE)*P44,"N/A")</f>
        <v>N/A</v>
      </c>
      <c r="S44" s="127"/>
      <c r="T44" s="229"/>
      <c r="U44" s="222"/>
      <c r="V44" s="222"/>
      <c r="W44" s="222"/>
      <c r="X44" s="227">
        <f t="shared" si="0"/>
        <v>0</v>
      </c>
      <c r="Y44" s="222"/>
      <c r="Z44" s="222">
        <f>$N44*60*Cost!$H$10*Cost!$H$11*Cost!$D$7/1000</f>
        <v>0</v>
      </c>
      <c r="AA44" s="222">
        <f>$N44*60*Cost!$H$10*Cost!$H$11*Cost!$D$8/1000</f>
        <v>0</v>
      </c>
      <c r="AB44" s="222">
        <f>$N44*60*Cost!$H$10*Cost!$H$11*Cost!$D$9/1000</f>
        <v>0</v>
      </c>
      <c r="AC44" s="222">
        <f>$N44*60*Cost!$H$10*Cost!$H$11*Cost!$D$10/1000</f>
        <v>0</v>
      </c>
      <c r="AD44" s="222">
        <f>$N44*60*Cost!$H$10*Cost!$H$11*Cost!$D$11/1000</f>
        <v>0</v>
      </c>
      <c r="AE44" s="222">
        <f t="shared" si="2"/>
        <v>0</v>
      </c>
      <c r="AF44" s="222"/>
      <c r="AG44" s="222"/>
      <c r="AH44" s="222"/>
      <c r="AI44" s="222"/>
      <c r="AJ44" s="222"/>
      <c r="AK44" s="222"/>
      <c r="AL44" s="222"/>
      <c r="AM44" s="222"/>
      <c r="AN44" s="222"/>
      <c r="AO44" s="222"/>
      <c r="AP44" s="222"/>
      <c r="AQ44" s="222"/>
      <c r="AR44" s="222"/>
      <c r="AS44" s="222"/>
      <c r="AT44" s="222"/>
    </row>
    <row r="45" spans="2:46" ht="13.8" x14ac:dyDescent="0.25">
      <c r="B45" s="15"/>
      <c r="C45" s="15"/>
      <c r="D45" s="15"/>
      <c r="E45" s="16"/>
      <c r="F45" s="15"/>
      <c r="G45" s="29"/>
      <c r="H45" s="310"/>
      <c r="I45" s="311"/>
      <c r="J45" s="311"/>
      <c r="K45" s="15"/>
      <c r="L45" s="15"/>
      <c r="M45" s="204">
        <f t="shared" si="1"/>
        <v>0</v>
      </c>
      <c r="N45" s="44">
        <f>IF(DisplayUnits="standard",IF(G45=0,0,VLOOKUP(G45,'Flow Rate Table'!$B$13:$O$132,X45)),IF(G45=0,0,VLOOKUP(G45,#REF!,X45)))</f>
        <v>0</v>
      </c>
      <c r="O45" s="129" t="str">
        <f>IF(E45=$A$3,M45/Cost!$D$6,"N/A")</f>
        <v>N/A</v>
      </c>
      <c r="P45" s="45" t="str">
        <f>IF(E45=Translations!$A$100,VLOOKUP(Cost!$D$5,'Coefficient Table'!$A$8:$K$92,11,FALSE)*O45,"N/A")</f>
        <v>N/A</v>
      </c>
      <c r="Q45" s="45" t="str">
        <f>IF(E45=Translations!$A$100,VLOOKUP(Cost!$D$5,'Coefficient Table'!$A$8:$K$92,10,FALSE)*O45,"N/A")</f>
        <v>N/A</v>
      </c>
      <c r="R45" s="45" t="str">
        <f>IF(E45=Translations!$A$100,VLOOKUP(Cost!$D$5,'Coefficient Table'!$A$8:$K$92,9,FALSE)*P45,"N/A")</f>
        <v>N/A</v>
      </c>
      <c r="S45" s="127"/>
      <c r="T45" s="229"/>
      <c r="U45" s="222"/>
      <c r="V45" s="222"/>
      <c r="W45" s="222"/>
      <c r="X45" s="227">
        <f t="shared" si="0"/>
        <v>0</v>
      </c>
      <c r="Y45" s="222"/>
      <c r="Z45" s="222">
        <f>$N45*60*Cost!$H$10*Cost!$H$11*Cost!$D$7/1000</f>
        <v>0</v>
      </c>
      <c r="AA45" s="222">
        <f>$N45*60*Cost!$H$10*Cost!$H$11*Cost!$D$8/1000</f>
        <v>0</v>
      </c>
      <c r="AB45" s="222">
        <f>$N45*60*Cost!$H$10*Cost!$H$11*Cost!$D$9/1000</f>
        <v>0</v>
      </c>
      <c r="AC45" s="222">
        <f>$N45*60*Cost!$H$10*Cost!$H$11*Cost!$D$10/1000</f>
        <v>0</v>
      </c>
      <c r="AD45" s="222">
        <f>$N45*60*Cost!$H$10*Cost!$H$11*Cost!$D$11/1000</f>
        <v>0</v>
      </c>
      <c r="AE45" s="222">
        <f t="shared" si="2"/>
        <v>0</v>
      </c>
      <c r="AF45" s="222"/>
      <c r="AG45" s="222"/>
      <c r="AH45" s="222"/>
      <c r="AI45" s="222"/>
      <c r="AJ45" s="222"/>
      <c r="AK45" s="222"/>
      <c r="AL45" s="222"/>
      <c r="AM45" s="222"/>
      <c r="AN45" s="222"/>
      <c r="AO45" s="222"/>
      <c r="AP45" s="222"/>
      <c r="AQ45" s="222"/>
      <c r="AR45" s="222"/>
      <c r="AS45" s="222"/>
      <c r="AT45" s="222"/>
    </row>
    <row r="46" spans="2:46" ht="13.8" x14ac:dyDescent="0.25">
      <c r="B46" s="15"/>
      <c r="C46" s="15"/>
      <c r="D46" s="15"/>
      <c r="E46" s="16"/>
      <c r="F46" s="15"/>
      <c r="G46" s="29"/>
      <c r="H46" s="310"/>
      <c r="I46" s="311"/>
      <c r="J46" s="311"/>
      <c r="K46" s="15"/>
      <c r="L46" s="15"/>
      <c r="M46" s="204">
        <f t="shared" si="1"/>
        <v>0</v>
      </c>
      <c r="N46" s="44">
        <f>IF(DisplayUnits="standard",IF(G46=0,0,VLOOKUP(G46,'Flow Rate Table'!$B$13:$O$132,X46)),IF(G46=0,0,VLOOKUP(G46,#REF!,X46)))</f>
        <v>0</v>
      </c>
      <c r="O46" s="129" t="str">
        <f>IF(E46=$A$3,M46/Cost!$D$6,"N/A")</f>
        <v>N/A</v>
      </c>
      <c r="P46" s="45" t="str">
        <f>IF(E46=Translations!$A$100,VLOOKUP(Cost!$D$5,'Coefficient Table'!$A$8:$K$92,11,FALSE)*O46,"N/A")</f>
        <v>N/A</v>
      </c>
      <c r="Q46" s="45" t="str">
        <f>IF(E46=Translations!$A$100,VLOOKUP(Cost!$D$5,'Coefficient Table'!$A$8:$K$92,10,FALSE)*O46,"N/A")</f>
        <v>N/A</v>
      </c>
      <c r="R46" s="45" t="str">
        <f>IF(E46=Translations!$A$100,VLOOKUP(Cost!$D$5,'Coefficient Table'!$A$8:$K$92,9,FALSE)*P46,"N/A")</f>
        <v>N/A</v>
      </c>
      <c r="S46" s="127"/>
      <c r="T46" s="229"/>
      <c r="U46" s="222"/>
      <c r="V46" s="222"/>
      <c r="W46" s="222"/>
      <c r="X46" s="227">
        <f t="shared" si="0"/>
        <v>0</v>
      </c>
      <c r="Y46" s="222"/>
      <c r="Z46" s="222">
        <f>$N46*60*Cost!$H$10*Cost!$H$11*Cost!$D$7/1000</f>
        <v>0</v>
      </c>
      <c r="AA46" s="222">
        <f>$N46*60*Cost!$H$10*Cost!$H$11*Cost!$D$8/1000</f>
        <v>0</v>
      </c>
      <c r="AB46" s="222">
        <f>$N46*60*Cost!$H$10*Cost!$H$11*Cost!$D$9/1000</f>
        <v>0</v>
      </c>
      <c r="AC46" s="222">
        <f>$N46*60*Cost!$H$10*Cost!$H$11*Cost!$D$10/1000</f>
        <v>0</v>
      </c>
      <c r="AD46" s="222">
        <f>$N46*60*Cost!$H$10*Cost!$H$11*Cost!$D$11/1000</f>
        <v>0</v>
      </c>
      <c r="AE46" s="222">
        <f t="shared" si="2"/>
        <v>0</v>
      </c>
      <c r="AF46" s="222"/>
      <c r="AG46" s="222"/>
      <c r="AH46" s="222"/>
      <c r="AI46" s="222"/>
      <c r="AJ46" s="222"/>
      <c r="AK46" s="222"/>
      <c r="AL46" s="222"/>
      <c r="AM46" s="222"/>
      <c r="AN46" s="222"/>
      <c r="AO46" s="222"/>
      <c r="AP46" s="222"/>
      <c r="AQ46" s="222"/>
      <c r="AR46" s="222"/>
      <c r="AS46" s="222"/>
      <c r="AT46" s="222"/>
    </row>
    <row r="47" spans="2:46" ht="13.8" x14ac:dyDescent="0.25">
      <c r="B47" s="15"/>
      <c r="C47" s="15"/>
      <c r="D47" s="15"/>
      <c r="E47" s="16"/>
      <c r="F47" s="15"/>
      <c r="G47" s="29"/>
      <c r="H47" s="310"/>
      <c r="I47" s="311"/>
      <c r="J47" s="311"/>
      <c r="K47" s="15"/>
      <c r="L47" s="15"/>
      <c r="M47" s="204">
        <f t="shared" si="1"/>
        <v>0</v>
      </c>
      <c r="N47" s="44">
        <f>IF(DisplayUnits="standard",IF(G47=0,0,VLOOKUP(G47,'Flow Rate Table'!$B$13:$O$132,X47)),IF(G47=0,0,VLOOKUP(G47,#REF!,X47)))</f>
        <v>0</v>
      </c>
      <c r="O47" s="129" t="str">
        <f>IF(E47=$A$3,M47/Cost!$D$6,"N/A")</f>
        <v>N/A</v>
      </c>
      <c r="P47" s="45" t="str">
        <f>IF(E47=Translations!$A$100,VLOOKUP(Cost!$D$5,'Coefficient Table'!$A$8:$K$92,11,FALSE)*O47,"N/A")</f>
        <v>N/A</v>
      </c>
      <c r="Q47" s="45" t="str">
        <f>IF(E47=Translations!$A$100,VLOOKUP(Cost!$D$5,'Coefficient Table'!$A$8:$K$92,10,FALSE)*O47,"N/A")</f>
        <v>N/A</v>
      </c>
      <c r="R47" s="45" t="str">
        <f>IF(E47=Translations!$A$100,VLOOKUP(Cost!$D$5,'Coefficient Table'!$A$8:$K$92,9,FALSE)*P47,"N/A")</f>
        <v>N/A</v>
      </c>
      <c r="S47" s="127"/>
      <c r="T47" s="229"/>
      <c r="U47" s="222"/>
      <c r="V47" s="222"/>
      <c r="W47" s="222"/>
      <c r="X47" s="227">
        <f t="shared" si="0"/>
        <v>0</v>
      </c>
      <c r="Y47" s="222"/>
      <c r="Z47" s="222">
        <f>$N47*60*Cost!$H$10*Cost!$H$11*Cost!$D$7/1000</f>
        <v>0</v>
      </c>
      <c r="AA47" s="222">
        <f>$N47*60*Cost!$H$10*Cost!$H$11*Cost!$D$8/1000</f>
        <v>0</v>
      </c>
      <c r="AB47" s="222">
        <f>$N47*60*Cost!$H$10*Cost!$H$11*Cost!$D$9/1000</f>
        <v>0</v>
      </c>
      <c r="AC47" s="222">
        <f>$N47*60*Cost!$H$10*Cost!$H$11*Cost!$D$10/1000</f>
        <v>0</v>
      </c>
      <c r="AD47" s="222">
        <f>$N47*60*Cost!$H$10*Cost!$H$11*Cost!$D$11/1000</f>
        <v>0</v>
      </c>
      <c r="AE47" s="222">
        <f t="shared" si="2"/>
        <v>0</v>
      </c>
      <c r="AF47" s="222"/>
      <c r="AG47" s="222"/>
      <c r="AH47" s="222"/>
      <c r="AI47" s="222"/>
      <c r="AJ47" s="222"/>
      <c r="AK47" s="222"/>
      <c r="AL47" s="222"/>
      <c r="AM47" s="222"/>
      <c r="AN47" s="222"/>
      <c r="AO47" s="222"/>
      <c r="AP47" s="222"/>
      <c r="AQ47" s="222"/>
      <c r="AR47" s="222"/>
      <c r="AS47" s="222"/>
      <c r="AT47" s="222"/>
    </row>
    <row r="48" spans="2:46" ht="13.8" x14ac:dyDescent="0.25">
      <c r="B48" s="15"/>
      <c r="C48" s="15"/>
      <c r="D48" s="15"/>
      <c r="E48" s="16"/>
      <c r="F48" s="15"/>
      <c r="G48" s="29"/>
      <c r="H48" s="310"/>
      <c r="I48" s="311"/>
      <c r="J48" s="311"/>
      <c r="K48" s="15"/>
      <c r="L48" s="15"/>
      <c r="M48" s="204">
        <f t="shared" si="1"/>
        <v>0</v>
      </c>
      <c r="N48" s="44">
        <f>IF(DisplayUnits="standard",IF(G48=0,0,VLOOKUP(G48,'Flow Rate Table'!$B$13:$O$132,X48)),IF(G48=0,0,VLOOKUP(G48,#REF!,X48)))</f>
        <v>0</v>
      </c>
      <c r="O48" s="129" t="str">
        <f>IF(E48=$A$3,M48/Cost!$D$6,"N/A")</f>
        <v>N/A</v>
      </c>
      <c r="P48" s="45" t="str">
        <f>IF(E48=Translations!$A$100,VLOOKUP(Cost!$D$5,'Coefficient Table'!$A$8:$K$92,11,FALSE)*O48,"N/A")</f>
        <v>N/A</v>
      </c>
      <c r="Q48" s="45" t="str">
        <f>IF(E48=Translations!$A$100,VLOOKUP(Cost!$D$5,'Coefficient Table'!$A$8:$K$92,10,FALSE)*O48,"N/A")</f>
        <v>N/A</v>
      </c>
      <c r="R48" s="45" t="str">
        <f>IF(E48=Translations!$A$100,VLOOKUP(Cost!$D$5,'Coefficient Table'!$A$8:$K$92,9,FALSE)*P48,"N/A")</f>
        <v>N/A</v>
      </c>
      <c r="S48" s="127"/>
      <c r="T48" s="229"/>
      <c r="U48" s="222"/>
      <c r="V48" s="222"/>
      <c r="W48" s="222"/>
      <c r="X48" s="227">
        <f t="shared" si="0"/>
        <v>0</v>
      </c>
      <c r="Y48" s="222"/>
      <c r="Z48" s="222">
        <f>$N48*60*Cost!$H$10*Cost!$H$11*Cost!$D$7/1000</f>
        <v>0</v>
      </c>
      <c r="AA48" s="222">
        <f>$N48*60*Cost!$H$10*Cost!$H$11*Cost!$D$8/1000</f>
        <v>0</v>
      </c>
      <c r="AB48" s="222">
        <f>$N48*60*Cost!$H$10*Cost!$H$11*Cost!$D$9/1000</f>
        <v>0</v>
      </c>
      <c r="AC48" s="222">
        <f>$N48*60*Cost!$H$10*Cost!$H$11*Cost!$D$10/1000</f>
        <v>0</v>
      </c>
      <c r="AD48" s="222">
        <f>$N48*60*Cost!$H$10*Cost!$H$11*Cost!$D$11/1000</f>
        <v>0</v>
      </c>
      <c r="AE48" s="222">
        <f t="shared" si="2"/>
        <v>0</v>
      </c>
      <c r="AF48" s="222"/>
      <c r="AG48" s="222"/>
      <c r="AH48" s="222"/>
      <c r="AI48" s="222"/>
      <c r="AJ48" s="222"/>
      <c r="AK48" s="222"/>
      <c r="AL48" s="222"/>
      <c r="AM48" s="222"/>
      <c r="AN48" s="222"/>
      <c r="AO48" s="222"/>
      <c r="AP48" s="222"/>
      <c r="AQ48" s="222"/>
      <c r="AR48" s="222"/>
      <c r="AS48" s="222"/>
      <c r="AT48" s="222"/>
    </row>
    <row r="49" spans="2:46" ht="13.8" x14ac:dyDescent="0.25">
      <c r="B49" s="15"/>
      <c r="C49" s="15"/>
      <c r="D49" s="15"/>
      <c r="E49" s="16"/>
      <c r="F49" s="15"/>
      <c r="G49" s="29"/>
      <c r="H49" s="310"/>
      <c r="I49" s="311"/>
      <c r="J49" s="311"/>
      <c r="K49" s="15"/>
      <c r="L49" s="15"/>
      <c r="M49" s="204">
        <f t="shared" si="1"/>
        <v>0</v>
      </c>
      <c r="N49" s="44">
        <f>IF(DisplayUnits="standard",IF(G49=0,0,VLOOKUP(G49,'Flow Rate Table'!$B$13:$O$132,X49)),IF(G49=0,0,VLOOKUP(G49,#REF!,X49)))</f>
        <v>0</v>
      </c>
      <c r="O49" s="129" t="str">
        <f>IF(E49=$A$3,M49/Cost!$D$6,"N/A")</f>
        <v>N/A</v>
      </c>
      <c r="P49" s="45" t="str">
        <f>IF(E49=Translations!$A$100,VLOOKUP(Cost!$D$5,'Coefficient Table'!$A$8:$K$92,11,FALSE)*O49,"N/A")</f>
        <v>N/A</v>
      </c>
      <c r="Q49" s="45" t="str">
        <f>IF(E49=Translations!$A$100,VLOOKUP(Cost!$D$5,'Coefficient Table'!$A$8:$K$92,10,FALSE)*O49,"N/A")</f>
        <v>N/A</v>
      </c>
      <c r="R49" s="45" t="str">
        <f>IF(E49=Translations!$A$100,VLOOKUP(Cost!$D$5,'Coefficient Table'!$A$8:$K$92,9,FALSE)*P49,"N/A")</f>
        <v>N/A</v>
      </c>
      <c r="S49" s="127"/>
      <c r="T49" s="229"/>
      <c r="U49" s="222"/>
      <c r="V49" s="222"/>
      <c r="W49" s="222"/>
      <c r="X49" s="227">
        <f t="shared" si="0"/>
        <v>0</v>
      </c>
      <c r="Y49" s="222"/>
      <c r="Z49" s="222">
        <f>$N49*60*Cost!$H$10*Cost!$H$11*Cost!$D$7/1000</f>
        <v>0</v>
      </c>
      <c r="AA49" s="222">
        <f>$N49*60*Cost!$H$10*Cost!$H$11*Cost!$D$8/1000</f>
        <v>0</v>
      </c>
      <c r="AB49" s="222">
        <f>$N49*60*Cost!$H$10*Cost!$H$11*Cost!$D$9/1000</f>
        <v>0</v>
      </c>
      <c r="AC49" s="222">
        <f>$N49*60*Cost!$H$10*Cost!$H$11*Cost!$D$10/1000</f>
        <v>0</v>
      </c>
      <c r="AD49" s="222">
        <f>$N49*60*Cost!$H$10*Cost!$H$11*Cost!$D$11/1000</f>
        <v>0</v>
      </c>
      <c r="AE49" s="222">
        <f t="shared" si="2"/>
        <v>0</v>
      </c>
      <c r="AF49" s="222"/>
      <c r="AG49" s="222"/>
      <c r="AH49" s="222"/>
      <c r="AI49" s="222"/>
      <c r="AJ49" s="222"/>
      <c r="AK49" s="222"/>
      <c r="AL49" s="222"/>
      <c r="AM49" s="222"/>
      <c r="AN49" s="222"/>
      <c r="AO49" s="222"/>
      <c r="AP49" s="222"/>
      <c r="AQ49" s="222"/>
      <c r="AR49" s="222"/>
      <c r="AS49" s="222"/>
      <c r="AT49" s="222"/>
    </row>
    <row r="50" spans="2:46" ht="13.8" x14ac:dyDescent="0.25">
      <c r="B50" s="15"/>
      <c r="C50" s="15"/>
      <c r="D50" s="15"/>
      <c r="E50" s="16"/>
      <c r="F50" s="15"/>
      <c r="G50" s="29"/>
      <c r="H50" s="310"/>
      <c r="I50" s="311"/>
      <c r="J50" s="311"/>
      <c r="K50" s="15"/>
      <c r="L50" s="15"/>
      <c r="M50" s="204">
        <f t="shared" si="1"/>
        <v>0</v>
      </c>
      <c r="N50" s="44">
        <f>IF(DisplayUnits="standard",IF(G50=0,0,VLOOKUP(G50,'Flow Rate Table'!$B$13:$O$132,X50)),IF(G50=0,0,VLOOKUP(G50,#REF!,X50)))</f>
        <v>0</v>
      </c>
      <c r="O50" s="129" t="str">
        <f>IF(E50=$A$3,M50/Cost!$D$6,"N/A")</f>
        <v>N/A</v>
      </c>
      <c r="P50" s="45" t="str">
        <f>IF(E50=Translations!$A$100,VLOOKUP(Cost!$D$5,'Coefficient Table'!$A$8:$K$92,11,FALSE)*O50,"N/A")</f>
        <v>N/A</v>
      </c>
      <c r="Q50" s="45" t="str">
        <f>IF(E50=Translations!$A$100,VLOOKUP(Cost!$D$5,'Coefficient Table'!$A$8:$K$92,10,FALSE)*O50,"N/A")</f>
        <v>N/A</v>
      </c>
      <c r="R50" s="45" t="str">
        <f>IF(E50=Translations!$A$100,VLOOKUP(Cost!$D$5,'Coefficient Table'!$A$8:$K$92,9,FALSE)*P50,"N/A")</f>
        <v>N/A</v>
      </c>
      <c r="S50" s="127"/>
      <c r="T50" s="229"/>
      <c r="U50" s="222"/>
      <c r="V50" s="222"/>
      <c r="W50" s="222"/>
      <c r="X50" s="227">
        <f t="shared" si="0"/>
        <v>0</v>
      </c>
      <c r="Y50" s="222"/>
      <c r="Z50" s="222">
        <f>$N50*60*Cost!$H$10*Cost!$H$11*Cost!$D$7/1000</f>
        <v>0</v>
      </c>
      <c r="AA50" s="222">
        <f>$N50*60*Cost!$H$10*Cost!$H$11*Cost!$D$8/1000</f>
        <v>0</v>
      </c>
      <c r="AB50" s="222">
        <f>$N50*60*Cost!$H$10*Cost!$H$11*Cost!$D$9/1000</f>
        <v>0</v>
      </c>
      <c r="AC50" s="222">
        <f>$N50*60*Cost!$H$10*Cost!$H$11*Cost!$D$10/1000</f>
        <v>0</v>
      </c>
      <c r="AD50" s="222">
        <f>$N50*60*Cost!$H$10*Cost!$H$11*Cost!$D$11/1000</f>
        <v>0</v>
      </c>
      <c r="AE50" s="222">
        <f t="shared" si="2"/>
        <v>0</v>
      </c>
      <c r="AF50" s="222"/>
      <c r="AG50" s="222"/>
      <c r="AH50" s="222"/>
      <c r="AI50" s="222"/>
      <c r="AJ50" s="222"/>
      <c r="AK50" s="222"/>
      <c r="AL50" s="222"/>
      <c r="AM50" s="222"/>
      <c r="AN50" s="222"/>
      <c r="AO50" s="222"/>
      <c r="AP50" s="222"/>
      <c r="AQ50" s="222"/>
      <c r="AR50" s="222"/>
      <c r="AS50" s="222"/>
      <c r="AT50" s="222"/>
    </row>
    <row r="51" spans="2:46" ht="13.8" x14ac:dyDescent="0.25">
      <c r="B51" s="15"/>
      <c r="C51" s="15"/>
      <c r="D51" s="15"/>
      <c r="E51" s="16"/>
      <c r="F51" s="15"/>
      <c r="G51" s="29"/>
      <c r="H51" s="310"/>
      <c r="I51" s="311"/>
      <c r="J51" s="311"/>
      <c r="K51" s="15"/>
      <c r="L51" s="15"/>
      <c r="M51" s="204">
        <f t="shared" si="1"/>
        <v>0</v>
      </c>
      <c r="N51" s="44">
        <f>IF(DisplayUnits="standard",IF(G51=0,0,VLOOKUP(G51,'Flow Rate Table'!$B$13:$O$132,X51)),IF(G51=0,0,VLOOKUP(G51,#REF!,X51)))</f>
        <v>0</v>
      </c>
      <c r="O51" s="129" t="str">
        <f>IF(E51=$A$3,M51/Cost!$D$6,"N/A")</f>
        <v>N/A</v>
      </c>
      <c r="P51" s="45" t="str">
        <f>IF(E51=Translations!$A$100,VLOOKUP(Cost!$D$5,'Coefficient Table'!$A$8:$K$92,11,FALSE)*O51,"N/A")</f>
        <v>N/A</v>
      </c>
      <c r="Q51" s="45" t="str">
        <f>IF(E51=Translations!$A$100,VLOOKUP(Cost!$D$5,'Coefficient Table'!$A$8:$K$92,10,FALSE)*O51,"N/A")</f>
        <v>N/A</v>
      </c>
      <c r="R51" s="45" t="str">
        <f>IF(E51=Translations!$A$100,VLOOKUP(Cost!$D$5,'Coefficient Table'!$A$8:$K$92,9,FALSE)*P51,"N/A")</f>
        <v>N/A</v>
      </c>
      <c r="S51" s="127"/>
      <c r="T51" s="229"/>
      <c r="U51" s="222"/>
      <c r="V51" s="222"/>
      <c r="W51" s="222"/>
      <c r="X51" s="227">
        <f t="shared" si="0"/>
        <v>0</v>
      </c>
      <c r="Y51" s="222"/>
      <c r="Z51" s="222">
        <f>$N51*60*Cost!$H$10*Cost!$H$11*Cost!$D$7/1000</f>
        <v>0</v>
      </c>
      <c r="AA51" s="222">
        <f>$N51*60*Cost!$H$10*Cost!$H$11*Cost!$D$8/1000</f>
        <v>0</v>
      </c>
      <c r="AB51" s="222">
        <f>$N51*60*Cost!$H$10*Cost!$H$11*Cost!$D$9/1000</f>
        <v>0</v>
      </c>
      <c r="AC51" s="222">
        <f>$N51*60*Cost!$H$10*Cost!$H$11*Cost!$D$10/1000</f>
        <v>0</v>
      </c>
      <c r="AD51" s="222">
        <f>$N51*60*Cost!$H$10*Cost!$H$11*Cost!$D$11/1000</f>
        <v>0</v>
      </c>
      <c r="AE51" s="222">
        <f t="shared" si="2"/>
        <v>0</v>
      </c>
      <c r="AF51" s="222"/>
      <c r="AG51" s="222"/>
      <c r="AH51" s="222"/>
      <c r="AI51" s="222"/>
      <c r="AJ51" s="222"/>
      <c r="AK51" s="222"/>
      <c r="AL51" s="222"/>
      <c r="AM51" s="222"/>
      <c r="AN51" s="222"/>
      <c r="AO51" s="222"/>
      <c r="AP51" s="222"/>
      <c r="AQ51" s="222"/>
      <c r="AR51" s="222"/>
      <c r="AS51" s="222"/>
      <c r="AT51" s="222"/>
    </row>
    <row r="52" spans="2:46" ht="13.8" x14ac:dyDescent="0.25">
      <c r="B52" s="15"/>
      <c r="C52" s="15"/>
      <c r="D52" s="15"/>
      <c r="E52" s="16"/>
      <c r="F52" s="15"/>
      <c r="G52" s="29"/>
      <c r="H52" s="310"/>
      <c r="I52" s="311"/>
      <c r="J52" s="311"/>
      <c r="K52" s="15"/>
      <c r="L52" s="15"/>
      <c r="M52" s="204">
        <f t="shared" si="1"/>
        <v>0</v>
      </c>
      <c r="N52" s="44">
        <f>IF(DisplayUnits="standard",IF(G52=0,0,VLOOKUP(G52,'Flow Rate Table'!$B$13:$O$132,X52)),IF(G52=0,0,VLOOKUP(G52,#REF!,X52)))</f>
        <v>0</v>
      </c>
      <c r="O52" s="129" t="str">
        <f>IF(E52=$A$3,M52/Cost!$D$6,"N/A")</f>
        <v>N/A</v>
      </c>
      <c r="P52" s="45" t="str">
        <f>IF(E52=Translations!$A$100,VLOOKUP(Cost!$D$5,'Coefficient Table'!$A$8:$K$92,11,FALSE)*O52,"N/A")</f>
        <v>N/A</v>
      </c>
      <c r="Q52" s="45" t="str">
        <f>IF(E52=Translations!$A$100,VLOOKUP(Cost!$D$5,'Coefficient Table'!$A$8:$K$92,10,FALSE)*O52,"N/A")</f>
        <v>N/A</v>
      </c>
      <c r="R52" s="45" t="str">
        <f>IF(E52=Translations!$A$100,VLOOKUP(Cost!$D$5,'Coefficient Table'!$A$8:$K$92,9,FALSE)*P52,"N/A")</f>
        <v>N/A</v>
      </c>
      <c r="S52" s="127"/>
      <c r="T52" s="229"/>
      <c r="U52" s="222"/>
      <c r="V52" s="222"/>
      <c r="W52" s="222"/>
      <c r="X52" s="227">
        <f t="shared" si="0"/>
        <v>0</v>
      </c>
      <c r="Y52" s="222"/>
      <c r="Z52" s="222">
        <f>$N52*60*Cost!$H$10*Cost!$H$11*Cost!$D$7/1000</f>
        <v>0</v>
      </c>
      <c r="AA52" s="222">
        <f>$N52*60*Cost!$H$10*Cost!$H$11*Cost!$D$8/1000</f>
        <v>0</v>
      </c>
      <c r="AB52" s="222">
        <f>$N52*60*Cost!$H$10*Cost!$H$11*Cost!$D$9/1000</f>
        <v>0</v>
      </c>
      <c r="AC52" s="222">
        <f>$N52*60*Cost!$H$10*Cost!$H$11*Cost!$D$10/1000</f>
        <v>0</v>
      </c>
      <c r="AD52" s="222">
        <f>$N52*60*Cost!$H$10*Cost!$H$11*Cost!$D$11/1000</f>
        <v>0</v>
      </c>
      <c r="AE52" s="222">
        <f t="shared" si="2"/>
        <v>0</v>
      </c>
      <c r="AF52" s="222"/>
      <c r="AG52" s="222"/>
      <c r="AH52" s="222"/>
      <c r="AI52" s="222"/>
      <c r="AJ52" s="222"/>
      <c r="AK52" s="222"/>
      <c r="AL52" s="222"/>
      <c r="AM52" s="222"/>
      <c r="AN52" s="222"/>
      <c r="AO52" s="222"/>
      <c r="AP52" s="222"/>
      <c r="AQ52" s="222"/>
      <c r="AR52" s="222"/>
      <c r="AS52" s="222"/>
      <c r="AT52" s="222"/>
    </row>
    <row r="53" spans="2:46" ht="13.8" x14ac:dyDescent="0.25">
      <c r="B53" s="15"/>
      <c r="C53" s="15"/>
      <c r="D53" s="15"/>
      <c r="E53" s="16"/>
      <c r="F53" s="15"/>
      <c r="G53" s="29"/>
      <c r="H53" s="310"/>
      <c r="I53" s="311"/>
      <c r="J53" s="311"/>
      <c r="K53" s="15"/>
      <c r="L53" s="15"/>
      <c r="M53" s="204">
        <f t="shared" si="1"/>
        <v>0</v>
      </c>
      <c r="N53" s="44">
        <f>IF(DisplayUnits="standard",IF(G53=0,0,VLOOKUP(G53,'Flow Rate Table'!$B$13:$O$132,X53)),IF(G53=0,0,VLOOKUP(G53,#REF!,X53)))</f>
        <v>0</v>
      </c>
      <c r="O53" s="129" t="str">
        <f>IF(E53=$A$3,M53/Cost!$D$6,"N/A")</f>
        <v>N/A</v>
      </c>
      <c r="P53" s="45" t="str">
        <f>IF(E53=Translations!$A$100,VLOOKUP(Cost!$D$5,'Coefficient Table'!$A$8:$K$92,11,FALSE)*O53,"N/A")</f>
        <v>N/A</v>
      </c>
      <c r="Q53" s="45" t="str">
        <f>IF(E53=Translations!$A$100,VLOOKUP(Cost!$D$5,'Coefficient Table'!$A$8:$K$92,10,FALSE)*O53,"N/A")</f>
        <v>N/A</v>
      </c>
      <c r="R53" s="45" t="str">
        <f>IF(E53=Translations!$A$100,VLOOKUP(Cost!$D$5,'Coefficient Table'!$A$8:$K$92,9,FALSE)*P53,"N/A")</f>
        <v>N/A</v>
      </c>
      <c r="S53" s="127"/>
      <c r="T53" s="229"/>
      <c r="U53" s="222"/>
      <c r="V53" s="222"/>
      <c r="W53" s="222"/>
      <c r="X53" s="227">
        <f t="shared" si="0"/>
        <v>0</v>
      </c>
      <c r="Y53" s="222"/>
      <c r="Z53" s="222">
        <f>$N53*60*Cost!$H$10*Cost!$H$11*Cost!$D$7/1000</f>
        <v>0</v>
      </c>
      <c r="AA53" s="222">
        <f>$N53*60*Cost!$H$10*Cost!$H$11*Cost!$D$8/1000</f>
        <v>0</v>
      </c>
      <c r="AB53" s="222">
        <f>$N53*60*Cost!$H$10*Cost!$H$11*Cost!$D$9/1000</f>
        <v>0</v>
      </c>
      <c r="AC53" s="222">
        <f>$N53*60*Cost!$H$10*Cost!$H$11*Cost!$D$10/1000</f>
        <v>0</v>
      </c>
      <c r="AD53" s="222">
        <f>$N53*60*Cost!$H$10*Cost!$H$11*Cost!$D$11/1000</f>
        <v>0</v>
      </c>
      <c r="AE53" s="222">
        <f t="shared" si="2"/>
        <v>0</v>
      </c>
      <c r="AF53" s="222"/>
      <c r="AG53" s="222"/>
      <c r="AH53" s="222"/>
      <c r="AI53" s="222"/>
      <c r="AJ53" s="222"/>
      <c r="AK53" s="222"/>
      <c r="AL53" s="222"/>
      <c r="AM53" s="222"/>
      <c r="AN53" s="222"/>
      <c r="AO53" s="222"/>
      <c r="AP53" s="222"/>
      <c r="AQ53" s="222"/>
      <c r="AR53" s="222"/>
      <c r="AS53" s="222"/>
      <c r="AT53" s="222"/>
    </row>
    <row r="54" spans="2:46" ht="13.8" x14ac:dyDescent="0.25">
      <c r="B54" s="15"/>
      <c r="C54" s="15"/>
      <c r="D54" s="15"/>
      <c r="E54" s="16"/>
      <c r="F54" s="15"/>
      <c r="G54" s="29"/>
      <c r="H54" s="310"/>
      <c r="I54" s="311"/>
      <c r="J54" s="311"/>
      <c r="K54" s="15"/>
      <c r="L54" s="15"/>
      <c r="M54" s="204">
        <f t="shared" si="1"/>
        <v>0</v>
      </c>
      <c r="N54" s="44">
        <f>IF(DisplayUnits="standard",IF(G54=0,0,VLOOKUP(G54,'Flow Rate Table'!$B$13:$O$132,X54)),IF(G54=0,0,VLOOKUP(G54,#REF!,X54)))</f>
        <v>0</v>
      </c>
      <c r="O54" s="129" t="str">
        <f>IF(E54=$A$3,M54/Cost!$D$6,"N/A")</f>
        <v>N/A</v>
      </c>
      <c r="P54" s="45" t="str">
        <f>IF(E54=Translations!$A$100,VLOOKUP(Cost!$D$5,'Coefficient Table'!$A$8:$K$92,11,FALSE)*O54,"N/A")</f>
        <v>N/A</v>
      </c>
      <c r="Q54" s="45" t="str">
        <f>IF(E54=Translations!$A$100,VLOOKUP(Cost!$D$5,'Coefficient Table'!$A$8:$K$92,10,FALSE)*O54,"N/A")</f>
        <v>N/A</v>
      </c>
      <c r="R54" s="45" t="str">
        <f>IF(E54=Translations!$A$100,VLOOKUP(Cost!$D$5,'Coefficient Table'!$A$8:$K$92,9,FALSE)*P54,"N/A")</f>
        <v>N/A</v>
      </c>
      <c r="S54" s="127"/>
      <c r="T54" s="229"/>
      <c r="U54" s="222"/>
      <c r="V54" s="222"/>
      <c r="W54" s="222"/>
      <c r="X54" s="227">
        <f t="shared" si="0"/>
        <v>0</v>
      </c>
      <c r="Y54" s="222"/>
      <c r="Z54" s="222">
        <f>$N54*60*Cost!$H$10*Cost!$H$11*Cost!$D$7/1000</f>
        <v>0</v>
      </c>
      <c r="AA54" s="222">
        <f>$N54*60*Cost!$H$10*Cost!$H$11*Cost!$D$8/1000</f>
        <v>0</v>
      </c>
      <c r="AB54" s="222">
        <f>$N54*60*Cost!$H$10*Cost!$H$11*Cost!$D$9/1000</f>
        <v>0</v>
      </c>
      <c r="AC54" s="222">
        <f>$N54*60*Cost!$H$10*Cost!$H$11*Cost!$D$10/1000</f>
        <v>0</v>
      </c>
      <c r="AD54" s="222">
        <f>$N54*60*Cost!$H$10*Cost!$H$11*Cost!$D$11/1000</f>
        <v>0</v>
      </c>
      <c r="AE54" s="222">
        <f t="shared" si="2"/>
        <v>0</v>
      </c>
      <c r="AF54" s="222"/>
      <c r="AG54" s="222"/>
      <c r="AH54" s="222"/>
      <c r="AI54" s="222"/>
      <c r="AJ54" s="222"/>
      <c r="AK54" s="222"/>
      <c r="AL54" s="222"/>
      <c r="AM54" s="222"/>
      <c r="AN54" s="222"/>
      <c r="AO54" s="222"/>
      <c r="AP54" s="222"/>
      <c r="AQ54" s="222"/>
      <c r="AR54" s="222"/>
      <c r="AS54" s="222"/>
      <c r="AT54" s="222"/>
    </row>
    <row r="55" spans="2:46" ht="13.8" x14ac:dyDescent="0.25">
      <c r="B55" s="15"/>
      <c r="C55" s="15"/>
      <c r="D55" s="15"/>
      <c r="E55" s="16"/>
      <c r="F55" s="15"/>
      <c r="G55" s="29"/>
      <c r="H55" s="310"/>
      <c r="I55" s="311"/>
      <c r="J55" s="311"/>
      <c r="K55" s="15"/>
      <c r="L55" s="15"/>
      <c r="M55" s="204">
        <f t="shared" si="1"/>
        <v>0</v>
      </c>
      <c r="N55" s="44">
        <f>IF(DisplayUnits="standard",IF(G55=0,0,VLOOKUP(G55,'Flow Rate Table'!$B$13:$O$132,X55)),IF(G55=0,0,VLOOKUP(G55,#REF!,X55)))</f>
        <v>0</v>
      </c>
      <c r="O55" s="129" t="str">
        <f>IF(E55=$A$3,M55/Cost!$D$6,"N/A")</f>
        <v>N/A</v>
      </c>
      <c r="P55" s="45" t="str">
        <f>IF(E55=Translations!$A$100,VLOOKUP(Cost!$D$5,'Coefficient Table'!$A$8:$K$92,11,FALSE)*O55,"N/A")</f>
        <v>N/A</v>
      </c>
      <c r="Q55" s="45" t="str">
        <f>IF(E55=Translations!$A$100,VLOOKUP(Cost!$D$5,'Coefficient Table'!$A$8:$K$92,10,FALSE)*O55,"N/A")</f>
        <v>N/A</v>
      </c>
      <c r="R55" s="45" t="str">
        <f>IF(E55=Translations!$A$100,VLOOKUP(Cost!$D$5,'Coefficient Table'!$A$8:$K$92,9,FALSE)*P55,"N/A")</f>
        <v>N/A</v>
      </c>
      <c r="S55" s="127"/>
      <c r="T55" s="229"/>
      <c r="U55" s="222"/>
      <c r="V55" s="222"/>
      <c r="W55" s="222"/>
      <c r="X55" s="227">
        <f t="shared" si="0"/>
        <v>0</v>
      </c>
      <c r="Y55" s="222"/>
      <c r="Z55" s="222">
        <f>$N55*60*Cost!$H$10*Cost!$H$11*Cost!$D$7/1000</f>
        <v>0</v>
      </c>
      <c r="AA55" s="222">
        <f>$N55*60*Cost!$H$10*Cost!$H$11*Cost!$D$8/1000</f>
        <v>0</v>
      </c>
      <c r="AB55" s="222">
        <f>$N55*60*Cost!$H$10*Cost!$H$11*Cost!$D$9/1000</f>
        <v>0</v>
      </c>
      <c r="AC55" s="222">
        <f>$N55*60*Cost!$H$10*Cost!$H$11*Cost!$D$10/1000</f>
        <v>0</v>
      </c>
      <c r="AD55" s="222">
        <f>$N55*60*Cost!$H$10*Cost!$H$11*Cost!$D$11/1000</f>
        <v>0</v>
      </c>
      <c r="AE55" s="222">
        <f t="shared" si="2"/>
        <v>0</v>
      </c>
      <c r="AF55" s="222"/>
      <c r="AG55" s="222"/>
      <c r="AH55" s="222"/>
      <c r="AI55" s="222"/>
      <c r="AJ55" s="222"/>
      <c r="AK55" s="222"/>
      <c r="AL55" s="222"/>
      <c r="AM55" s="222"/>
      <c r="AN55" s="222"/>
      <c r="AO55" s="222"/>
      <c r="AP55" s="222"/>
      <c r="AQ55" s="222"/>
      <c r="AR55" s="222"/>
      <c r="AS55" s="222"/>
      <c r="AT55" s="222"/>
    </row>
    <row r="56" spans="2:46" ht="13.8" x14ac:dyDescent="0.25">
      <c r="B56" s="15"/>
      <c r="C56" s="15"/>
      <c r="D56" s="15"/>
      <c r="E56" s="16"/>
      <c r="F56" s="15"/>
      <c r="G56" s="29"/>
      <c r="H56" s="310"/>
      <c r="I56" s="311"/>
      <c r="J56" s="311"/>
      <c r="K56" s="15"/>
      <c r="L56" s="15"/>
      <c r="M56" s="204">
        <f t="shared" si="1"/>
        <v>0</v>
      </c>
      <c r="N56" s="44">
        <f>IF(DisplayUnits="standard",IF(G56=0,0,VLOOKUP(G56,'Flow Rate Table'!$B$13:$O$132,X56)),IF(G56=0,0,VLOOKUP(G56,#REF!,X56)))</f>
        <v>0</v>
      </c>
      <c r="O56" s="129" t="str">
        <f>IF(E56=$A$3,M56/Cost!$D$6,"N/A")</f>
        <v>N/A</v>
      </c>
      <c r="P56" s="45" t="str">
        <f>IF(E56=Translations!$A$100,VLOOKUP(Cost!$D$5,'Coefficient Table'!$A$8:$K$92,11,FALSE)*O56,"N/A")</f>
        <v>N/A</v>
      </c>
      <c r="Q56" s="45" t="str">
        <f>IF(E56=Translations!$A$100,VLOOKUP(Cost!$D$5,'Coefficient Table'!$A$8:$K$92,10,FALSE)*O56,"N/A")</f>
        <v>N/A</v>
      </c>
      <c r="R56" s="45" t="str">
        <f>IF(E56=Translations!$A$100,VLOOKUP(Cost!$D$5,'Coefficient Table'!$A$8:$K$92,9,FALSE)*P56,"N/A")</f>
        <v>N/A</v>
      </c>
      <c r="S56" s="127"/>
      <c r="T56" s="229"/>
      <c r="U56" s="222"/>
      <c r="V56" s="222"/>
      <c r="W56" s="222"/>
      <c r="X56" s="227">
        <f t="shared" si="0"/>
        <v>0</v>
      </c>
      <c r="Y56" s="222"/>
      <c r="Z56" s="222">
        <f>$N56*60*Cost!$H$10*Cost!$H$11*Cost!$D$7/1000</f>
        <v>0</v>
      </c>
      <c r="AA56" s="222">
        <f>$N56*60*Cost!$H$10*Cost!$H$11*Cost!$D$8/1000</f>
        <v>0</v>
      </c>
      <c r="AB56" s="222">
        <f>$N56*60*Cost!$H$10*Cost!$H$11*Cost!$D$9/1000</f>
        <v>0</v>
      </c>
      <c r="AC56" s="222">
        <f>$N56*60*Cost!$H$10*Cost!$H$11*Cost!$D$10/1000</f>
        <v>0</v>
      </c>
      <c r="AD56" s="222">
        <f>$N56*60*Cost!$H$10*Cost!$H$11*Cost!$D$11/1000</f>
        <v>0</v>
      </c>
      <c r="AE56" s="222">
        <f t="shared" si="2"/>
        <v>0</v>
      </c>
      <c r="AF56" s="222"/>
      <c r="AG56" s="222"/>
      <c r="AH56" s="222"/>
      <c r="AI56" s="222"/>
      <c r="AJ56" s="222"/>
      <c r="AK56" s="222"/>
      <c r="AL56" s="222"/>
      <c r="AM56" s="222"/>
      <c r="AN56" s="222"/>
      <c r="AO56" s="222"/>
      <c r="AP56" s="222"/>
      <c r="AQ56" s="222"/>
      <c r="AR56" s="222"/>
      <c r="AS56" s="222"/>
      <c r="AT56" s="222"/>
    </row>
    <row r="57" spans="2:46" ht="13.8" x14ac:dyDescent="0.25">
      <c r="B57" s="15"/>
      <c r="C57" s="15"/>
      <c r="D57" s="15"/>
      <c r="E57" s="16"/>
      <c r="F57" s="15"/>
      <c r="G57" s="29"/>
      <c r="H57" s="310"/>
      <c r="I57" s="311"/>
      <c r="J57" s="311"/>
      <c r="K57" s="15"/>
      <c r="L57" s="15"/>
      <c r="M57" s="204">
        <f t="shared" si="1"/>
        <v>0</v>
      </c>
      <c r="N57" s="44">
        <f>IF(DisplayUnits="standard",IF(G57=0,0,VLOOKUP(G57,'Flow Rate Table'!$B$13:$O$132,X57)),IF(G57=0,0,VLOOKUP(G57,#REF!,X57)))</f>
        <v>0</v>
      </c>
      <c r="O57" s="129" t="str">
        <f>IF(E57=$A$3,M57/Cost!$D$6,"N/A")</f>
        <v>N/A</v>
      </c>
      <c r="P57" s="45" t="str">
        <f>IF(E57=Translations!$A$100,VLOOKUP(Cost!$D$5,'Coefficient Table'!$A$8:$K$92,11,FALSE)*O57,"N/A")</f>
        <v>N/A</v>
      </c>
      <c r="Q57" s="45" t="str">
        <f>IF(E57=Translations!$A$100,VLOOKUP(Cost!$D$5,'Coefficient Table'!$A$8:$K$92,10,FALSE)*O57,"N/A")</f>
        <v>N/A</v>
      </c>
      <c r="R57" s="45" t="str">
        <f>IF(E57=Translations!$A$100,VLOOKUP(Cost!$D$5,'Coefficient Table'!$A$8:$K$92,9,FALSE)*P57,"N/A")</f>
        <v>N/A</v>
      </c>
      <c r="S57" s="127"/>
      <c r="T57" s="229"/>
      <c r="U57" s="222"/>
      <c r="V57" s="222"/>
      <c r="W57" s="222"/>
      <c r="X57" s="227">
        <f t="shared" si="0"/>
        <v>0</v>
      </c>
      <c r="Y57" s="222"/>
      <c r="Z57" s="222">
        <f>$N57*60*Cost!$H$10*Cost!$H$11*Cost!$D$7/1000</f>
        <v>0</v>
      </c>
      <c r="AA57" s="222">
        <f>$N57*60*Cost!$H$10*Cost!$H$11*Cost!$D$8/1000</f>
        <v>0</v>
      </c>
      <c r="AB57" s="222">
        <f>$N57*60*Cost!$H$10*Cost!$H$11*Cost!$D$9/1000</f>
        <v>0</v>
      </c>
      <c r="AC57" s="222">
        <f>$N57*60*Cost!$H$10*Cost!$H$11*Cost!$D$10/1000</f>
        <v>0</v>
      </c>
      <c r="AD57" s="222">
        <f>$N57*60*Cost!$H$10*Cost!$H$11*Cost!$D$11/1000</f>
        <v>0</v>
      </c>
      <c r="AE57" s="222">
        <f t="shared" si="2"/>
        <v>0</v>
      </c>
      <c r="AF57" s="222"/>
      <c r="AG57" s="222"/>
      <c r="AH57" s="222"/>
      <c r="AI57" s="222"/>
      <c r="AJ57" s="222"/>
      <c r="AK57" s="222"/>
      <c r="AL57" s="222"/>
      <c r="AM57" s="222"/>
      <c r="AN57" s="222"/>
      <c r="AO57" s="222"/>
      <c r="AP57" s="222"/>
      <c r="AQ57" s="222"/>
      <c r="AR57" s="222"/>
      <c r="AS57" s="222"/>
      <c r="AT57" s="222"/>
    </row>
    <row r="58" spans="2:46" ht="13.8" x14ac:dyDescent="0.25">
      <c r="B58" s="15"/>
      <c r="C58" s="15"/>
      <c r="D58" s="15"/>
      <c r="E58" s="16"/>
      <c r="F58" s="15"/>
      <c r="G58" s="29"/>
      <c r="H58" s="310"/>
      <c r="I58" s="311"/>
      <c r="J58" s="311"/>
      <c r="K58" s="15"/>
      <c r="L58" s="15"/>
      <c r="M58" s="204">
        <f t="shared" si="1"/>
        <v>0</v>
      </c>
      <c r="N58" s="44">
        <f>IF(DisplayUnits="standard",IF(G58=0,0,VLOOKUP(G58,'Flow Rate Table'!$B$13:$O$132,X58)),IF(G58=0,0,VLOOKUP(G58,#REF!,X58)))</f>
        <v>0</v>
      </c>
      <c r="O58" s="129" t="str">
        <f>IF(E58=$A$3,M58/Cost!$D$6,"N/A")</f>
        <v>N/A</v>
      </c>
      <c r="P58" s="45" t="str">
        <f>IF(E58=Translations!$A$100,VLOOKUP(Cost!$D$5,'Coefficient Table'!$A$8:$K$92,11,FALSE)*O58,"N/A")</f>
        <v>N/A</v>
      </c>
      <c r="Q58" s="45" t="str">
        <f>IF(E58=Translations!$A$100,VLOOKUP(Cost!$D$5,'Coefficient Table'!$A$8:$K$92,10,FALSE)*O58,"N/A")</f>
        <v>N/A</v>
      </c>
      <c r="R58" s="45" t="str">
        <f>IF(E58=Translations!$A$100,VLOOKUP(Cost!$D$5,'Coefficient Table'!$A$8:$K$92,9,FALSE)*P58,"N/A")</f>
        <v>N/A</v>
      </c>
      <c r="S58" s="127"/>
      <c r="T58" s="229"/>
      <c r="U58" s="222"/>
      <c r="V58" s="222"/>
      <c r="W58" s="222"/>
      <c r="X58" s="227">
        <f t="shared" si="0"/>
        <v>0</v>
      </c>
      <c r="Y58" s="222"/>
      <c r="Z58" s="222">
        <f>$N58*60*Cost!$H$10*Cost!$H$11*Cost!$D$7/1000</f>
        <v>0</v>
      </c>
      <c r="AA58" s="222">
        <f>$N58*60*Cost!$H$10*Cost!$H$11*Cost!$D$8/1000</f>
        <v>0</v>
      </c>
      <c r="AB58" s="222">
        <f>$N58*60*Cost!$H$10*Cost!$H$11*Cost!$D$9/1000</f>
        <v>0</v>
      </c>
      <c r="AC58" s="222">
        <f>$N58*60*Cost!$H$10*Cost!$H$11*Cost!$D$10/1000</f>
        <v>0</v>
      </c>
      <c r="AD58" s="222">
        <f>$N58*60*Cost!$H$10*Cost!$H$11*Cost!$D$11/1000</f>
        <v>0</v>
      </c>
      <c r="AE58" s="222">
        <f t="shared" si="2"/>
        <v>0</v>
      </c>
      <c r="AF58" s="222"/>
      <c r="AG58" s="222"/>
      <c r="AH58" s="222"/>
      <c r="AI58" s="222"/>
      <c r="AJ58" s="222"/>
      <c r="AK58" s="222"/>
      <c r="AL58" s="222"/>
      <c r="AM58" s="222"/>
      <c r="AN58" s="222"/>
      <c r="AO58" s="222"/>
      <c r="AP58" s="222"/>
      <c r="AQ58" s="222"/>
      <c r="AR58" s="222"/>
      <c r="AS58" s="222"/>
      <c r="AT58" s="222"/>
    </row>
    <row r="59" spans="2:46" ht="13.8" x14ac:dyDescent="0.25">
      <c r="B59" s="15"/>
      <c r="C59" s="15"/>
      <c r="D59" s="15"/>
      <c r="E59" s="16"/>
      <c r="F59" s="15"/>
      <c r="G59" s="29"/>
      <c r="H59" s="310"/>
      <c r="I59" s="311"/>
      <c r="J59" s="311"/>
      <c r="K59" s="15"/>
      <c r="L59" s="15"/>
      <c r="M59" s="204">
        <f t="shared" si="1"/>
        <v>0</v>
      </c>
      <c r="N59" s="44">
        <f>IF(DisplayUnits="standard",IF(G59=0,0,VLOOKUP(G59,'Flow Rate Table'!$B$13:$O$132,X59)),IF(G59=0,0,VLOOKUP(G59,#REF!,X59)))</f>
        <v>0</v>
      </c>
      <c r="O59" s="129" t="str">
        <f>IF(E59=$A$3,M59/Cost!$D$6,"N/A")</f>
        <v>N/A</v>
      </c>
      <c r="P59" s="45" t="str">
        <f>IF(E59=Translations!$A$100,VLOOKUP(Cost!$D$5,'Coefficient Table'!$A$8:$K$92,11,FALSE)*O59,"N/A")</f>
        <v>N/A</v>
      </c>
      <c r="Q59" s="45" t="str">
        <f>IF(E59=Translations!$A$100,VLOOKUP(Cost!$D$5,'Coefficient Table'!$A$8:$K$92,10,FALSE)*O59,"N/A")</f>
        <v>N/A</v>
      </c>
      <c r="R59" s="45" t="str">
        <f>IF(E59=Translations!$A$100,VLOOKUP(Cost!$D$5,'Coefficient Table'!$A$8:$K$92,9,FALSE)*P59,"N/A")</f>
        <v>N/A</v>
      </c>
      <c r="S59" s="127"/>
      <c r="T59" s="229"/>
      <c r="U59" s="222"/>
      <c r="V59" s="222"/>
      <c r="W59" s="222"/>
      <c r="X59" s="227">
        <f t="shared" si="0"/>
        <v>0</v>
      </c>
      <c r="Y59" s="222"/>
      <c r="Z59" s="222">
        <f>$N59*60*Cost!$H$10*Cost!$H$11*Cost!$D$7/1000</f>
        <v>0</v>
      </c>
      <c r="AA59" s="222">
        <f>$N59*60*Cost!$H$10*Cost!$H$11*Cost!$D$8/1000</f>
        <v>0</v>
      </c>
      <c r="AB59" s="222">
        <f>$N59*60*Cost!$H$10*Cost!$H$11*Cost!$D$9/1000</f>
        <v>0</v>
      </c>
      <c r="AC59" s="222">
        <f>$N59*60*Cost!$H$10*Cost!$H$11*Cost!$D$10/1000</f>
        <v>0</v>
      </c>
      <c r="AD59" s="222">
        <f>$N59*60*Cost!$H$10*Cost!$H$11*Cost!$D$11/1000</f>
        <v>0</v>
      </c>
      <c r="AE59" s="222">
        <f t="shared" si="2"/>
        <v>0</v>
      </c>
      <c r="AF59" s="222"/>
      <c r="AG59" s="222"/>
      <c r="AH59" s="222"/>
      <c r="AI59" s="222"/>
      <c r="AJ59" s="222"/>
      <c r="AK59" s="222"/>
      <c r="AL59" s="222"/>
      <c r="AM59" s="222"/>
      <c r="AN59" s="222"/>
      <c r="AO59" s="222"/>
      <c r="AP59" s="222"/>
      <c r="AQ59" s="222"/>
      <c r="AR59" s="222"/>
      <c r="AS59" s="222"/>
      <c r="AT59" s="222"/>
    </row>
    <row r="60" spans="2:46" ht="13.8" x14ac:dyDescent="0.25">
      <c r="B60" s="15"/>
      <c r="C60" s="15"/>
      <c r="D60" s="15"/>
      <c r="E60" s="16"/>
      <c r="F60" s="15"/>
      <c r="G60" s="29"/>
      <c r="H60" s="322"/>
      <c r="I60" s="323"/>
      <c r="J60" s="323"/>
      <c r="K60" s="15"/>
      <c r="L60" s="15"/>
      <c r="M60" s="204">
        <f t="shared" si="1"/>
        <v>0</v>
      </c>
      <c r="N60" s="44">
        <f>IF(DisplayUnits="standard",IF(G60=0,0,VLOOKUP(G60,'Flow Rate Table'!$B$13:$O$132,X60)),IF(G60=0,0,VLOOKUP(G60,#REF!,X60)))</f>
        <v>0</v>
      </c>
      <c r="O60" s="129" t="str">
        <f>IF(E60=$A$3,M60/Cost!$D$6,"N/A")</f>
        <v>N/A</v>
      </c>
      <c r="P60" s="45" t="str">
        <f>IF(E60=Translations!$A$100,VLOOKUP(Cost!$D$5,'Coefficient Table'!$A$8:$K$92,11,FALSE)*O60,"N/A")</f>
        <v>N/A</v>
      </c>
      <c r="Q60" s="45" t="str">
        <f>IF(E60=Translations!$A$100,VLOOKUP(Cost!$D$5,'Coefficient Table'!$A$8:$K$92,10,FALSE)*O60,"N/A")</f>
        <v>N/A</v>
      </c>
      <c r="R60" s="45" t="str">
        <f>IF(E60=Translations!$A$100,VLOOKUP(Cost!$D$5,'Coefficient Table'!$A$8:$K$92,9,FALSE)*P60,"N/A")</f>
        <v>N/A</v>
      </c>
      <c r="S60" s="127"/>
      <c r="T60" s="229"/>
      <c r="U60" s="222"/>
      <c r="V60" s="222"/>
      <c r="W60" s="222"/>
      <c r="X60" s="227">
        <f t="shared" si="0"/>
        <v>0</v>
      </c>
      <c r="Y60" s="222"/>
      <c r="Z60" s="222">
        <f>$N60*60*Cost!$H$10*Cost!$H$11*Cost!$D$7/1000</f>
        <v>0</v>
      </c>
      <c r="AA60" s="222">
        <f>$N60*60*Cost!$H$10*Cost!$H$11*Cost!$D$8/1000</f>
        <v>0</v>
      </c>
      <c r="AB60" s="222">
        <f>$N60*60*Cost!$H$10*Cost!$H$11*Cost!$D$9/1000</f>
        <v>0</v>
      </c>
      <c r="AC60" s="222">
        <f>$N60*60*Cost!$H$10*Cost!$H$11*Cost!$D$10/1000</f>
        <v>0</v>
      </c>
      <c r="AD60" s="222">
        <f>$N60*60*Cost!$H$10*Cost!$H$11*Cost!$D$11/1000</f>
        <v>0</v>
      </c>
      <c r="AE60" s="222">
        <f t="shared" si="2"/>
        <v>0</v>
      </c>
      <c r="AF60" s="222"/>
      <c r="AG60" s="222"/>
      <c r="AH60" s="222"/>
      <c r="AI60" s="222"/>
      <c r="AJ60" s="222"/>
      <c r="AK60" s="222"/>
      <c r="AL60" s="222"/>
      <c r="AM60" s="222"/>
      <c r="AN60" s="222"/>
      <c r="AO60" s="222"/>
      <c r="AP60" s="222"/>
      <c r="AQ60" s="222"/>
      <c r="AR60" s="222"/>
      <c r="AS60" s="222"/>
      <c r="AT60" s="222"/>
    </row>
    <row r="61" spans="2:46" ht="13.8" x14ac:dyDescent="0.25">
      <c r="B61" s="15"/>
      <c r="C61" s="15"/>
      <c r="D61" s="15"/>
      <c r="E61" s="16"/>
      <c r="F61" s="15"/>
      <c r="G61" s="29"/>
      <c r="H61" s="322"/>
      <c r="I61" s="323"/>
      <c r="J61" s="323"/>
      <c r="K61" s="15"/>
      <c r="L61" s="15"/>
      <c r="M61" s="204">
        <f t="shared" si="1"/>
        <v>0</v>
      </c>
      <c r="N61" s="44">
        <f>IF(DisplayUnits="standard",IF(G61=0,0,VLOOKUP(G61,'Flow Rate Table'!$B$13:$O$132,X61)),IF(G61=0,0,VLOOKUP(G61,#REF!,X61)))</f>
        <v>0</v>
      </c>
      <c r="O61" s="129" t="str">
        <f>IF(E61=$A$3,M61/Cost!$D$6,"N/A")</f>
        <v>N/A</v>
      </c>
      <c r="P61" s="45" t="str">
        <f>IF(E61=Translations!$A$100,VLOOKUP(Cost!$D$5,'Coefficient Table'!$A$8:$K$92,11,FALSE)*O61,"N/A")</f>
        <v>N/A</v>
      </c>
      <c r="Q61" s="45" t="str">
        <f>IF(E61=Translations!$A$100,VLOOKUP(Cost!$D$5,'Coefficient Table'!$A$8:$K$92,10,FALSE)*O61,"N/A")</f>
        <v>N/A</v>
      </c>
      <c r="R61" s="45" t="str">
        <f>IF(E61=Translations!$A$100,VLOOKUP(Cost!$D$5,'Coefficient Table'!$A$8:$K$92,9,FALSE)*P61,"N/A")</f>
        <v>N/A</v>
      </c>
      <c r="S61" s="127"/>
      <c r="T61" s="229"/>
      <c r="U61" s="222"/>
      <c r="V61" s="222"/>
      <c r="W61" s="222"/>
      <c r="X61" s="227">
        <f t="shared" si="0"/>
        <v>0</v>
      </c>
      <c r="Y61" s="222"/>
      <c r="Z61" s="222">
        <f>$N61*60*Cost!$H$10*Cost!$H$11*Cost!$D$7/1000</f>
        <v>0</v>
      </c>
      <c r="AA61" s="222">
        <f>$N61*60*Cost!$H$10*Cost!$H$11*Cost!$D$8/1000</f>
        <v>0</v>
      </c>
      <c r="AB61" s="222">
        <f>$N61*60*Cost!$H$10*Cost!$H$11*Cost!$D$9/1000</f>
        <v>0</v>
      </c>
      <c r="AC61" s="222">
        <f>$N61*60*Cost!$H$10*Cost!$H$11*Cost!$D$10/1000</f>
        <v>0</v>
      </c>
      <c r="AD61" s="222">
        <f>$N61*60*Cost!$H$10*Cost!$H$11*Cost!$D$11/1000</f>
        <v>0</v>
      </c>
      <c r="AE61" s="222">
        <f t="shared" si="2"/>
        <v>0</v>
      </c>
      <c r="AF61" s="222"/>
      <c r="AG61" s="222"/>
      <c r="AH61" s="222"/>
      <c r="AI61" s="222"/>
      <c r="AJ61" s="222"/>
      <c r="AK61" s="222"/>
      <c r="AL61" s="222"/>
      <c r="AM61" s="222"/>
      <c r="AN61" s="222"/>
      <c r="AO61" s="222"/>
      <c r="AP61" s="222"/>
      <c r="AQ61" s="222"/>
      <c r="AR61" s="222"/>
      <c r="AS61" s="222"/>
      <c r="AT61" s="222"/>
    </row>
    <row r="62" spans="2:46" ht="13.8" x14ac:dyDescent="0.25">
      <c r="B62" s="15"/>
      <c r="C62" s="15"/>
      <c r="D62" s="15"/>
      <c r="E62" s="16"/>
      <c r="F62" s="15"/>
      <c r="G62" s="29"/>
      <c r="H62" s="322"/>
      <c r="I62" s="323"/>
      <c r="J62" s="323"/>
      <c r="K62" s="15"/>
      <c r="L62" s="15"/>
      <c r="M62" s="204">
        <f t="shared" si="1"/>
        <v>0</v>
      </c>
      <c r="N62" s="44">
        <f>IF(DisplayUnits="standard",IF(G62=0,0,VLOOKUP(G62,'Flow Rate Table'!$B$13:$O$132,X62)),IF(G62=0,0,VLOOKUP(G62,#REF!,X62)))</f>
        <v>0</v>
      </c>
      <c r="O62" s="129" t="str">
        <f>IF(E62=$A$3,M62/Cost!$D$6,"N/A")</f>
        <v>N/A</v>
      </c>
      <c r="P62" s="45" t="str">
        <f>IF(E62=Translations!$A$100,VLOOKUP(Cost!$D$5,'Coefficient Table'!$A$8:$K$92,11,FALSE)*O62,"N/A")</f>
        <v>N/A</v>
      </c>
      <c r="Q62" s="45" t="str">
        <f>IF(E62=Translations!$A$100,VLOOKUP(Cost!$D$5,'Coefficient Table'!$A$8:$K$92,10,FALSE)*O62,"N/A")</f>
        <v>N/A</v>
      </c>
      <c r="R62" s="45" t="str">
        <f>IF(E62=Translations!$A$100,VLOOKUP(Cost!$D$5,'Coefficient Table'!$A$8:$K$92,9,FALSE)*P62,"N/A")</f>
        <v>N/A</v>
      </c>
      <c r="S62" s="127"/>
      <c r="T62" s="229"/>
      <c r="U62" s="222"/>
      <c r="V62" s="222"/>
      <c r="W62" s="222"/>
      <c r="X62" s="227">
        <f t="shared" si="0"/>
        <v>0</v>
      </c>
      <c r="Y62" s="222"/>
      <c r="Z62" s="222">
        <f>$N62*60*Cost!$H$10*Cost!$H$11*Cost!$D$7/1000</f>
        <v>0</v>
      </c>
      <c r="AA62" s="222">
        <f>$N62*60*Cost!$H$10*Cost!$H$11*Cost!$D$8/1000</f>
        <v>0</v>
      </c>
      <c r="AB62" s="222">
        <f>$N62*60*Cost!$H$10*Cost!$H$11*Cost!$D$9/1000</f>
        <v>0</v>
      </c>
      <c r="AC62" s="222">
        <f>$N62*60*Cost!$H$10*Cost!$H$11*Cost!$D$10/1000</f>
        <v>0</v>
      </c>
      <c r="AD62" s="222">
        <f>$N62*60*Cost!$H$10*Cost!$H$11*Cost!$D$11/1000</f>
        <v>0</v>
      </c>
      <c r="AE62" s="222">
        <f t="shared" si="2"/>
        <v>0</v>
      </c>
      <c r="AF62" s="222"/>
      <c r="AG62" s="222"/>
      <c r="AH62" s="222"/>
      <c r="AI62" s="222"/>
      <c r="AJ62" s="222"/>
      <c r="AK62" s="222"/>
      <c r="AL62" s="222"/>
      <c r="AM62" s="222"/>
      <c r="AN62" s="222"/>
      <c r="AO62" s="222"/>
      <c r="AP62" s="222"/>
      <c r="AQ62" s="222"/>
      <c r="AR62" s="222"/>
      <c r="AS62" s="222"/>
      <c r="AT62" s="222"/>
    </row>
    <row r="63" spans="2:46" ht="13.8" x14ac:dyDescent="0.25">
      <c r="B63" s="15"/>
      <c r="C63" s="15"/>
      <c r="D63" s="15"/>
      <c r="E63" s="16"/>
      <c r="F63" s="15"/>
      <c r="G63" s="29"/>
      <c r="H63" s="322"/>
      <c r="I63" s="323"/>
      <c r="J63" s="323"/>
      <c r="K63" s="15"/>
      <c r="L63" s="15"/>
      <c r="M63" s="204">
        <f t="shared" si="1"/>
        <v>0</v>
      </c>
      <c r="N63" s="44">
        <f>IF(DisplayUnits="standard",IF(G63=0,0,VLOOKUP(G63,'Flow Rate Table'!$B$13:$O$132,X63)),IF(G63=0,0,VLOOKUP(G63,#REF!,X63)))</f>
        <v>0</v>
      </c>
      <c r="O63" s="129" t="str">
        <f>IF(E63=$A$3,M63/Cost!$D$6,"N/A")</f>
        <v>N/A</v>
      </c>
      <c r="P63" s="45" t="str">
        <f>IF(E63=Translations!$A$100,VLOOKUP(Cost!$D$5,'Coefficient Table'!$A$8:$K$92,11,FALSE)*O63,"N/A")</f>
        <v>N/A</v>
      </c>
      <c r="Q63" s="45" t="str">
        <f>IF(E63=Translations!$A$100,VLOOKUP(Cost!$D$5,'Coefficient Table'!$A$8:$K$92,10,FALSE)*O63,"N/A")</f>
        <v>N/A</v>
      </c>
      <c r="R63" s="45" t="str">
        <f>IF(E63=Translations!$A$100,VLOOKUP(Cost!$D$5,'Coefficient Table'!$A$8:$K$92,9,FALSE)*P63,"N/A")</f>
        <v>N/A</v>
      </c>
      <c r="S63" s="127"/>
      <c r="T63" s="229"/>
      <c r="U63" s="222"/>
      <c r="V63" s="222"/>
      <c r="W63" s="222"/>
      <c r="X63" s="227">
        <f t="shared" si="0"/>
        <v>0</v>
      </c>
      <c r="Y63" s="222"/>
      <c r="Z63" s="222">
        <f>$N63*60*Cost!$H$10*Cost!$H$11*Cost!$D$7/1000</f>
        <v>0</v>
      </c>
      <c r="AA63" s="222">
        <f>$N63*60*Cost!$H$10*Cost!$H$11*Cost!$D$8/1000</f>
        <v>0</v>
      </c>
      <c r="AB63" s="222">
        <f>$N63*60*Cost!$H$10*Cost!$H$11*Cost!$D$9/1000</f>
        <v>0</v>
      </c>
      <c r="AC63" s="222">
        <f>$N63*60*Cost!$H$10*Cost!$H$11*Cost!$D$10/1000</f>
        <v>0</v>
      </c>
      <c r="AD63" s="222">
        <f>$N63*60*Cost!$H$10*Cost!$H$11*Cost!$D$11/1000</f>
        <v>0</v>
      </c>
      <c r="AE63" s="222">
        <f t="shared" si="2"/>
        <v>0</v>
      </c>
      <c r="AF63" s="222"/>
      <c r="AG63" s="222"/>
      <c r="AH63" s="222"/>
      <c r="AI63" s="222"/>
      <c r="AJ63" s="222"/>
      <c r="AK63" s="222"/>
      <c r="AL63" s="222"/>
      <c r="AM63" s="222"/>
      <c r="AN63" s="222"/>
      <c r="AO63" s="222"/>
      <c r="AP63" s="222"/>
      <c r="AQ63" s="222"/>
      <c r="AR63" s="222"/>
      <c r="AS63" s="222"/>
      <c r="AT63" s="222"/>
    </row>
    <row r="64" spans="2:46" ht="13.8" x14ac:dyDescent="0.25">
      <c r="B64" s="15"/>
      <c r="C64" s="15"/>
      <c r="D64" s="15"/>
      <c r="E64" s="16"/>
      <c r="F64" s="15"/>
      <c r="G64" s="29"/>
      <c r="H64" s="322"/>
      <c r="I64" s="323"/>
      <c r="J64" s="323"/>
      <c r="K64" s="15"/>
      <c r="L64" s="15"/>
      <c r="M64" s="204">
        <f t="shared" si="1"/>
        <v>0</v>
      </c>
      <c r="N64" s="44">
        <f>IF(DisplayUnits="standard",IF(G64=0,0,VLOOKUP(G64,'Flow Rate Table'!$B$13:$O$132,X64)),IF(G64=0,0,VLOOKUP(G64,#REF!,X64)))</f>
        <v>0</v>
      </c>
      <c r="O64" s="129" t="str">
        <f>IF(E64=$A$3,M64/Cost!$D$6,"N/A")</f>
        <v>N/A</v>
      </c>
      <c r="P64" s="45" t="str">
        <f>IF(E64=Translations!$A$100,VLOOKUP(Cost!$D$5,'Coefficient Table'!$A$8:$K$92,11,FALSE)*O64,"N/A")</f>
        <v>N/A</v>
      </c>
      <c r="Q64" s="45" t="str">
        <f>IF(E64=Translations!$A$100,VLOOKUP(Cost!$D$5,'Coefficient Table'!$A$8:$K$92,10,FALSE)*O64,"N/A")</f>
        <v>N/A</v>
      </c>
      <c r="R64" s="45" t="str">
        <f>IF(E64=Translations!$A$100,VLOOKUP(Cost!$D$5,'Coefficient Table'!$A$8:$K$92,9,FALSE)*P64,"N/A")</f>
        <v>N/A</v>
      </c>
      <c r="S64" s="127"/>
      <c r="T64" s="229"/>
      <c r="U64" s="222"/>
      <c r="V64" s="222"/>
      <c r="W64" s="222"/>
      <c r="X64" s="227">
        <f t="shared" si="0"/>
        <v>0</v>
      </c>
      <c r="Y64" s="222"/>
      <c r="Z64" s="222">
        <f>$N64*60*Cost!$H$10*Cost!$H$11*Cost!$D$7/1000</f>
        <v>0</v>
      </c>
      <c r="AA64" s="222">
        <f>$N64*60*Cost!$H$10*Cost!$H$11*Cost!$D$8/1000</f>
        <v>0</v>
      </c>
      <c r="AB64" s="222">
        <f>$N64*60*Cost!$H$10*Cost!$H$11*Cost!$D$9/1000</f>
        <v>0</v>
      </c>
      <c r="AC64" s="222">
        <f>$N64*60*Cost!$H$10*Cost!$H$11*Cost!$D$10/1000</f>
        <v>0</v>
      </c>
      <c r="AD64" s="222">
        <f>$N64*60*Cost!$H$10*Cost!$H$11*Cost!$D$11/1000</f>
        <v>0</v>
      </c>
      <c r="AE64" s="222">
        <f t="shared" si="2"/>
        <v>0</v>
      </c>
      <c r="AF64" s="222"/>
      <c r="AG64" s="222"/>
      <c r="AH64" s="222"/>
      <c r="AI64" s="222"/>
      <c r="AJ64" s="222"/>
      <c r="AK64" s="222"/>
      <c r="AL64" s="222"/>
      <c r="AM64" s="222"/>
      <c r="AN64" s="222"/>
      <c r="AO64" s="222"/>
      <c r="AP64" s="222"/>
      <c r="AQ64" s="222"/>
      <c r="AR64" s="222"/>
      <c r="AS64" s="222"/>
      <c r="AT64" s="222"/>
    </row>
    <row r="65" spans="2:46" ht="13.8" x14ac:dyDescent="0.25">
      <c r="B65" s="15"/>
      <c r="C65" s="15"/>
      <c r="D65" s="15"/>
      <c r="E65" s="16"/>
      <c r="F65" s="15"/>
      <c r="G65" s="29"/>
      <c r="H65" s="322"/>
      <c r="I65" s="323"/>
      <c r="J65" s="323"/>
      <c r="K65" s="15"/>
      <c r="L65" s="15"/>
      <c r="M65" s="204">
        <f t="shared" si="1"/>
        <v>0</v>
      </c>
      <c r="N65" s="44">
        <f>IF(DisplayUnits="standard",IF(G65=0,0,VLOOKUP(G65,'Flow Rate Table'!$B$13:$O$132,X65)),IF(G65=0,0,VLOOKUP(G65,#REF!,X65)))</f>
        <v>0</v>
      </c>
      <c r="O65" s="129" t="str">
        <f>IF(E65=$A$3,M65/Cost!$D$6,"N/A")</f>
        <v>N/A</v>
      </c>
      <c r="P65" s="45" t="str">
        <f>IF(E65=Translations!$A$100,VLOOKUP(Cost!$D$5,'Coefficient Table'!$A$8:$K$92,11,FALSE)*O65,"N/A")</f>
        <v>N/A</v>
      </c>
      <c r="Q65" s="45" t="str">
        <f>IF(E65=Translations!$A$100,VLOOKUP(Cost!$D$5,'Coefficient Table'!$A$8:$K$92,10,FALSE)*O65,"N/A")</f>
        <v>N/A</v>
      </c>
      <c r="R65" s="45" t="str">
        <f>IF(E65=Translations!$A$100,VLOOKUP(Cost!$D$5,'Coefficient Table'!$A$8:$K$92,9,FALSE)*P65,"N/A")</f>
        <v>N/A</v>
      </c>
      <c r="S65" s="127"/>
      <c r="T65" s="229"/>
      <c r="U65" s="222"/>
      <c r="V65" s="222"/>
      <c r="W65" s="222"/>
      <c r="X65" s="227">
        <f t="shared" si="0"/>
        <v>0</v>
      </c>
      <c r="Y65" s="222"/>
      <c r="Z65" s="222">
        <f>$N65*60*Cost!$H$10*Cost!$H$11*Cost!$D$7/1000</f>
        <v>0</v>
      </c>
      <c r="AA65" s="222">
        <f>$N65*60*Cost!$H$10*Cost!$H$11*Cost!$D$8/1000</f>
        <v>0</v>
      </c>
      <c r="AB65" s="222">
        <f>$N65*60*Cost!$H$10*Cost!$H$11*Cost!$D$9/1000</f>
        <v>0</v>
      </c>
      <c r="AC65" s="222">
        <f>$N65*60*Cost!$H$10*Cost!$H$11*Cost!$D$10/1000</f>
        <v>0</v>
      </c>
      <c r="AD65" s="222">
        <f>$N65*60*Cost!$H$10*Cost!$H$11*Cost!$D$11/1000</f>
        <v>0</v>
      </c>
      <c r="AE65" s="222">
        <f t="shared" si="2"/>
        <v>0</v>
      </c>
      <c r="AF65" s="222"/>
      <c r="AG65" s="222"/>
      <c r="AH65" s="222"/>
      <c r="AI65" s="222"/>
      <c r="AJ65" s="222"/>
      <c r="AK65" s="222"/>
      <c r="AL65" s="222"/>
      <c r="AM65" s="222"/>
      <c r="AN65" s="222"/>
      <c r="AO65" s="222"/>
      <c r="AP65" s="222"/>
      <c r="AQ65" s="222"/>
      <c r="AR65" s="222"/>
      <c r="AS65" s="222"/>
      <c r="AT65" s="222"/>
    </row>
    <row r="66" spans="2:46" ht="13.8" x14ac:dyDescent="0.25">
      <c r="B66" s="15"/>
      <c r="C66" s="15"/>
      <c r="D66" s="15"/>
      <c r="E66" s="16"/>
      <c r="F66" s="15"/>
      <c r="G66" s="29"/>
      <c r="H66" s="322"/>
      <c r="I66" s="323"/>
      <c r="J66" s="323"/>
      <c r="K66" s="15"/>
      <c r="L66" s="15"/>
      <c r="M66" s="204">
        <f t="shared" si="1"/>
        <v>0</v>
      </c>
      <c r="N66" s="44">
        <f>IF(DisplayUnits="standard",IF(G66=0,0,VLOOKUP(G66,'Flow Rate Table'!$B$13:$O$132,X66)),IF(G66=0,0,VLOOKUP(G66,#REF!,X66)))</f>
        <v>0</v>
      </c>
      <c r="O66" s="129" t="str">
        <f>IF(E66=$A$3,M66/Cost!$D$6,"N/A")</f>
        <v>N/A</v>
      </c>
      <c r="P66" s="45" t="str">
        <f>IF(E66=Translations!$A$100,VLOOKUP(Cost!$D$5,'Coefficient Table'!$A$8:$K$92,11,FALSE)*O66,"N/A")</f>
        <v>N/A</v>
      </c>
      <c r="Q66" s="45" t="str">
        <f>IF(E66=Translations!$A$100,VLOOKUP(Cost!$D$5,'Coefficient Table'!$A$8:$K$92,10,FALSE)*O66,"N/A")</f>
        <v>N/A</v>
      </c>
      <c r="R66" s="45" t="str">
        <f>IF(E66=Translations!$A$100,VLOOKUP(Cost!$D$5,'Coefficient Table'!$A$8:$K$92,9,FALSE)*P66,"N/A")</f>
        <v>N/A</v>
      </c>
      <c r="S66" s="127"/>
      <c r="T66" s="229"/>
      <c r="U66" s="222"/>
      <c r="V66" s="222"/>
      <c r="W66" s="222"/>
      <c r="X66" s="227">
        <f t="shared" si="0"/>
        <v>0</v>
      </c>
      <c r="Y66" s="222"/>
      <c r="Z66" s="222">
        <f>$N66*60*Cost!$H$10*Cost!$H$11*Cost!$D$7/1000</f>
        <v>0</v>
      </c>
      <c r="AA66" s="222">
        <f>$N66*60*Cost!$H$10*Cost!$H$11*Cost!$D$8/1000</f>
        <v>0</v>
      </c>
      <c r="AB66" s="222">
        <f>$N66*60*Cost!$H$10*Cost!$H$11*Cost!$D$9/1000</f>
        <v>0</v>
      </c>
      <c r="AC66" s="222">
        <f>$N66*60*Cost!$H$10*Cost!$H$11*Cost!$D$10/1000</f>
        <v>0</v>
      </c>
      <c r="AD66" s="222">
        <f>$N66*60*Cost!$H$10*Cost!$H$11*Cost!$D$11/1000</f>
        <v>0</v>
      </c>
      <c r="AE66" s="222">
        <f t="shared" si="2"/>
        <v>0</v>
      </c>
      <c r="AF66" s="222"/>
      <c r="AG66" s="222"/>
      <c r="AH66" s="222"/>
      <c r="AI66" s="222"/>
      <c r="AJ66" s="222"/>
      <c r="AK66" s="222"/>
      <c r="AL66" s="222"/>
      <c r="AM66" s="222"/>
      <c r="AN66" s="222"/>
      <c r="AO66" s="222"/>
      <c r="AP66" s="222"/>
      <c r="AQ66" s="222"/>
      <c r="AR66" s="222"/>
      <c r="AS66" s="222"/>
      <c r="AT66" s="222"/>
    </row>
    <row r="67" spans="2:46" ht="13.8" x14ac:dyDescent="0.25">
      <c r="B67" s="15"/>
      <c r="C67" s="15"/>
      <c r="D67" s="15"/>
      <c r="E67" s="16"/>
      <c r="F67" s="15"/>
      <c r="G67" s="29"/>
      <c r="H67" s="322"/>
      <c r="I67" s="323"/>
      <c r="J67" s="323"/>
      <c r="K67" s="15"/>
      <c r="L67" s="15"/>
      <c r="M67" s="204">
        <f t="shared" si="1"/>
        <v>0</v>
      </c>
      <c r="N67" s="44">
        <f>IF(DisplayUnits="standard",IF(G67=0,0,VLOOKUP(G67,'Flow Rate Table'!$B$13:$O$132,X67)),IF(G67=0,0,VLOOKUP(G67,#REF!,X67)))</f>
        <v>0</v>
      </c>
      <c r="O67" s="129" t="str">
        <f>IF(E67=$A$3,M67/Cost!$D$6,"N/A")</f>
        <v>N/A</v>
      </c>
      <c r="P67" s="45" t="str">
        <f>IF(E67=Translations!$A$100,VLOOKUP(Cost!$D$5,'Coefficient Table'!$A$8:$K$92,11,FALSE)*O67,"N/A")</f>
        <v>N/A</v>
      </c>
      <c r="Q67" s="45" t="str">
        <f>IF(E67=Translations!$A$100,VLOOKUP(Cost!$D$5,'Coefficient Table'!$A$8:$K$92,10,FALSE)*O67,"N/A")</f>
        <v>N/A</v>
      </c>
      <c r="R67" s="45" t="str">
        <f>IF(E67=Translations!$A$100,VLOOKUP(Cost!$D$5,'Coefficient Table'!$A$8:$K$92,9,FALSE)*P67,"N/A")</f>
        <v>N/A</v>
      </c>
      <c r="S67" s="127"/>
      <c r="T67" s="229"/>
      <c r="U67" s="222"/>
      <c r="V67" s="222"/>
      <c r="W67" s="222"/>
      <c r="X67" s="227">
        <f t="shared" si="0"/>
        <v>0</v>
      </c>
      <c r="Y67" s="222"/>
      <c r="Z67" s="222">
        <f>$N67*60*Cost!$H$10*Cost!$H$11*Cost!$D$7/1000</f>
        <v>0</v>
      </c>
      <c r="AA67" s="222">
        <f>$N67*60*Cost!$H$10*Cost!$H$11*Cost!$D$8/1000</f>
        <v>0</v>
      </c>
      <c r="AB67" s="222">
        <f>$N67*60*Cost!$H$10*Cost!$H$11*Cost!$D$9/1000</f>
        <v>0</v>
      </c>
      <c r="AC67" s="222">
        <f>$N67*60*Cost!$H$10*Cost!$H$11*Cost!$D$10/1000</f>
        <v>0</v>
      </c>
      <c r="AD67" s="222">
        <f>$N67*60*Cost!$H$10*Cost!$H$11*Cost!$D$11/1000</f>
        <v>0</v>
      </c>
      <c r="AE67" s="222">
        <f t="shared" si="2"/>
        <v>0</v>
      </c>
      <c r="AF67" s="222"/>
      <c r="AG67" s="222"/>
      <c r="AH67" s="222"/>
      <c r="AI67" s="222"/>
      <c r="AJ67" s="222"/>
      <c r="AK67" s="222"/>
      <c r="AL67" s="222"/>
      <c r="AM67" s="222"/>
      <c r="AN67" s="222"/>
      <c r="AO67" s="222"/>
      <c r="AP67" s="222"/>
      <c r="AQ67" s="222"/>
      <c r="AR67" s="222"/>
      <c r="AS67" s="222"/>
      <c r="AT67" s="222"/>
    </row>
    <row r="68" spans="2:46" ht="13.8" x14ac:dyDescent="0.25">
      <c r="B68" s="15"/>
      <c r="C68" s="15"/>
      <c r="D68" s="15"/>
      <c r="E68" s="16"/>
      <c r="F68" s="15"/>
      <c r="G68" s="29"/>
      <c r="H68" s="322"/>
      <c r="I68" s="323"/>
      <c r="J68" s="323"/>
      <c r="K68" s="15"/>
      <c r="L68" s="15"/>
      <c r="M68" s="204">
        <f t="shared" si="1"/>
        <v>0</v>
      </c>
      <c r="N68" s="44">
        <f>IF(DisplayUnits="standard",IF(G68=0,0,VLOOKUP(G68,'Flow Rate Table'!$B$13:$O$132,X68)),IF(G68=0,0,VLOOKUP(G68,#REF!,X68)))</f>
        <v>0</v>
      </c>
      <c r="O68" s="129" t="str">
        <f>IF(E68=$A$3,M68/Cost!$D$6,"N/A")</f>
        <v>N/A</v>
      </c>
      <c r="P68" s="45" t="str">
        <f>IF(E68=Translations!$A$100,VLOOKUP(Cost!$D$5,'Coefficient Table'!$A$8:$K$92,11,FALSE)*O68,"N/A")</f>
        <v>N/A</v>
      </c>
      <c r="Q68" s="45" t="str">
        <f>IF(E68=Translations!$A$100,VLOOKUP(Cost!$D$5,'Coefficient Table'!$A$8:$K$92,10,FALSE)*O68,"N/A")</f>
        <v>N/A</v>
      </c>
      <c r="R68" s="45" t="str">
        <f>IF(E68=Translations!$A$100,VLOOKUP(Cost!$D$5,'Coefficient Table'!$A$8:$K$92,9,FALSE)*P68,"N/A")</f>
        <v>N/A</v>
      </c>
      <c r="S68" s="127"/>
      <c r="T68" s="229"/>
      <c r="U68" s="222"/>
      <c r="V68" s="222"/>
      <c r="W68" s="222"/>
      <c r="X68" s="227">
        <f t="shared" si="0"/>
        <v>0</v>
      </c>
      <c r="Y68" s="222"/>
      <c r="Z68" s="222">
        <f>$N68*60*Cost!$H$10*Cost!$H$11*Cost!$D$7/1000</f>
        <v>0</v>
      </c>
      <c r="AA68" s="222">
        <f>$N68*60*Cost!$H$10*Cost!$H$11*Cost!$D$8/1000</f>
        <v>0</v>
      </c>
      <c r="AB68" s="222">
        <f>$N68*60*Cost!$H$10*Cost!$H$11*Cost!$D$9/1000</f>
        <v>0</v>
      </c>
      <c r="AC68" s="222">
        <f>$N68*60*Cost!$H$10*Cost!$H$11*Cost!$D$10/1000</f>
        <v>0</v>
      </c>
      <c r="AD68" s="222">
        <f>$N68*60*Cost!$H$10*Cost!$H$11*Cost!$D$11/1000</f>
        <v>0</v>
      </c>
      <c r="AE68" s="222">
        <f t="shared" si="2"/>
        <v>0</v>
      </c>
      <c r="AF68" s="222"/>
      <c r="AG68" s="222"/>
      <c r="AH68" s="222"/>
      <c r="AI68" s="222"/>
      <c r="AJ68" s="222"/>
      <c r="AK68" s="222"/>
      <c r="AL68" s="222"/>
      <c r="AM68" s="222"/>
      <c r="AN68" s="222"/>
      <c r="AO68" s="222"/>
      <c r="AP68" s="222"/>
      <c r="AQ68" s="222"/>
      <c r="AR68" s="222"/>
      <c r="AS68" s="222"/>
      <c r="AT68" s="222"/>
    </row>
    <row r="69" spans="2:46" ht="13.8" x14ac:dyDescent="0.25">
      <c r="B69" s="15"/>
      <c r="C69" s="15"/>
      <c r="D69" s="15"/>
      <c r="E69" s="16"/>
      <c r="F69" s="15"/>
      <c r="G69" s="29"/>
      <c r="H69" s="322"/>
      <c r="I69" s="323"/>
      <c r="J69" s="323"/>
      <c r="K69" s="15"/>
      <c r="L69" s="15"/>
      <c r="M69" s="204">
        <f t="shared" si="1"/>
        <v>0</v>
      </c>
      <c r="N69" s="44">
        <f>IF(DisplayUnits="standard",IF(G69=0,0,VLOOKUP(G69,'Flow Rate Table'!$B$13:$O$132,X69)),IF(G69=0,0,VLOOKUP(G69,#REF!,X69)))</f>
        <v>0</v>
      </c>
      <c r="O69" s="129" t="str">
        <f>IF(E69=$A$3,M69/Cost!$D$6,"N/A")</f>
        <v>N/A</v>
      </c>
      <c r="P69" s="45" t="str">
        <f>IF(E69=Translations!$A$100,VLOOKUP(Cost!$D$5,'Coefficient Table'!$A$8:$K$92,11,FALSE)*O69,"N/A")</f>
        <v>N/A</v>
      </c>
      <c r="Q69" s="45" t="str">
        <f>IF(E69=Translations!$A$100,VLOOKUP(Cost!$D$5,'Coefficient Table'!$A$8:$K$92,10,FALSE)*O69,"N/A")</f>
        <v>N/A</v>
      </c>
      <c r="R69" s="45" t="str">
        <f>IF(E69=Translations!$A$100,VLOOKUP(Cost!$D$5,'Coefficient Table'!$A$8:$K$92,9,FALSE)*P69,"N/A")</f>
        <v>N/A</v>
      </c>
      <c r="S69" s="127"/>
      <c r="T69" s="229"/>
      <c r="U69" s="222"/>
      <c r="V69" s="222"/>
      <c r="W69" s="222"/>
      <c r="X69" s="227">
        <f t="shared" si="0"/>
        <v>0</v>
      </c>
      <c r="Y69" s="222"/>
      <c r="Z69" s="222">
        <f>$N69*60*Cost!$H$10*Cost!$H$11*Cost!$D$7/1000</f>
        <v>0</v>
      </c>
      <c r="AA69" s="222">
        <f>$N69*60*Cost!$H$10*Cost!$H$11*Cost!$D$8/1000</f>
        <v>0</v>
      </c>
      <c r="AB69" s="222">
        <f>$N69*60*Cost!$H$10*Cost!$H$11*Cost!$D$9/1000</f>
        <v>0</v>
      </c>
      <c r="AC69" s="222">
        <f>$N69*60*Cost!$H$10*Cost!$H$11*Cost!$D$10/1000</f>
        <v>0</v>
      </c>
      <c r="AD69" s="222">
        <f>$N69*60*Cost!$H$10*Cost!$H$11*Cost!$D$11/1000</f>
        <v>0</v>
      </c>
      <c r="AE69" s="222">
        <f t="shared" si="2"/>
        <v>0</v>
      </c>
      <c r="AF69" s="222"/>
      <c r="AG69" s="222"/>
      <c r="AH69" s="222"/>
      <c r="AI69" s="222"/>
      <c r="AJ69" s="222"/>
      <c r="AK69" s="222"/>
      <c r="AL69" s="222"/>
      <c r="AM69" s="222"/>
      <c r="AN69" s="222"/>
      <c r="AO69" s="222"/>
      <c r="AP69" s="222"/>
      <c r="AQ69" s="222"/>
      <c r="AR69" s="222"/>
      <c r="AS69" s="222"/>
      <c r="AT69" s="222"/>
    </row>
    <row r="70" spans="2:46" ht="13.8" x14ac:dyDescent="0.25">
      <c r="B70" s="15"/>
      <c r="C70" s="15"/>
      <c r="D70" s="15"/>
      <c r="E70" s="16"/>
      <c r="F70" s="15"/>
      <c r="G70" s="29"/>
      <c r="H70" s="322"/>
      <c r="I70" s="323"/>
      <c r="J70" s="323"/>
      <c r="K70" s="15"/>
      <c r="L70" s="15"/>
      <c r="M70" s="204">
        <f t="shared" si="1"/>
        <v>0</v>
      </c>
      <c r="N70" s="44">
        <f>IF(DisplayUnits="standard",IF(G70=0,0,VLOOKUP(G70,'Flow Rate Table'!$B$13:$O$132,X70)),IF(G70=0,0,VLOOKUP(G70,#REF!,X70)))</f>
        <v>0</v>
      </c>
      <c r="O70" s="129" t="str">
        <f>IF(E70=$A$3,M70/Cost!$D$6,"N/A")</f>
        <v>N/A</v>
      </c>
      <c r="P70" s="45" t="str">
        <f>IF(E70=Translations!$A$100,VLOOKUP(Cost!$D$5,'Coefficient Table'!$A$8:$K$92,11,FALSE)*O70,"N/A")</f>
        <v>N/A</v>
      </c>
      <c r="Q70" s="45" t="str">
        <f>IF(E70=Translations!$A$100,VLOOKUP(Cost!$D$5,'Coefficient Table'!$A$8:$K$92,10,FALSE)*O70,"N/A")</f>
        <v>N/A</v>
      </c>
      <c r="R70" s="45" t="str">
        <f>IF(E70=Translations!$A$100,VLOOKUP(Cost!$D$5,'Coefficient Table'!$A$8:$K$92,9,FALSE)*P70,"N/A")</f>
        <v>N/A</v>
      </c>
      <c r="S70" s="127"/>
      <c r="T70" s="229"/>
      <c r="U70" s="222"/>
      <c r="V70" s="222"/>
      <c r="W70" s="222"/>
      <c r="X70" s="227">
        <f t="shared" si="0"/>
        <v>0</v>
      </c>
      <c r="Y70" s="222"/>
      <c r="Z70" s="222">
        <f>$N70*60*Cost!$H$10*Cost!$H$11*Cost!$D$7/1000</f>
        <v>0</v>
      </c>
      <c r="AA70" s="222">
        <f>$N70*60*Cost!$H$10*Cost!$H$11*Cost!$D$8/1000</f>
        <v>0</v>
      </c>
      <c r="AB70" s="222">
        <f>$N70*60*Cost!$H$10*Cost!$H$11*Cost!$D$9/1000</f>
        <v>0</v>
      </c>
      <c r="AC70" s="222">
        <f>$N70*60*Cost!$H$10*Cost!$H$11*Cost!$D$10/1000</f>
        <v>0</v>
      </c>
      <c r="AD70" s="222">
        <f>$N70*60*Cost!$H$10*Cost!$H$11*Cost!$D$11/1000</f>
        <v>0</v>
      </c>
      <c r="AE70" s="222">
        <f t="shared" si="2"/>
        <v>0</v>
      </c>
      <c r="AF70" s="222"/>
      <c r="AG70" s="222"/>
      <c r="AH70" s="222"/>
      <c r="AI70" s="222"/>
      <c r="AJ70" s="222"/>
      <c r="AK70" s="222"/>
      <c r="AL70" s="222"/>
      <c r="AM70" s="222"/>
      <c r="AN70" s="222"/>
      <c r="AO70" s="222"/>
      <c r="AP70" s="222"/>
      <c r="AQ70" s="222"/>
      <c r="AR70" s="222"/>
      <c r="AS70" s="222"/>
      <c r="AT70" s="222"/>
    </row>
    <row r="71" spans="2:46" ht="13.8" x14ac:dyDescent="0.25">
      <c r="B71" s="15"/>
      <c r="C71" s="15"/>
      <c r="D71" s="15"/>
      <c r="E71" s="16"/>
      <c r="F71" s="15"/>
      <c r="G71" s="29"/>
      <c r="H71" s="322"/>
      <c r="I71" s="323"/>
      <c r="J71" s="323"/>
      <c r="K71" s="15"/>
      <c r="L71" s="15"/>
      <c r="M71" s="204">
        <f t="shared" si="1"/>
        <v>0</v>
      </c>
      <c r="N71" s="44">
        <f>IF(DisplayUnits="standard",IF(G71=0,0,VLOOKUP(G71,'Flow Rate Table'!$B$13:$O$132,X71)),IF(G71=0,0,VLOOKUP(G71,#REF!,X71)))</f>
        <v>0</v>
      </c>
      <c r="O71" s="129" t="str">
        <f>IF(E71=$A$3,M71/Cost!$D$6,"N/A")</f>
        <v>N/A</v>
      </c>
      <c r="P71" s="45" t="str">
        <f>IF(E71=Translations!$A$100,VLOOKUP(Cost!$D$5,'Coefficient Table'!$A$8:$K$92,11,FALSE)*O71,"N/A")</f>
        <v>N/A</v>
      </c>
      <c r="Q71" s="45" t="str">
        <f>IF(E71=Translations!$A$100,VLOOKUP(Cost!$D$5,'Coefficient Table'!$A$8:$K$92,10,FALSE)*O71,"N/A")</f>
        <v>N/A</v>
      </c>
      <c r="R71" s="45" t="str">
        <f>IF(E71=Translations!$A$100,VLOOKUP(Cost!$D$5,'Coefficient Table'!$A$8:$K$92,9,FALSE)*P71,"N/A")</f>
        <v>N/A</v>
      </c>
      <c r="S71" s="127"/>
      <c r="T71" s="229"/>
      <c r="U71" s="222"/>
      <c r="V71" s="222"/>
      <c r="W71" s="222"/>
      <c r="X71" s="227">
        <f t="shared" si="0"/>
        <v>0</v>
      </c>
      <c r="Y71" s="222"/>
      <c r="Z71" s="222">
        <f>$N71*60*Cost!$H$10*Cost!$H$11*Cost!$D$7/1000</f>
        <v>0</v>
      </c>
      <c r="AA71" s="222">
        <f>$N71*60*Cost!$H$10*Cost!$H$11*Cost!$D$8/1000</f>
        <v>0</v>
      </c>
      <c r="AB71" s="222">
        <f>$N71*60*Cost!$H$10*Cost!$H$11*Cost!$D$9/1000</f>
        <v>0</v>
      </c>
      <c r="AC71" s="222">
        <f>$N71*60*Cost!$H$10*Cost!$H$11*Cost!$D$10/1000</f>
        <v>0</v>
      </c>
      <c r="AD71" s="222">
        <f>$N71*60*Cost!$H$10*Cost!$H$11*Cost!$D$11/1000</f>
        <v>0</v>
      </c>
      <c r="AE71" s="222">
        <f t="shared" si="2"/>
        <v>0</v>
      </c>
      <c r="AF71" s="222"/>
      <c r="AG71" s="222"/>
      <c r="AH71" s="222"/>
      <c r="AI71" s="222"/>
      <c r="AJ71" s="222"/>
      <c r="AK71" s="222"/>
      <c r="AL71" s="222"/>
      <c r="AM71" s="222"/>
      <c r="AN71" s="222"/>
      <c r="AO71" s="222"/>
      <c r="AP71" s="222"/>
      <c r="AQ71" s="222"/>
      <c r="AR71" s="222"/>
      <c r="AS71" s="222"/>
      <c r="AT71" s="222"/>
    </row>
    <row r="72" spans="2:46" ht="13.8" x14ac:dyDescent="0.25">
      <c r="B72" s="15"/>
      <c r="C72" s="15"/>
      <c r="D72" s="15"/>
      <c r="E72" s="16"/>
      <c r="F72" s="15"/>
      <c r="G72" s="29"/>
      <c r="H72" s="322"/>
      <c r="I72" s="323"/>
      <c r="J72" s="323"/>
      <c r="K72" s="15"/>
      <c r="L72" s="15"/>
      <c r="M72" s="204">
        <f t="shared" si="1"/>
        <v>0</v>
      </c>
      <c r="N72" s="44">
        <f>IF(DisplayUnits="standard",IF(G72=0,0,VLOOKUP(G72,'Flow Rate Table'!$B$13:$O$132,X72)),IF(G72=0,0,VLOOKUP(G72,#REF!,X72)))</f>
        <v>0</v>
      </c>
      <c r="O72" s="129" t="str">
        <f>IF(E72=$A$3,M72/Cost!$D$6,"N/A")</f>
        <v>N/A</v>
      </c>
      <c r="P72" s="45" t="str">
        <f>IF(E72=Translations!$A$100,VLOOKUP(Cost!$D$5,'Coefficient Table'!$A$8:$K$92,11,FALSE)*O72,"N/A")</f>
        <v>N/A</v>
      </c>
      <c r="Q72" s="45" t="str">
        <f>IF(E72=Translations!$A$100,VLOOKUP(Cost!$D$5,'Coefficient Table'!$A$8:$K$92,10,FALSE)*O72,"N/A")</f>
        <v>N/A</v>
      </c>
      <c r="R72" s="45" t="str">
        <f>IF(E72=Translations!$A$100,VLOOKUP(Cost!$D$5,'Coefficient Table'!$A$8:$K$92,9,FALSE)*P72,"N/A")</f>
        <v>N/A</v>
      </c>
      <c r="S72" s="127"/>
      <c r="T72" s="229"/>
      <c r="U72" s="222"/>
      <c r="V72" s="222"/>
      <c r="W72" s="222"/>
      <c r="X72" s="227">
        <f t="shared" ref="X72:X135" si="3">IF(DisplayUnits="standard",IF(F72=150,2)+IF(F72=125,4)+IF(F72=100,6)+IF(F72=75,8)+IF(F72=50,10)+IF(F72=25,12)+IF(F72=10,14),IF(F72=10,2)+IF(F72=9,4)+IF(F72=7,6)+IF(F72=5,8)+IF(F72=4,10)+IF(F72=2,12)+IF(F72=1,14))</f>
        <v>0</v>
      </c>
      <c r="Y72" s="222"/>
      <c r="Z72" s="222">
        <f>$N72*60*Cost!$H$10*Cost!$H$11*Cost!$D$7/1000</f>
        <v>0</v>
      </c>
      <c r="AA72" s="222">
        <f>$N72*60*Cost!$H$10*Cost!$H$11*Cost!$D$8/1000</f>
        <v>0</v>
      </c>
      <c r="AB72" s="222">
        <f>$N72*60*Cost!$H$10*Cost!$H$11*Cost!$D$9/1000</f>
        <v>0</v>
      </c>
      <c r="AC72" s="222">
        <f>$N72*60*Cost!$H$10*Cost!$H$11*Cost!$D$10/1000</f>
        <v>0</v>
      </c>
      <c r="AD72" s="222">
        <f>$N72*60*Cost!$H$10*Cost!$H$11*Cost!$D$11/1000</f>
        <v>0</v>
      </c>
      <c r="AE72" s="222">
        <f t="shared" si="2"/>
        <v>0</v>
      </c>
      <c r="AF72" s="222"/>
      <c r="AG72" s="222"/>
      <c r="AH72" s="222"/>
      <c r="AI72" s="222"/>
      <c r="AJ72" s="222"/>
      <c r="AK72" s="222"/>
      <c r="AL72" s="222"/>
      <c r="AM72" s="222"/>
      <c r="AN72" s="222"/>
      <c r="AO72" s="222"/>
      <c r="AP72" s="222"/>
      <c r="AQ72" s="222"/>
      <c r="AR72" s="222"/>
      <c r="AS72" s="222"/>
      <c r="AT72" s="222"/>
    </row>
    <row r="73" spans="2:46" ht="13.8" x14ac:dyDescent="0.25">
      <c r="B73" s="15"/>
      <c r="C73" s="15"/>
      <c r="D73" s="15"/>
      <c r="E73" s="16"/>
      <c r="F73" s="15"/>
      <c r="G73" s="29"/>
      <c r="H73" s="322"/>
      <c r="I73" s="323"/>
      <c r="J73" s="323"/>
      <c r="K73" s="15"/>
      <c r="L73" s="15"/>
      <c r="M73" s="204">
        <f t="shared" ref="M73:M136" si="4">IF(G73=0,0,AE73)</f>
        <v>0</v>
      </c>
      <c r="N73" s="44">
        <f>IF(DisplayUnits="standard",IF(G73=0,0,VLOOKUP(G73,'Flow Rate Table'!$B$13:$O$132,X73)),IF(G73=0,0,VLOOKUP(G73,#REF!,X73)))</f>
        <v>0</v>
      </c>
      <c r="O73" s="129" t="str">
        <f>IF(E73=$A$3,M73/Cost!$D$6,"N/A")</f>
        <v>N/A</v>
      </c>
      <c r="P73" s="45" t="str">
        <f>IF(E73=Translations!$A$100,VLOOKUP(Cost!$D$5,'Coefficient Table'!$A$8:$K$92,11,FALSE)*O73,"N/A")</f>
        <v>N/A</v>
      </c>
      <c r="Q73" s="45" t="str">
        <f>IF(E73=Translations!$A$100,VLOOKUP(Cost!$D$5,'Coefficient Table'!$A$8:$K$92,10,FALSE)*O73,"N/A")</f>
        <v>N/A</v>
      </c>
      <c r="R73" s="45" t="str">
        <f>IF(E73=Translations!$A$100,VLOOKUP(Cost!$D$5,'Coefficient Table'!$A$8:$K$92,9,FALSE)*P73,"N/A")</f>
        <v>N/A</v>
      </c>
      <c r="S73" s="127"/>
      <c r="T73" s="229"/>
      <c r="U73" s="222"/>
      <c r="V73" s="222"/>
      <c r="W73" s="222"/>
      <c r="X73" s="227">
        <f t="shared" si="3"/>
        <v>0</v>
      </c>
      <c r="Y73" s="222"/>
      <c r="Z73" s="222">
        <f>$N73*60*Cost!$H$10*Cost!$H$11*Cost!$D$7/1000</f>
        <v>0</v>
      </c>
      <c r="AA73" s="222">
        <f>$N73*60*Cost!$H$10*Cost!$H$11*Cost!$D$8/1000</f>
        <v>0</v>
      </c>
      <c r="AB73" s="222">
        <f>$N73*60*Cost!$H$10*Cost!$H$11*Cost!$D$9/1000</f>
        <v>0</v>
      </c>
      <c r="AC73" s="222">
        <f>$N73*60*Cost!$H$10*Cost!$H$11*Cost!$D$10/1000</f>
        <v>0</v>
      </c>
      <c r="AD73" s="222">
        <f>$N73*60*Cost!$H$10*Cost!$H$11*Cost!$D$11/1000</f>
        <v>0</v>
      </c>
      <c r="AE73" s="222">
        <f t="shared" ref="AE73:AE136" si="5">IF(E73=$A$3,Z73,IF(E73=$A$4,AA73,IF(E73=$A$5,AB73,IF(E73=$A$6,AC73,IF(E73=$A$7,AD73,0)))))</f>
        <v>0</v>
      </c>
      <c r="AF73" s="222"/>
      <c r="AG73" s="222"/>
      <c r="AH73" s="222"/>
      <c r="AI73" s="222"/>
      <c r="AJ73" s="222"/>
      <c r="AK73" s="222"/>
      <c r="AL73" s="222"/>
      <c r="AM73" s="222"/>
      <c r="AN73" s="222"/>
      <c r="AO73" s="222"/>
      <c r="AP73" s="222"/>
      <c r="AQ73" s="222"/>
      <c r="AR73" s="222"/>
      <c r="AS73" s="222"/>
      <c r="AT73" s="222"/>
    </row>
    <row r="74" spans="2:46" ht="13.8" x14ac:dyDescent="0.25">
      <c r="B74" s="15"/>
      <c r="C74" s="15"/>
      <c r="D74" s="15"/>
      <c r="E74" s="16"/>
      <c r="F74" s="15"/>
      <c r="G74" s="29"/>
      <c r="H74" s="322"/>
      <c r="I74" s="323"/>
      <c r="J74" s="323"/>
      <c r="K74" s="15"/>
      <c r="L74" s="15"/>
      <c r="M74" s="204">
        <f t="shared" si="4"/>
        <v>0</v>
      </c>
      <c r="N74" s="44">
        <f>IF(DisplayUnits="standard",IF(G74=0,0,VLOOKUP(G74,'Flow Rate Table'!$B$13:$O$132,X74)),IF(G74=0,0,VLOOKUP(G74,#REF!,X74)))</f>
        <v>0</v>
      </c>
      <c r="O74" s="129" t="str">
        <f>IF(E74=$A$3,M74/Cost!$D$6,"N/A")</f>
        <v>N/A</v>
      </c>
      <c r="P74" s="45" t="str">
        <f>IF(E74=Translations!$A$100,VLOOKUP(Cost!$D$5,'Coefficient Table'!$A$8:$K$92,11,FALSE)*O74,"N/A")</f>
        <v>N/A</v>
      </c>
      <c r="Q74" s="45" t="str">
        <f>IF(E74=Translations!$A$100,VLOOKUP(Cost!$D$5,'Coefficient Table'!$A$8:$K$92,10,FALSE)*O74,"N/A")</f>
        <v>N/A</v>
      </c>
      <c r="R74" s="45" t="str">
        <f>IF(E74=Translations!$A$100,VLOOKUP(Cost!$D$5,'Coefficient Table'!$A$8:$K$92,9,FALSE)*P74,"N/A")</f>
        <v>N/A</v>
      </c>
      <c r="S74" s="127"/>
      <c r="T74" s="229"/>
      <c r="U74" s="222"/>
      <c r="V74" s="222"/>
      <c r="W74" s="222"/>
      <c r="X74" s="227">
        <f t="shared" si="3"/>
        <v>0</v>
      </c>
      <c r="Y74" s="222"/>
      <c r="Z74" s="222">
        <f>$N74*60*Cost!$H$10*Cost!$H$11*Cost!$D$7/1000</f>
        <v>0</v>
      </c>
      <c r="AA74" s="222">
        <f>$N74*60*Cost!$H$10*Cost!$H$11*Cost!$D$8/1000</f>
        <v>0</v>
      </c>
      <c r="AB74" s="222">
        <f>$N74*60*Cost!$H$10*Cost!$H$11*Cost!$D$9/1000</f>
        <v>0</v>
      </c>
      <c r="AC74" s="222">
        <f>$N74*60*Cost!$H$10*Cost!$H$11*Cost!$D$10/1000</f>
        <v>0</v>
      </c>
      <c r="AD74" s="222">
        <f>$N74*60*Cost!$H$10*Cost!$H$11*Cost!$D$11/1000</f>
        <v>0</v>
      </c>
      <c r="AE74" s="222">
        <f t="shared" si="5"/>
        <v>0</v>
      </c>
      <c r="AF74" s="222"/>
      <c r="AG74" s="222"/>
      <c r="AH74" s="222"/>
      <c r="AI74" s="222"/>
      <c r="AJ74" s="222"/>
      <c r="AK74" s="222"/>
      <c r="AL74" s="222"/>
      <c r="AM74" s="222"/>
      <c r="AN74" s="222"/>
      <c r="AO74" s="222"/>
      <c r="AP74" s="222"/>
      <c r="AQ74" s="222"/>
      <c r="AR74" s="222"/>
      <c r="AS74" s="222"/>
      <c r="AT74" s="222"/>
    </row>
    <row r="75" spans="2:46" ht="13.8" x14ac:dyDescent="0.25">
      <c r="B75" s="15"/>
      <c r="C75" s="15"/>
      <c r="D75" s="15"/>
      <c r="E75" s="16"/>
      <c r="F75" s="15"/>
      <c r="G75" s="29"/>
      <c r="H75" s="322"/>
      <c r="I75" s="323"/>
      <c r="J75" s="323"/>
      <c r="K75" s="15"/>
      <c r="L75" s="15"/>
      <c r="M75" s="204">
        <f t="shared" si="4"/>
        <v>0</v>
      </c>
      <c r="N75" s="44">
        <f>IF(DisplayUnits="standard",IF(G75=0,0,VLOOKUP(G75,'Flow Rate Table'!$B$13:$O$132,X75)),IF(G75=0,0,VLOOKUP(G75,#REF!,X75)))</f>
        <v>0</v>
      </c>
      <c r="O75" s="129" t="str">
        <f>IF(E75=$A$3,M75/Cost!$D$6,"N/A")</f>
        <v>N/A</v>
      </c>
      <c r="P75" s="45" t="str">
        <f>IF(E75=Translations!$A$100,VLOOKUP(Cost!$D$5,'Coefficient Table'!$A$8:$K$92,11,FALSE)*O75,"N/A")</f>
        <v>N/A</v>
      </c>
      <c r="Q75" s="45" t="str">
        <f>IF(E75=Translations!$A$100,VLOOKUP(Cost!$D$5,'Coefficient Table'!$A$8:$K$92,10,FALSE)*O75,"N/A")</f>
        <v>N/A</v>
      </c>
      <c r="R75" s="45" t="str">
        <f>IF(E75=Translations!$A$100,VLOOKUP(Cost!$D$5,'Coefficient Table'!$A$8:$K$92,9,FALSE)*P75,"N/A")</f>
        <v>N/A</v>
      </c>
      <c r="S75" s="127"/>
      <c r="T75" s="229"/>
      <c r="U75" s="222"/>
      <c r="V75" s="222"/>
      <c r="W75" s="222"/>
      <c r="X75" s="227">
        <f t="shared" si="3"/>
        <v>0</v>
      </c>
      <c r="Y75" s="222"/>
      <c r="Z75" s="222">
        <f>$N75*60*Cost!$H$10*Cost!$H$11*Cost!$D$7/1000</f>
        <v>0</v>
      </c>
      <c r="AA75" s="222">
        <f>$N75*60*Cost!$H$10*Cost!$H$11*Cost!$D$8/1000</f>
        <v>0</v>
      </c>
      <c r="AB75" s="222">
        <f>$N75*60*Cost!$H$10*Cost!$H$11*Cost!$D$9/1000</f>
        <v>0</v>
      </c>
      <c r="AC75" s="222">
        <f>$N75*60*Cost!$H$10*Cost!$H$11*Cost!$D$10/1000</f>
        <v>0</v>
      </c>
      <c r="AD75" s="222">
        <f>$N75*60*Cost!$H$10*Cost!$H$11*Cost!$D$11/1000</f>
        <v>0</v>
      </c>
      <c r="AE75" s="222">
        <f t="shared" si="5"/>
        <v>0</v>
      </c>
      <c r="AF75" s="222"/>
      <c r="AG75" s="222"/>
      <c r="AH75" s="222"/>
      <c r="AI75" s="222"/>
      <c r="AJ75" s="222"/>
      <c r="AK75" s="222"/>
      <c r="AL75" s="222"/>
      <c r="AM75" s="222"/>
      <c r="AN75" s="222"/>
      <c r="AO75" s="222"/>
      <c r="AP75" s="222"/>
      <c r="AQ75" s="222"/>
      <c r="AR75" s="222"/>
      <c r="AS75" s="222"/>
      <c r="AT75" s="222"/>
    </row>
    <row r="76" spans="2:46" ht="13.8" x14ac:dyDescent="0.25">
      <c r="B76" s="15"/>
      <c r="C76" s="15"/>
      <c r="D76" s="15"/>
      <c r="E76" s="16"/>
      <c r="F76" s="15"/>
      <c r="G76" s="29"/>
      <c r="H76" s="322"/>
      <c r="I76" s="323"/>
      <c r="J76" s="323"/>
      <c r="K76" s="15"/>
      <c r="L76" s="15"/>
      <c r="M76" s="204">
        <f t="shared" si="4"/>
        <v>0</v>
      </c>
      <c r="N76" s="44">
        <f>IF(DisplayUnits="standard",IF(G76=0,0,VLOOKUP(G76,'Flow Rate Table'!$B$13:$O$132,X76)),IF(G76=0,0,VLOOKUP(G76,#REF!,X76)))</f>
        <v>0</v>
      </c>
      <c r="O76" s="129" t="str">
        <f>IF(E76=$A$3,M76/Cost!$D$6,"N/A")</f>
        <v>N/A</v>
      </c>
      <c r="P76" s="45" t="str">
        <f>IF(E76=Translations!$A$100,VLOOKUP(Cost!$D$5,'Coefficient Table'!$A$8:$K$92,11,FALSE)*O76,"N/A")</f>
        <v>N/A</v>
      </c>
      <c r="Q76" s="45" t="str">
        <f>IF(E76=Translations!$A$100,VLOOKUP(Cost!$D$5,'Coefficient Table'!$A$8:$K$92,10,FALSE)*O76,"N/A")</f>
        <v>N/A</v>
      </c>
      <c r="R76" s="45" t="str">
        <f>IF(E76=Translations!$A$100,VLOOKUP(Cost!$D$5,'Coefficient Table'!$A$8:$K$92,9,FALSE)*P76,"N/A")</f>
        <v>N/A</v>
      </c>
      <c r="S76" s="127"/>
      <c r="T76" s="229"/>
      <c r="U76" s="222"/>
      <c r="V76" s="222"/>
      <c r="W76" s="222"/>
      <c r="X76" s="227">
        <f t="shared" si="3"/>
        <v>0</v>
      </c>
      <c r="Y76" s="222"/>
      <c r="Z76" s="222">
        <f>$N76*60*Cost!$H$10*Cost!$H$11*Cost!$D$7/1000</f>
        <v>0</v>
      </c>
      <c r="AA76" s="222">
        <f>$N76*60*Cost!$H$10*Cost!$H$11*Cost!$D$8/1000</f>
        <v>0</v>
      </c>
      <c r="AB76" s="222">
        <f>$N76*60*Cost!$H$10*Cost!$H$11*Cost!$D$9/1000</f>
        <v>0</v>
      </c>
      <c r="AC76" s="222">
        <f>$N76*60*Cost!$H$10*Cost!$H$11*Cost!$D$10/1000</f>
        <v>0</v>
      </c>
      <c r="AD76" s="222">
        <f>$N76*60*Cost!$H$10*Cost!$H$11*Cost!$D$11/1000</f>
        <v>0</v>
      </c>
      <c r="AE76" s="222">
        <f t="shared" si="5"/>
        <v>0</v>
      </c>
      <c r="AF76" s="222"/>
      <c r="AG76" s="222"/>
      <c r="AH76" s="222"/>
      <c r="AI76" s="222"/>
      <c r="AJ76" s="222"/>
      <c r="AK76" s="222"/>
      <c r="AL76" s="222"/>
      <c r="AM76" s="222"/>
      <c r="AN76" s="222"/>
      <c r="AO76" s="222"/>
      <c r="AP76" s="222"/>
      <c r="AQ76" s="222"/>
      <c r="AR76" s="222"/>
      <c r="AS76" s="222"/>
      <c r="AT76" s="222"/>
    </row>
    <row r="77" spans="2:46" ht="13.8" x14ac:dyDescent="0.25">
      <c r="B77" s="15"/>
      <c r="C77" s="15"/>
      <c r="D77" s="15"/>
      <c r="E77" s="16"/>
      <c r="F77" s="15"/>
      <c r="G77" s="29"/>
      <c r="H77" s="322"/>
      <c r="I77" s="323"/>
      <c r="J77" s="323"/>
      <c r="K77" s="15"/>
      <c r="L77" s="15"/>
      <c r="M77" s="204">
        <f t="shared" si="4"/>
        <v>0</v>
      </c>
      <c r="N77" s="44">
        <f>IF(DisplayUnits="standard",IF(G77=0,0,VLOOKUP(G77,'Flow Rate Table'!$B$13:$O$132,X77)),IF(G77=0,0,VLOOKUP(G77,#REF!,X77)))</f>
        <v>0</v>
      </c>
      <c r="O77" s="129" t="str">
        <f>IF(E77=$A$3,M77/Cost!$D$6,"N/A")</f>
        <v>N/A</v>
      </c>
      <c r="P77" s="45" t="str">
        <f>IF(E77=Translations!$A$100,VLOOKUP(Cost!$D$5,'Coefficient Table'!$A$8:$K$92,11,FALSE)*O77,"N/A")</f>
        <v>N/A</v>
      </c>
      <c r="Q77" s="45" t="str">
        <f>IF(E77=Translations!$A$100,VLOOKUP(Cost!$D$5,'Coefficient Table'!$A$8:$K$92,10,FALSE)*O77,"N/A")</f>
        <v>N/A</v>
      </c>
      <c r="R77" s="45" t="str">
        <f>IF(E77=Translations!$A$100,VLOOKUP(Cost!$D$5,'Coefficient Table'!$A$8:$K$92,9,FALSE)*P77,"N/A")</f>
        <v>N/A</v>
      </c>
      <c r="S77" s="127"/>
      <c r="T77" s="229"/>
      <c r="U77" s="222"/>
      <c r="V77" s="222"/>
      <c r="W77" s="222"/>
      <c r="X77" s="227">
        <f t="shared" si="3"/>
        <v>0</v>
      </c>
      <c r="Y77" s="222"/>
      <c r="Z77" s="222">
        <f>$N77*60*Cost!$H$10*Cost!$H$11*Cost!$D$7/1000</f>
        <v>0</v>
      </c>
      <c r="AA77" s="222">
        <f>$N77*60*Cost!$H$10*Cost!$H$11*Cost!$D$8/1000</f>
        <v>0</v>
      </c>
      <c r="AB77" s="222">
        <f>$N77*60*Cost!$H$10*Cost!$H$11*Cost!$D$9/1000</f>
        <v>0</v>
      </c>
      <c r="AC77" s="222">
        <f>$N77*60*Cost!$H$10*Cost!$H$11*Cost!$D$10/1000</f>
        <v>0</v>
      </c>
      <c r="AD77" s="222">
        <f>$N77*60*Cost!$H$10*Cost!$H$11*Cost!$D$11/1000</f>
        <v>0</v>
      </c>
      <c r="AE77" s="222">
        <f t="shared" si="5"/>
        <v>0</v>
      </c>
      <c r="AF77" s="222"/>
      <c r="AG77" s="222"/>
      <c r="AH77" s="222"/>
      <c r="AI77" s="222"/>
      <c r="AJ77" s="222"/>
      <c r="AK77" s="222"/>
      <c r="AL77" s="222"/>
      <c r="AM77" s="222"/>
      <c r="AN77" s="222"/>
      <c r="AO77" s="222"/>
      <c r="AP77" s="222"/>
      <c r="AQ77" s="222"/>
      <c r="AR77" s="222"/>
      <c r="AS77" s="222"/>
      <c r="AT77" s="222"/>
    </row>
    <row r="78" spans="2:46" ht="13.8" x14ac:dyDescent="0.25">
      <c r="B78" s="15"/>
      <c r="C78" s="15"/>
      <c r="D78" s="15"/>
      <c r="E78" s="16"/>
      <c r="F78" s="15"/>
      <c r="G78" s="29"/>
      <c r="H78" s="322"/>
      <c r="I78" s="323"/>
      <c r="J78" s="323"/>
      <c r="K78" s="15"/>
      <c r="L78" s="15"/>
      <c r="M78" s="204">
        <f t="shared" si="4"/>
        <v>0</v>
      </c>
      <c r="N78" s="44">
        <f>IF(DisplayUnits="standard",IF(G78=0,0,VLOOKUP(G78,'Flow Rate Table'!$B$13:$O$132,X78)),IF(G78=0,0,VLOOKUP(G78,#REF!,X78)))</f>
        <v>0</v>
      </c>
      <c r="O78" s="129" t="str">
        <f>IF(E78=$A$3,M78/Cost!$D$6,"N/A")</f>
        <v>N/A</v>
      </c>
      <c r="P78" s="45" t="str">
        <f>IF(E78=Translations!$A$100,VLOOKUP(Cost!$D$5,'Coefficient Table'!$A$8:$K$92,11,FALSE)*O78,"N/A")</f>
        <v>N/A</v>
      </c>
      <c r="Q78" s="45" t="str">
        <f>IF(E78=Translations!$A$100,VLOOKUP(Cost!$D$5,'Coefficient Table'!$A$8:$K$92,10,FALSE)*O78,"N/A")</f>
        <v>N/A</v>
      </c>
      <c r="R78" s="45" t="str">
        <f>IF(E78=Translations!$A$100,VLOOKUP(Cost!$D$5,'Coefficient Table'!$A$8:$K$92,9,FALSE)*P78,"N/A")</f>
        <v>N/A</v>
      </c>
      <c r="S78" s="127"/>
      <c r="T78" s="229"/>
      <c r="U78" s="222"/>
      <c r="V78" s="222"/>
      <c r="W78" s="222"/>
      <c r="X78" s="227">
        <f t="shared" si="3"/>
        <v>0</v>
      </c>
      <c r="Y78" s="222"/>
      <c r="Z78" s="222">
        <f>$N78*60*Cost!$H$10*Cost!$H$11*Cost!$D$7/1000</f>
        <v>0</v>
      </c>
      <c r="AA78" s="222">
        <f>$N78*60*Cost!$H$10*Cost!$H$11*Cost!$D$8/1000</f>
        <v>0</v>
      </c>
      <c r="AB78" s="222">
        <f>$N78*60*Cost!$H$10*Cost!$H$11*Cost!$D$9/1000</f>
        <v>0</v>
      </c>
      <c r="AC78" s="222">
        <f>$N78*60*Cost!$H$10*Cost!$H$11*Cost!$D$10/1000</f>
        <v>0</v>
      </c>
      <c r="AD78" s="222">
        <f>$N78*60*Cost!$H$10*Cost!$H$11*Cost!$D$11/1000</f>
        <v>0</v>
      </c>
      <c r="AE78" s="222">
        <f t="shared" si="5"/>
        <v>0</v>
      </c>
      <c r="AF78" s="222"/>
      <c r="AG78" s="222"/>
      <c r="AH78" s="222"/>
      <c r="AI78" s="222"/>
      <c r="AJ78" s="222"/>
      <c r="AK78" s="222"/>
      <c r="AL78" s="222"/>
      <c r="AM78" s="222"/>
      <c r="AN78" s="222"/>
      <c r="AO78" s="222"/>
      <c r="AP78" s="222"/>
      <c r="AQ78" s="222"/>
      <c r="AR78" s="222"/>
      <c r="AS78" s="222"/>
      <c r="AT78" s="222"/>
    </row>
    <row r="79" spans="2:46" ht="13.8" x14ac:dyDescent="0.25">
      <c r="B79" s="15"/>
      <c r="C79" s="15"/>
      <c r="D79" s="15"/>
      <c r="E79" s="16"/>
      <c r="F79" s="15"/>
      <c r="G79" s="29"/>
      <c r="H79" s="322"/>
      <c r="I79" s="323"/>
      <c r="J79" s="323"/>
      <c r="K79" s="15"/>
      <c r="L79" s="15"/>
      <c r="M79" s="204">
        <f t="shared" si="4"/>
        <v>0</v>
      </c>
      <c r="N79" s="44">
        <f>IF(DisplayUnits="standard",IF(G79=0,0,VLOOKUP(G79,'Flow Rate Table'!$B$13:$O$132,X79)),IF(G79=0,0,VLOOKUP(G79,#REF!,X79)))</f>
        <v>0</v>
      </c>
      <c r="O79" s="129" t="str">
        <f>IF(E79=$A$3,M79/Cost!$D$6,"N/A")</f>
        <v>N/A</v>
      </c>
      <c r="P79" s="45" t="str">
        <f>IF(E79=Translations!$A$100,VLOOKUP(Cost!$D$5,'Coefficient Table'!$A$8:$K$92,11,FALSE)*O79,"N/A")</f>
        <v>N/A</v>
      </c>
      <c r="Q79" s="45" t="str">
        <f>IF(E79=Translations!$A$100,VLOOKUP(Cost!$D$5,'Coefficient Table'!$A$8:$K$92,10,FALSE)*O79,"N/A")</f>
        <v>N/A</v>
      </c>
      <c r="R79" s="45" t="str">
        <f>IF(E79=Translations!$A$100,VLOOKUP(Cost!$D$5,'Coefficient Table'!$A$8:$K$92,9,FALSE)*P79,"N/A")</f>
        <v>N/A</v>
      </c>
      <c r="S79" s="127"/>
      <c r="T79" s="229"/>
      <c r="U79" s="222"/>
      <c r="V79" s="222"/>
      <c r="W79" s="222"/>
      <c r="X79" s="227">
        <f t="shared" si="3"/>
        <v>0</v>
      </c>
      <c r="Y79" s="222"/>
      <c r="Z79" s="222">
        <f>$N79*60*Cost!$H$10*Cost!$H$11*Cost!$D$7/1000</f>
        <v>0</v>
      </c>
      <c r="AA79" s="222">
        <f>$N79*60*Cost!$H$10*Cost!$H$11*Cost!$D$8/1000</f>
        <v>0</v>
      </c>
      <c r="AB79" s="222">
        <f>$N79*60*Cost!$H$10*Cost!$H$11*Cost!$D$9/1000</f>
        <v>0</v>
      </c>
      <c r="AC79" s="222">
        <f>$N79*60*Cost!$H$10*Cost!$H$11*Cost!$D$10/1000</f>
        <v>0</v>
      </c>
      <c r="AD79" s="222">
        <f>$N79*60*Cost!$H$10*Cost!$H$11*Cost!$D$11/1000</f>
        <v>0</v>
      </c>
      <c r="AE79" s="222">
        <f t="shared" si="5"/>
        <v>0</v>
      </c>
      <c r="AF79" s="222"/>
      <c r="AG79" s="222"/>
      <c r="AH79" s="222"/>
      <c r="AI79" s="222"/>
      <c r="AJ79" s="222"/>
      <c r="AK79" s="222"/>
      <c r="AL79" s="222"/>
      <c r="AM79" s="222"/>
      <c r="AN79" s="222"/>
      <c r="AO79" s="222"/>
      <c r="AP79" s="222"/>
      <c r="AQ79" s="222"/>
      <c r="AR79" s="222"/>
      <c r="AS79" s="222"/>
      <c r="AT79" s="222"/>
    </row>
    <row r="80" spans="2:46" ht="13.8" x14ac:dyDescent="0.25">
      <c r="B80" s="15"/>
      <c r="C80" s="15"/>
      <c r="D80" s="15"/>
      <c r="E80" s="16"/>
      <c r="F80" s="15"/>
      <c r="G80" s="29"/>
      <c r="H80" s="322"/>
      <c r="I80" s="323"/>
      <c r="J80" s="323"/>
      <c r="K80" s="15"/>
      <c r="L80" s="15"/>
      <c r="M80" s="204">
        <f t="shared" si="4"/>
        <v>0</v>
      </c>
      <c r="N80" s="44">
        <f>IF(DisplayUnits="standard",IF(G80=0,0,VLOOKUP(G80,'Flow Rate Table'!$B$13:$O$132,X80)),IF(G80=0,0,VLOOKUP(G80,#REF!,X80)))</f>
        <v>0</v>
      </c>
      <c r="O80" s="129" t="str">
        <f>IF(E80=$A$3,M80/Cost!$D$6,"N/A")</f>
        <v>N/A</v>
      </c>
      <c r="P80" s="45" t="str">
        <f>IF(E80=Translations!$A$100,VLOOKUP(Cost!$D$5,'Coefficient Table'!$A$8:$K$92,11,FALSE)*O80,"N/A")</f>
        <v>N/A</v>
      </c>
      <c r="Q80" s="45" t="str">
        <f>IF(E80=Translations!$A$100,VLOOKUP(Cost!$D$5,'Coefficient Table'!$A$8:$K$92,10,FALSE)*O80,"N/A")</f>
        <v>N/A</v>
      </c>
      <c r="R80" s="45" t="str">
        <f>IF(E80=Translations!$A$100,VLOOKUP(Cost!$D$5,'Coefficient Table'!$A$8:$K$92,9,FALSE)*P80,"N/A")</f>
        <v>N/A</v>
      </c>
      <c r="S80" s="127"/>
      <c r="T80" s="229"/>
      <c r="U80" s="222"/>
      <c r="V80" s="222"/>
      <c r="W80" s="222"/>
      <c r="X80" s="227">
        <f t="shared" si="3"/>
        <v>0</v>
      </c>
      <c r="Y80" s="222"/>
      <c r="Z80" s="222">
        <f>$N80*60*Cost!$H$10*Cost!$H$11*Cost!$D$7/1000</f>
        <v>0</v>
      </c>
      <c r="AA80" s="222">
        <f>$N80*60*Cost!$H$10*Cost!$H$11*Cost!$D$8/1000</f>
        <v>0</v>
      </c>
      <c r="AB80" s="222">
        <f>$N80*60*Cost!$H$10*Cost!$H$11*Cost!$D$9/1000</f>
        <v>0</v>
      </c>
      <c r="AC80" s="222">
        <f>$N80*60*Cost!$H$10*Cost!$H$11*Cost!$D$10/1000</f>
        <v>0</v>
      </c>
      <c r="AD80" s="222">
        <f>$N80*60*Cost!$H$10*Cost!$H$11*Cost!$D$11/1000</f>
        <v>0</v>
      </c>
      <c r="AE80" s="222">
        <f t="shared" si="5"/>
        <v>0</v>
      </c>
      <c r="AF80" s="222"/>
      <c r="AG80" s="222"/>
      <c r="AH80" s="222"/>
      <c r="AI80" s="222"/>
      <c r="AJ80" s="222"/>
      <c r="AK80" s="222"/>
      <c r="AL80" s="222"/>
      <c r="AM80" s="222"/>
      <c r="AN80" s="222"/>
      <c r="AO80" s="222"/>
      <c r="AP80" s="222"/>
      <c r="AQ80" s="222"/>
      <c r="AR80" s="222"/>
      <c r="AS80" s="222"/>
      <c r="AT80" s="222"/>
    </row>
    <row r="81" spans="2:46" ht="13.8" x14ac:dyDescent="0.25">
      <c r="B81" s="15"/>
      <c r="C81" s="15"/>
      <c r="D81" s="15"/>
      <c r="E81" s="16"/>
      <c r="F81" s="15"/>
      <c r="G81" s="29"/>
      <c r="H81" s="322"/>
      <c r="I81" s="323"/>
      <c r="J81" s="323"/>
      <c r="K81" s="15"/>
      <c r="L81" s="15"/>
      <c r="M81" s="204">
        <f t="shared" si="4"/>
        <v>0</v>
      </c>
      <c r="N81" s="44">
        <f>IF(DisplayUnits="standard",IF(G81=0,0,VLOOKUP(G81,'Flow Rate Table'!$B$13:$O$132,X81)),IF(G81=0,0,VLOOKUP(G81,#REF!,X81)))</f>
        <v>0</v>
      </c>
      <c r="O81" s="129" t="str">
        <f>IF(E81=$A$3,M81/Cost!$D$6,"N/A")</f>
        <v>N/A</v>
      </c>
      <c r="P81" s="45" t="str">
        <f>IF(E81=Translations!$A$100,VLOOKUP(Cost!$D$5,'Coefficient Table'!$A$8:$K$92,11,FALSE)*O81,"N/A")</f>
        <v>N/A</v>
      </c>
      <c r="Q81" s="45" t="str">
        <f>IF(E81=Translations!$A$100,VLOOKUP(Cost!$D$5,'Coefficient Table'!$A$8:$K$92,10,FALSE)*O81,"N/A")</f>
        <v>N/A</v>
      </c>
      <c r="R81" s="45" t="str">
        <f>IF(E81=Translations!$A$100,VLOOKUP(Cost!$D$5,'Coefficient Table'!$A$8:$K$92,9,FALSE)*P81,"N/A")</f>
        <v>N/A</v>
      </c>
      <c r="S81" s="127"/>
      <c r="T81" s="229"/>
      <c r="U81" s="222"/>
      <c r="V81" s="222"/>
      <c r="W81" s="222"/>
      <c r="X81" s="227">
        <f t="shared" si="3"/>
        <v>0</v>
      </c>
      <c r="Y81" s="222"/>
      <c r="Z81" s="222">
        <f>$N81*60*Cost!$H$10*Cost!$H$11*Cost!$D$7/1000</f>
        <v>0</v>
      </c>
      <c r="AA81" s="222">
        <f>$N81*60*Cost!$H$10*Cost!$H$11*Cost!$D$8/1000</f>
        <v>0</v>
      </c>
      <c r="AB81" s="222">
        <f>$N81*60*Cost!$H$10*Cost!$H$11*Cost!$D$9/1000</f>
        <v>0</v>
      </c>
      <c r="AC81" s="222">
        <f>$N81*60*Cost!$H$10*Cost!$H$11*Cost!$D$10/1000</f>
        <v>0</v>
      </c>
      <c r="AD81" s="222">
        <f>$N81*60*Cost!$H$10*Cost!$H$11*Cost!$D$11/1000</f>
        <v>0</v>
      </c>
      <c r="AE81" s="222">
        <f t="shared" si="5"/>
        <v>0</v>
      </c>
      <c r="AF81" s="222"/>
      <c r="AG81" s="222"/>
      <c r="AH81" s="222"/>
      <c r="AI81" s="222"/>
      <c r="AJ81" s="222"/>
      <c r="AK81" s="222"/>
      <c r="AL81" s="222"/>
      <c r="AM81" s="222"/>
      <c r="AN81" s="222"/>
      <c r="AO81" s="222"/>
      <c r="AP81" s="222"/>
      <c r="AQ81" s="222"/>
      <c r="AR81" s="222"/>
      <c r="AS81" s="222"/>
      <c r="AT81" s="222"/>
    </row>
    <row r="82" spans="2:46" ht="13.8" x14ac:dyDescent="0.25">
      <c r="B82" s="15"/>
      <c r="C82" s="15"/>
      <c r="D82" s="15"/>
      <c r="E82" s="16"/>
      <c r="F82" s="15"/>
      <c r="G82" s="29"/>
      <c r="H82" s="322"/>
      <c r="I82" s="323"/>
      <c r="J82" s="323"/>
      <c r="K82" s="15"/>
      <c r="L82" s="15"/>
      <c r="M82" s="204">
        <f t="shared" si="4"/>
        <v>0</v>
      </c>
      <c r="N82" s="44">
        <f>IF(DisplayUnits="standard",IF(G82=0,0,VLOOKUP(G82,'Flow Rate Table'!$B$13:$O$132,X82)),IF(G82=0,0,VLOOKUP(G82,#REF!,X82)))</f>
        <v>0</v>
      </c>
      <c r="O82" s="129" t="str">
        <f>IF(E82=$A$3,M82/Cost!$D$6,"N/A")</f>
        <v>N/A</v>
      </c>
      <c r="P82" s="45" t="str">
        <f>IF(E82=Translations!$A$100,VLOOKUP(Cost!$D$5,'Coefficient Table'!$A$8:$K$92,11,FALSE)*O82,"N/A")</f>
        <v>N/A</v>
      </c>
      <c r="Q82" s="45" t="str">
        <f>IF(E82=Translations!$A$100,VLOOKUP(Cost!$D$5,'Coefficient Table'!$A$8:$K$92,10,FALSE)*O82,"N/A")</f>
        <v>N/A</v>
      </c>
      <c r="R82" s="45" t="str">
        <f>IF(E82=Translations!$A$100,VLOOKUP(Cost!$D$5,'Coefficient Table'!$A$8:$K$92,9,FALSE)*P82,"N/A")</f>
        <v>N/A</v>
      </c>
      <c r="S82" s="127"/>
      <c r="T82" s="229"/>
      <c r="U82" s="222"/>
      <c r="V82" s="222"/>
      <c r="W82" s="222"/>
      <c r="X82" s="227">
        <f t="shared" si="3"/>
        <v>0</v>
      </c>
      <c r="Y82" s="222"/>
      <c r="Z82" s="222">
        <f>$N82*60*Cost!$H$10*Cost!$H$11*Cost!$D$7/1000</f>
        <v>0</v>
      </c>
      <c r="AA82" s="222">
        <f>$N82*60*Cost!$H$10*Cost!$H$11*Cost!$D$8/1000</f>
        <v>0</v>
      </c>
      <c r="AB82" s="222">
        <f>$N82*60*Cost!$H$10*Cost!$H$11*Cost!$D$9/1000</f>
        <v>0</v>
      </c>
      <c r="AC82" s="222">
        <f>$N82*60*Cost!$H$10*Cost!$H$11*Cost!$D$10/1000</f>
        <v>0</v>
      </c>
      <c r="AD82" s="222">
        <f>$N82*60*Cost!$H$10*Cost!$H$11*Cost!$D$11/1000</f>
        <v>0</v>
      </c>
      <c r="AE82" s="222">
        <f t="shared" si="5"/>
        <v>0</v>
      </c>
      <c r="AF82" s="222"/>
      <c r="AG82" s="222"/>
      <c r="AH82" s="222"/>
      <c r="AI82" s="222"/>
      <c r="AJ82" s="222"/>
      <c r="AK82" s="222"/>
      <c r="AL82" s="222"/>
      <c r="AM82" s="222"/>
      <c r="AN82" s="222"/>
      <c r="AO82" s="222"/>
      <c r="AP82" s="222"/>
      <c r="AQ82" s="222"/>
      <c r="AR82" s="222"/>
      <c r="AS82" s="222"/>
      <c r="AT82" s="222"/>
    </row>
    <row r="83" spans="2:46" ht="13.8" x14ac:dyDescent="0.25">
      <c r="B83" s="15"/>
      <c r="C83" s="15"/>
      <c r="D83" s="15"/>
      <c r="E83" s="16"/>
      <c r="F83" s="15"/>
      <c r="G83" s="29"/>
      <c r="H83" s="322"/>
      <c r="I83" s="323"/>
      <c r="J83" s="323"/>
      <c r="K83" s="15"/>
      <c r="L83" s="15"/>
      <c r="M83" s="204">
        <f t="shared" si="4"/>
        <v>0</v>
      </c>
      <c r="N83" s="44">
        <f>IF(DisplayUnits="standard",IF(G83=0,0,VLOOKUP(G83,'Flow Rate Table'!$B$13:$O$132,X83)),IF(G83=0,0,VLOOKUP(G83,#REF!,X83)))</f>
        <v>0</v>
      </c>
      <c r="O83" s="129" t="str">
        <f>IF(E83=$A$3,M83/Cost!$D$6,"N/A")</f>
        <v>N/A</v>
      </c>
      <c r="P83" s="45" t="str">
        <f>IF(E83=Translations!$A$100,VLOOKUP(Cost!$D$5,'Coefficient Table'!$A$8:$K$92,11,FALSE)*O83,"N/A")</f>
        <v>N/A</v>
      </c>
      <c r="Q83" s="45" t="str">
        <f>IF(E83=Translations!$A$100,VLOOKUP(Cost!$D$5,'Coefficient Table'!$A$8:$K$92,10,FALSE)*O83,"N/A")</f>
        <v>N/A</v>
      </c>
      <c r="R83" s="45" t="str">
        <f>IF(E83=Translations!$A$100,VLOOKUP(Cost!$D$5,'Coefficient Table'!$A$8:$K$92,9,FALSE)*P83,"N/A")</f>
        <v>N/A</v>
      </c>
      <c r="S83" s="127"/>
      <c r="T83" s="229"/>
      <c r="U83" s="222"/>
      <c r="V83" s="222"/>
      <c r="W83" s="222"/>
      <c r="X83" s="227">
        <f t="shared" si="3"/>
        <v>0</v>
      </c>
      <c r="Y83" s="222"/>
      <c r="Z83" s="222">
        <f>$N83*60*Cost!$H$10*Cost!$H$11*Cost!$D$7/1000</f>
        <v>0</v>
      </c>
      <c r="AA83" s="222">
        <f>$N83*60*Cost!$H$10*Cost!$H$11*Cost!$D$8/1000</f>
        <v>0</v>
      </c>
      <c r="AB83" s="222">
        <f>$N83*60*Cost!$H$10*Cost!$H$11*Cost!$D$9/1000</f>
        <v>0</v>
      </c>
      <c r="AC83" s="222">
        <f>$N83*60*Cost!$H$10*Cost!$H$11*Cost!$D$10/1000</f>
        <v>0</v>
      </c>
      <c r="AD83" s="222">
        <f>$N83*60*Cost!$H$10*Cost!$H$11*Cost!$D$11/1000</f>
        <v>0</v>
      </c>
      <c r="AE83" s="222">
        <f t="shared" si="5"/>
        <v>0</v>
      </c>
      <c r="AF83" s="222"/>
      <c r="AG83" s="222"/>
      <c r="AH83" s="222"/>
      <c r="AI83" s="222"/>
      <c r="AJ83" s="222"/>
      <c r="AK83" s="222"/>
      <c r="AL83" s="222"/>
      <c r="AM83" s="222"/>
      <c r="AN83" s="222"/>
      <c r="AO83" s="222"/>
      <c r="AP83" s="222"/>
      <c r="AQ83" s="222"/>
      <c r="AR83" s="222"/>
      <c r="AS83" s="222"/>
      <c r="AT83" s="222"/>
    </row>
    <row r="84" spans="2:46" ht="13.8" x14ac:dyDescent="0.25">
      <c r="B84" s="15"/>
      <c r="C84" s="15"/>
      <c r="D84" s="15"/>
      <c r="E84" s="16"/>
      <c r="F84" s="15"/>
      <c r="G84" s="29"/>
      <c r="H84" s="322"/>
      <c r="I84" s="323"/>
      <c r="J84" s="323"/>
      <c r="K84" s="15"/>
      <c r="L84" s="15"/>
      <c r="M84" s="204">
        <f t="shared" si="4"/>
        <v>0</v>
      </c>
      <c r="N84" s="44">
        <f>IF(DisplayUnits="standard",IF(G84=0,0,VLOOKUP(G84,'Flow Rate Table'!$B$13:$O$132,X84)),IF(G84=0,0,VLOOKUP(G84,#REF!,X84)))</f>
        <v>0</v>
      </c>
      <c r="O84" s="129" t="str">
        <f>IF(E84=$A$3,M84/Cost!$D$6,"N/A")</f>
        <v>N/A</v>
      </c>
      <c r="P84" s="45" t="str">
        <f>IF(E84=Translations!$A$100,VLOOKUP(Cost!$D$5,'Coefficient Table'!$A$8:$K$92,11,FALSE)*O84,"N/A")</f>
        <v>N/A</v>
      </c>
      <c r="Q84" s="45" t="str">
        <f>IF(E84=Translations!$A$100,VLOOKUP(Cost!$D$5,'Coefficient Table'!$A$8:$K$92,10,FALSE)*O84,"N/A")</f>
        <v>N/A</v>
      </c>
      <c r="R84" s="45" t="str">
        <f>IF(E84=Translations!$A$100,VLOOKUP(Cost!$D$5,'Coefficient Table'!$A$8:$K$92,9,FALSE)*P84,"N/A")</f>
        <v>N/A</v>
      </c>
      <c r="S84" s="127"/>
      <c r="T84" s="229"/>
      <c r="U84" s="222"/>
      <c r="V84" s="222"/>
      <c r="W84" s="222"/>
      <c r="X84" s="227">
        <f t="shared" si="3"/>
        <v>0</v>
      </c>
      <c r="Y84" s="222"/>
      <c r="Z84" s="222">
        <f>$N84*60*Cost!$H$10*Cost!$H$11*Cost!$D$7/1000</f>
        <v>0</v>
      </c>
      <c r="AA84" s="222">
        <f>$N84*60*Cost!$H$10*Cost!$H$11*Cost!$D$8/1000</f>
        <v>0</v>
      </c>
      <c r="AB84" s="222">
        <f>$N84*60*Cost!$H$10*Cost!$H$11*Cost!$D$9/1000</f>
        <v>0</v>
      </c>
      <c r="AC84" s="222">
        <f>$N84*60*Cost!$H$10*Cost!$H$11*Cost!$D$10/1000</f>
        <v>0</v>
      </c>
      <c r="AD84" s="222">
        <f>$N84*60*Cost!$H$10*Cost!$H$11*Cost!$D$11/1000</f>
        <v>0</v>
      </c>
      <c r="AE84" s="222">
        <f t="shared" si="5"/>
        <v>0</v>
      </c>
      <c r="AF84" s="222"/>
      <c r="AG84" s="222"/>
      <c r="AH84" s="222"/>
      <c r="AI84" s="222"/>
      <c r="AJ84" s="222"/>
      <c r="AK84" s="222"/>
      <c r="AL84" s="222"/>
      <c r="AM84" s="222"/>
      <c r="AN84" s="222"/>
      <c r="AO84" s="222"/>
      <c r="AP84" s="222"/>
      <c r="AQ84" s="222"/>
      <c r="AR84" s="222"/>
      <c r="AS84" s="222"/>
      <c r="AT84" s="222"/>
    </row>
    <row r="85" spans="2:46" ht="13.8" x14ac:dyDescent="0.25">
      <c r="B85" s="15"/>
      <c r="C85" s="15"/>
      <c r="D85" s="15"/>
      <c r="E85" s="16"/>
      <c r="F85" s="15"/>
      <c r="G85" s="29"/>
      <c r="H85" s="322"/>
      <c r="I85" s="323"/>
      <c r="J85" s="323"/>
      <c r="K85" s="15"/>
      <c r="L85" s="15"/>
      <c r="M85" s="204">
        <f t="shared" si="4"/>
        <v>0</v>
      </c>
      <c r="N85" s="44">
        <f>IF(DisplayUnits="standard",IF(G85=0,0,VLOOKUP(G85,'Flow Rate Table'!$B$13:$O$132,X85)),IF(G85=0,0,VLOOKUP(G85,#REF!,X85)))</f>
        <v>0</v>
      </c>
      <c r="O85" s="129" t="str">
        <f>IF(E85=$A$3,M85/Cost!$D$6,"N/A")</f>
        <v>N/A</v>
      </c>
      <c r="P85" s="45" t="str">
        <f>IF(E85=Translations!$A$100,VLOOKUP(Cost!$D$5,'Coefficient Table'!$A$8:$K$92,11,FALSE)*O85,"N/A")</f>
        <v>N/A</v>
      </c>
      <c r="Q85" s="45" t="str">
        <f>IF(E85=Translations!$A$100,VLOOKUP(Cost!$D$5,'Coefficient Table'!$A$8:$K$92,10,FALSE)*O85,"N/A")</f>
        <v>N/A</v>
      </c>
      <c r="R85" s="45" t="str">
        <f>IF(E85=Translations!$A$100,VLOOKUP(Cost!$D$5,'Coefficient Table'!$A$8:$K$92,9,FALSE)*P85,"N/A")</f>
        <v>N/A</v>
      </c>
      <c r="S85" s="127"/>
      <c r="T85" s="229"/>
      <c r="U85" s="222"/>
      <c r="V85" s="222"/>
      <c r="W85" s="222"/>
      <c r="X85" s="227">
        <f t="shared" si="3"/>
        <v>0</v>
      </c>
      <c r="Y85" s="222"/>
      <c r="Z85" s="222">
        <f>$N85*60*Cost!$H$10*Cost!$H$11*Cost!$D$7/1000</f>
        <v>0</v>
      </c>
      <c r="AA85" s="222">
        <f>$N85*60*Cost!$H$10*Cost!$H$11*Cost!$D$8/1000</f>
        <v>0</v>
      </c>
      <c r="AB85" s="222">
        <f>$N85*60*Cost!$H$10*Cost!$H$11*Cost!$D$9/1000</f>
        <v>0</v>
      </c>
      <c r="AC85" s="222">
        <f>$N85*60*Cost!$H$10*Cost!$H$11*Cost!$D$10/1000</f>
        <v>0</v>
      </c>
      <c r="AD85" s="222">
        <f>$N85*60*Cost!$H$10*Cost!$H$11*Cost!$D$11/1000</f>
        <v>0</v>
      </c>
      <c r="AE85" s="222">
        <f t="shared" si="5"/>
        <v>0</v>
      </c>
      <c r="AF85" s="222"/>
      <c r="AG85" s="222"/>
      <c r="AH85" s="222"/>
      <c r="AI85" s="222"/>
      <c r="AJ85" s="222"/>
      <c r="AK85" s="222"/>
      <c r="AL85" s="222"/>
      <c r="AM85" s="222"/>
      <c r="AN85" s="222"/>
      <c r="AO85" s="222"/>
      <c r="AP85" s="222"/>
      <c r="AQ85" s="222"/>
      <c r="AR85" s="222"/>
      <c r="AS85" s="222"/>
      <c r="AT85" s="222"/>
    </row>
    <row r="86" spans="2:46" ht="13.8" x14ac:dyDescent="0.25">
      <c r="B86" s="15"/>
      <c r="C86" s="15"/>
      <c r="D86" s="15"/>
      <c r="E86" s="16"/>
      <c r="F86" s="15"/>
      <c r="G86" s="29"/>
      <c r="H86" s="322"/>
      <c r="I86" s="323"/>
      <c r="J86" s="323"/>
      <c r="K86" s="15"/>
      <c r="L86" s="15"/>
      <c r="M86" s="204">
        <f t="shared" si="4"/>
        <v>0</v>
      </c>
      <c r="N86" s="44">
        <f>IF(DisplayUnits="standard",IF(G86=0,0,VLOOKUP(G86,'Flow Rate Table'!$B$13:$O$132,X86)),IF(G86=0,0,VLOOKUP(G86,#REF!,X86)))</f>
        <v>0</v>
      </c>
      <c r="O86" s="129" t="str">
        <f>IF(E86=$A$3,M86/Cost!$D$6,"N/A")</f>
        <v>N/A</v>
      </c>
      <c r="P86" s="45" t="str">
        <f>IF(E86=Translations!$A$100,VLOOKUP(Cost!$D$5,'Coefficient Table'!$A$8:$K$92,11,FALSE)*O86,"N/A")</f>
        <v>N/A</v>
      </c>
      <c r="Q86" s="45" t="str">
        <f>IF(E86=Translations!$A$100,VLOOKUP(Cost!$D$5,'Coefficient Table'!$A$8:$K$92,10,FALSE)*O86,"N/A")</f>
        <v>N/A</v>
      </c>
      <c r="R86" s="45" t="str">
        <f>IF(E86=Translations!$A$100,VLOOKUP(Cost!$D$5,'Coefficient Table'!$A$8:$K$92,9,FALSE)*P86,"N/A")</f>
        <v>N/A</v>
      </c>
      <c r="S86" s="127"/>
      <c r="T86" s="229"/>
      <c r="U86" s="222"/>
      <c r="V86" s="222"/>
      <c r="W86" s="222"/>
      <c r="X86" s="227">
        <f t="shared" si="3"/>
        <v>0</v>
      </c>
      <c r="Y86" s="222"/>
      <c r="Z86" s="222">
        <f>$N86*60*Cost!$H$10*Cost!$H$11*Cost!$D$7/1000</f>
        <v>0</v>
      </c>
      <c r="AA86" s="222">
        <f>$N86*60*Cost!$H$10*Cost!$H$11*Cost!$D$8/1000</f>
        <v>0</v>
      </c>
      <c r="AB86" s="222">
        <f>$N86*60*Cost!$H$10*Cost!$H$11*Cost!$D$9/1000</f>
        <v>0</v>
      </c>
      <c r="AC86" s="222">
        <f>$N86*60*Cost!$H$10*Cost!$H$11*Cost!$D$10/1000</f>
        <v>0</v>
      </c>
      <c r="AD86" s="222">
        <f>$N86*60*Cost!$H$10*Cost!$H$11*Cost!$D$11/1000</f>
        <v>0</v>
      </c>
      <c r="AE86" s="222">
        <f t="shared" si="5"/>
        <v>0</v>
      </c>
      <c r="AF86" s="222"/>
      <c r="AG86" s="222"/>
      <c r="AH86" s="222"/>
      <c r="AI86" s="222"/>
      <c r="AJ86" s="222"/>
      <c r="AK86" s="222"/>
      <c r="AL86" s="222"/>
      <c r="AM86" s="222"/>
      <c r="AN86" s="222"/>
      <c r="AO86" s="222"/>
      <c r="AP86" s="222"/>
      <c r="AQ86" s="222"/>
      <c r="AR86" s="222"/>
      <c r="AS86" s="222"/>
      <c r="AT86" s="222"/>
    </row>
    <row r="87" spans="2:46" ht="13.8" x14ac:dyDescent="0.25">
      <c r="B87" s="15"/>
      <c r="C87" s="15"/>
      <c r="D87" s="15"/>
      <c r="E87" s="16"/>
      <c r="F87" s="15"/>
      <c r="G87" s="29"/>
      <c r="H87" s="322"/>
      <c r="I87" s="323"/>
      <c r="J87" s="323"/>
      <c r="K87" s="15"/>
      <c r="L87" s="15"/>
      <c r="M87" s="204">
        <f t="shared" si="4"/>
        <v>0</v>
      </c>
      <c r="N87" s="44">
        <f>IF(DisplayUnits="standard",IF(G87=0,0,VLOOKUP(G87,'Flow Rate Table'!$B$13:$O$132,X87)),IF(G87=0,0,VLOOKUP(G87,#REF!,X87)))</f>
        <v>0</v>
      </c>
      <c r="O87" s="129" t="str">
        <f>IF(E87=$A$3,M87/Cost!$D$6,"N/A")</f>
        <v>N/A</v>
      </c>
      <c r="P87" s="45" t="str">
        <f>IF(E87=Translations!$A$100,VLOOKUP(Cost!$D$5,'Coefficient Table'!$A$8:$K$92,11,FALSE)*O87,"N/A")</f>
        <v>N/A</v>
      </c>
      <c r="Q87" s="45" t="str">
        <f>IF(E87=Translations!$A$100,VLOOKUP(Cost!$D$5,'Coefficient Table'!$A$8:$K$92,10,FALSE)*O87,"N/A")</f>
        <v>N/A</v>
      </c>
      <c r="R87" s="45" t="str">
        <f>IF(E87=Translations!$A$100,VLOOKUP(Cost!$D$5,'Coefficient Table'!$A$8:$K$92,9,FALSE)*P87,"N/A")</f>
        <v>N/A</v>
      </c>
      <c r="S87" s="127"/>
      <c r="T87" s="229"/>
      <c r="U87" s="222"/>
      <c r="V87" s="222"/>
      <c r="W87" s="222"/>
      <c r="X87" s="227">
        <f t="shared" si="3"/>
        <v>0</v>
      </c>
      <c r="Y87" s="222"/>
      <c r="Z87" s="222">
        <f>$N87*60*Cost!$H$10*Cost!$H$11*Cost!$D$7/1000</f>
        <v>0</v>
      </c>
      <c r="AA87" s="222">
        <f>$N87*60*Cost!$H$10*Cost!$H$11*Cost!$D$8/1000</f>
        <v>0</v>
      </c>
      <c r="AB87" s="222">
        <f>$N87*60*Cost!$H$10*Cost!$H$11*Cost!$D$9/1000</f>
        <v>0</v>
      </c>
      <c r="AC87" s="222">
        <f>$N87*60*Cost!$H$10*Cost!$H$11*Cost!$D$10/1000</f>
        <v>0</v>
      </c>
      <c r="AD87" s="222">
        <f>$N87*60*Cost!$H$10*Cost!$H$11*Cost!$D$11/1000</f>
        <v>0</v>
      </c>
      <c r="AE87" s="222">
        <f t="shared" si="5"/>
        <v>0</v>
      </c>
      <c r="AF87" s="222"/>
      <c r="AG87" s="222"/>
      <c r="AH87" s="222"/>
      <c r="AI87" s="222"/>
      <c r="AJ87" s="222"/>
      <c r="AK87" s="222"/>
      <c r="AL87" s="222"/>
      <c r="AM87" s="222"/>
      <c r="AN87" s="222"/>
      <c r="AO87" s="222"/>
      <c r="AP87" s="222"/>
      <c r="AQ87" s="222"/>
      <c r="AR87" s="222"/>
      <c r="AS87" s="222"/>
      <c r="AT87" s="222"/>
    </row>
    <row r="88" spans="2:46" ht="13.8" x14ac:dyDescent="0.25">
      <c r="B88" s="15"/>
      <c r="C88" s="15"/>
      <c r="D88" s="15"/>
      <c r="E88" s="16"/>
      <c r="F88" s="15"/>
      <c r="G88" s="29"/>
      <c r="H88" s="322"/>
      <c r="I88" s="323"/>
      <c r="J88" s="323"/>
      <c r="K88" s="15"/>
      <c r="L88" s="15"/>
      <c r="M88" s="204">
        <f t="shared" si="4"/>
        <v>0</v>
      </c>
      <c r="N88" s="44">
        <f>IF(DisplayUnits="standard",IF(G88=0,0,VLOOKUP(G88,'Flow Rate Table'!$B$13:$O$132,X88)),IF(G88=0,0,VLOOKUP(G88,#REF!,X88)))</f>
        <v>0</v>
      </c>
      <c r="O88" s="129" t="str">
        <f>IF(E88=$A$3,M88/Cost!$D$6,"N/A")</f>
        <v>N/A</v>
      </c>
      <c r="P88" s="45" t="str">
        <f>IF(E88=Translations!$A$100,VLOOKUP(Cost!$D$5,'Coefficient Table'!$A$8:$K$92,11,FALSE)*O88,"N/A")</f>
        <v>N/A</v>
      </c>
      <c r="Q88" s="45" t="str">
        <f>IF(E88=Translations!$A$100,VLOOKUP(Cost!$D$5,'Coefficient Table'!$A$8:$K$92,10,FALSE)*O88,"N/A")</f>
        <v>N/A</v>
      </c>
      <c r="R88" s="45" t="str">
        <f>IF(E88=Translations!$A$100,VLOOKUP(Cost!$D$5,'Coefficient Table'!$A$8:$K$92,9,FALSE)*P88,"N/A")</f>
        <v>N/A</v>
      </c>
      <c r="S88" s="127"/>
      <c r="T88" s="229"/>
      <c r="U88" s="222"/>
      <c r="V88" s="222"/>
      <c r="W88" s="222"/>
      <c r="X88" s="227">
        <f t="shared" si="3"/>
        <v>0</v>
      </c>
      <c r="Y88" s="222"/>
      <c r="Z88" s="222">
        <f>$N88*60*Cost!$H$10*Cost!$H$11*Cost!$D$7/1000</f>
        <v>0</v>
      </c>
      <c r="AA88" s="222">
        <f>$N88*60*Cost!$H$10*Cost!$H$11*Cost!$D$8/1000</f>
        <v>0</v>
      </c>
      <c r="AB88" s="222">
        <f>$N88*60*Cost!$H$10*Cost!$H$11*Cost!$D$9/1000</f>
        <v>0</v>
      </c>
      <c r="AC88" s="222">
        <f>$N88*60*Cost!$H$10*Cost!$H$11*Cost!$D$10/1000</f>
        <v>0</v>
      </c>
      <c r="AD88" s="222">
        <f>$N88*60*Cost!$H$10*Cost!$H$11*Cost!$D$11/1000</f>
        <v>0</v>
      </c>
      <c r="AE88" s="222">
        <f t="shared" si="5"/>
        <v>0</v>
      </c>
      <c r="AF88" s="222"/>
      <c r="AG88" s="222"/>
      <c r="AH88" s="222"/>
      <c r="AI88" s="222"/>
      <c r="AJ88" s="222"/>
      <c r="AK88" s="222"/>
      <c r="AL88" s="222"/>
      <c r="AM88" s="222"/>
      <c r="AN88" s="222"/>
      <c r="AO88" s="222"/>
      <c r="AP88" s="222"/>
      <c r="AQ88" s="222"/>
      <c r="AR88" s="222"/>
      <c r="AS88" s="222"/>
      <c r="AT88" s="222"/>
    </row>
    <row r="89" spans="2:46" ht="13.8" x14ac:dyDescent="0.25">
      <c r="B89" s="15"/>
      <c r="C89" s="15"/>
      <c r="D89" s="15"/>
      <c r="E89" s="16"/>
      <c r="F89" s="15"/>
      <c r="G89" s="29"/>
      <c r="H89" s="322"/>
      <c r="I89" s="323"/>
      <c r="J89" s="323"/>
      <c r="K89" s="15"/>
      <c r="L89" s="15"/>
      <c r="M89" s="204">
        <f t="shared" si="4"/>
        <v>0</v>
      </c>
      <c r="N89" s="44">
        <f>IF(DisplayUnits="standard",IF(G89=0,0,VLOOKUP(G89,'Flow Rate Table'!$B$13:$O$132,X89)),IF(G89=0,0,VLOOKUP(G89,#REF!,X89)))</f>
        <v>0</v>
      </c>
      <c r="O89" s="129" t="str">
        <f>IF(E89=$A$3,M89/Cost!$D$6,"N/A")</f>
        <v>N/A</v>
      </c>
      <c r="P89" s="45" t="str">
        <f>IF(E89=Translations!$A$100,VLOOKUP(Cost!$D$5,'Coefficient Table'!$A$8:$K$92,11,FALSE)*O89,"N/A")</f>
        <v>N/A</v>
      </c>
      <c r="Q89" s="45" t="str">
        <f>IF(E89=Translations!$A$100,VLOOKUP(Cost!$D$5,'Coefficient Table'!$A$8:$K$92,10,FALSE)*O89,"N/A")</f>
        <v>N/A</v>
      </c>
      <c r="R89" s="45" t="str">
        <f>IF(E89=Translations!$A$100,VLOOKUP(Cost!$D$5,'Coefficient Table'!$A$8:$K$92,9,FALSE)*P89,"N/A")</f>
        <v>N/A</v>
      </c>
      <c r="S89" s="127"/>
      <c r="T89" s="229"/>
      <c r="U89" s="222"/>
      <c r="V89" s="222"/>
      <c r="W89" s="222"/>
      <c r="X89" s="227">
        <f t="shared" si="3"/>
        <v>0</v>
      </c>
      <c r="Y89" s="222"/>
      <c r="Z89" s="222">
        <f>$N89*60*Cost!$H$10*Cost!$H$11*Cost!$D$7/1000</f>
        <v>0</v>
      </c>
      <c r="AA89" s="222">
        <f>$N89*60*Cost!$H$10*Cost!$H$11*Cost!$D$8/1000</f>
        <v>0</v>
      </c>
      <c r="AB89" s="222">
        <f>$N89*60*Cost!$H$10*Cost!$H$11*Cost!$D$9/1000</f>
        <v>0</v>
      </c>
      <c r="AC89" s="222">
        <f>$N89*60*Cost!$H$10*Cost!$H$11*Cost!$D$10/1000</f>
        <v>0</v>
      </c>
      <c r="AD89" s="222">
        <f>$N89*60*Cost!$H$10*Cost!$H$11*Cost!$D$11/1000</f>
        <v>0</v>
      </c>
      <c r="AE89" s="222">
        <f t="shared" si="5"/>
        <v>0</v>
      </c>
      <c r="AF89" s="222"/>
      <c r="AG89" s="222"/>
      <c r="AH89" s="222"/>
      <c r="AI89" s="222"/>
      <c r="AJ89" s="222"/>
      <c r="AK89" s="222"/>
      <c r="AL89" s="222"/>
      <c r="AM89" s="222"/>
      <c r="AN89" s="222"/>
      <c r="AO89" s="222"/>
      <c r="AP89" s="222"/>
      <c r="AQ89" s="222"/>
      <c r="AR89" s="222"/>
      <c r="AS89" s="222"/>
      <c r="AT89" s="222"/>
    </row>
    <row r="90" spans="2:46" ht="13.8" x14ac:dyDescent="0.25">
      <c r="B90" s="15"/>
      <c r="C90" s="15"/>
      <c r="D90" s="15"/>
      <c r="E90" s="16"/>
      <c r="F90" s="15"/>
      <c r="G90" s="29"/>
      <c r="H90" s="322"/>
      <c r="I90" s="323"/>
      <c r="J90" s="323"/>
      <c r="K90" s="15"/>
      <c r="L90" s="15"/>
      <c r="M90" s="204">
        <f t="shared" si="4"/>
        <v>0</v>
      </c>
      <c r="N90" s="44">
        <f>IF(DisplayUnits="standard",IF(G90=0,0,VLOOKUP(G90,'Flow Rate Table'!$B$13:$O$132,X90)),IF(G90=0,0,VLOOKUP(G90,#REF!,X90)))</f>
        <v>0</v>
      </c>
      <c r="O90" s="129" t="str">
        <f>IF(E90=$A$3,M90/Cost!$D$6,"N/A")</f>
        <v>N/A</v>
      </c>
      <c r="P90" s="45" t="str">
        <f>IF(E90=Translations!$A$100,VLOOKUP(Cost!$D$5,'Coefficient Table'!$A$8:$K$92,11,FALSE)*O90,"N/A")</f>
        <v>N/A</v>
      </c>
      <c r="Q90" s="45" t="str">
        <f>IF(E90=Translations!$A$100,VLOOKUP(Cost!$D$5,'Coefficient Table'!$A$8:$K$92,10,FALSE)*O90,"N/A")</f>
        <v>N/A</v>
      </c>
      <c r="R90" s="45" t="str">
        <f>IF(E90=Translations!$A$100,VLOOKUP(Cost!$D$5,'Coefficient Table'!$A$8:$K$92,9,FALSE)*P90,"N/A")</f>
        <v>N/A</v>
      </c>
      <c r="S90" s="127"/>
      <c r="T90" s="229"/>
      <c r="U90" s="222"/>
      <c r="V90" s="222"/>
      <c r="W90" s="222"/>
      <c r="X90" s="227">
        <f t="shared" si="3"/>
        <v>0</v>
      </c>
      <c r="Y90" s="222"/>
      <c r="Z90" s="222">
        <f>$N90*60*Cost!$H$10*Cost!$H$11*Cost!$D$7/1000</f>
        <v>0</v>
      </c>
      <c r="AA90" s="222">
        <f>$N90*60*Cost!$H$10*Cost!$H$11*Cost!$D$8/1000</f>
        <v>0</v>
      </c>
      <c r="AB90" s="222">
        <f>$N90*60*Cost!$H$10*Cost!$H$11*Cost!$D$9/1000</f>
        <v>0</v>
      </c>
      <c r="AC90" s="222">
        <f>$N90*60*Cost!$H$10*Cost!$H$11*Cost!$D$10/1000</f>
        <v>0</v>
      </c>
      <c r="AD90" s="222">
        <f>$N90*60*Cost!$H$10*Cost!$H$11*Cost!$D$11/1000</f>
        <v>0</v>
      </c>
      <c r="AE90" s="222">
        <f t="shared" si="5"/>
        <v>0</v>
      </c>
      <c r="AF90" s="222"/>
      <c r="AG90" s="222"/>
      <c r="AH90" s="222"/>
      <c r="AI90" s="222"/>
      <c r="AJ90" s="222"/>
      <c r="AK90" s="222"/>
      <c r="AL90" s="222"/>
      <c r="AM90" s="222"/>
      <c r="AN90" s="222"/>
      <c r="AO90" s="222"/>
      <c r="AP90" s="222"/>
      <c r="AQ90" s="222"/>
      <c r="AR90" s="222"/>
      <c r="AS90" s="222"/>
      <c r="AT90" s="222"/>
    </row>
    <row r="91" spans="2:46" ht="13.8" x14ac:dyDescent="0.25">
      <c r="B91" s="15"/>
      <c r="C91" s="15"/>
      <c r="D91" s="15"/>
      <c r="E91" s="16"/>
      <c r="F91" s="15"/>
      <c r="G91" s="29"/>
      <c r="H91" s="322"/>
      <c r="I91" s="323"/>
      <c r="J91" s="323"/>
      <c r="K91" s="15"/>
      <c r="L91" s="15"/>
      <c r="M91" s="204">
        <f t="shared" si="4"/>
        <v>0</v>
      </c>
      <c r="N91" s="44">
        <f>IF(DisplayUnits="standard",IF(G91=0,0,VLOOKUP(G91,'Flow Rate Table'!$B$13:$O$132,X91)),IF(G91=0,0,VLOOKUP(G91,#REF!,X91)))</f>
        <v>0</v>
      </c>
      <c r="O91" s="129" t="str">
        <f>IF(E91=$A$3,M91/Cost!$D$6,"N/A")</f>
        <v>N/A</v>
      </c>
      <c r="P91" s="45" t="str">
        <f>IF(E91=Translations!$A$100,VLOOKUP(Cost!$D$5,'Coefficient Table'!$A$8:$K$92,11,FALSE)*O91,"N/A")</f>
        <v>N/A</v>
      </c>
      <c r="Q91" s="45" t="str">
        <f>IF(E91=Translations!$A$100,VLOOKUP(Cost!$D$5,'Coefficient Table'!$A$8:$K$92,10,FALSE)*O91,"N/A")</f>
        <v>N/A</v>
      </c>
      <c r="R91" s="45" t="str">
        <f>IF(E91=Translations!$A$100,VLOOKUP(Cost!$D$5,'Coefficient Table'!$A$8:$K$92,9,FALSE)*P91,"N/A")</f>
        <v>N/A</v>
      </c>
      <c r="S91" s="127"/>
      <c r="T91" s="229"/>
      <c r="U91" s="222"/>
      <c r="V91" s="222"/>
      <c r="W91" s="222"/>
      <c r="X91" s="227">
        <f t="shared" si="3"/>
        <v>0</v>
      </c>
      <c r="Y91" s="222"/>
      <c r="Z91" s="222">
        <f>$N91*60*Cost!$H$10*Cost!$H$11*Cost!$D$7/1000</f>
        <v>0</v>
      </c>
      <c r="AA91" s="222">
        <f>$N91*60*Cost!$H$10*Cost!$H$11*Cost!$D$8/1000</f>
        <v>0</v>
      </c>
      <c r="AB91" s="222">
        <f>$N91*60*Cost!$H$10*Cost!$H$11*Cost!$D$9/1000</f>
        <v>0</v>
      </c>
      <c r="AC91" s="222">
        <f>$N91*60*Cost!$H$10*Cost!$H$11*Cost!$D$10/1000</f>
        <v>0</v>
      </c>
      <c r="AD91" s="222">
        <f>$N91*60*Cost!$H$10*Cost!$H$11*Cost!$D$11/1000</f>
        <v>0</v>
      </c>
      <c r="AE91" s="222">
        <f t="shared" si="5"/>
        <v>0</v>
      </c>
      <c r="AF91" s="222"/>
      <c r="AG91" s="222"/>
      <c r="AH91" s="222"/>
      <c r="AI91" s="222"/>
      <c r="AJ91" s="222"/>
      <c r="AK91" s="222"/>
      <c r="AL91" s="222"/>
      <c r="AM91" s="222"/>
      <c r="AN91" s="222"/>
      <c r="AO91" s="222"/>
      <c r="AP91" s="222"/>
      <c r="AQ91" s="222"/>
      <c r="AR91" s="222"/>
      <c r="AS91" s="222"/>
      <c r="AT91" s="222"/>
    </row>
    <row r="92" spans="2:46" ht="13.8" x14ac:dyDescent="0.25">
      <c r="B92" s="15"/>
      <c r="C92" s="15"/>
      <c r="D92" s="15"/>
      <c r="E92" s="16"/>
      <c r="F92" s="15"/>
      <c r="G92" s="29"/>
      <c r="H92" s="322"/>
      <c r="I92" s="323"/>
      <c r="J92" s="323"/>
      <c r="K92" s="15"/>
      <c r="L92" s="15"/>
      <c r="M92" s="204">
        <f t="shared" si="4"/>
        <v>0</v>
      </c>
      <c r="N92" s="44">
        <f>IF(DisplayUnits="standard",IF(G92=0,0,VLOOKUP(G92,'Flow Rate Table'!$B$13:$O$132,X92)),IF(G92=0,0,VLOOKUP(G92,#REF!,X92)))</f>
        <v>0</v>
      </c>
      <c r="O92" s="129" t="str">
        <f>IF(E92=$A$3,M92/Cost!$D$6,"N/A")</f>
        <v>N/A</v>
      </c>
      <c r="P92" s="45" t="str">
        <f>IF(E92=Translations!$A$100,VLOOKUP(Cost!$D$5,'Coefficient Table'!$A$8:$K$92,11,FALSE)*O92,"N/A")</f>
        <v>N/A</v>
      </c>
      <c r="Q92" s="45" t="str">
        <f>IF(E92=Translations!$A$100,VLOOKUP(Cost!$D$5,'Coefficient Table'!$A$8:$K$92,10,FALSE)*O92,"N/A")</f>
        <v>N/A</v>
      </c>
      <c r="R92" s="45" t="str">
        <f>IF(E92=Translations!$A$100,VLOOKUP(Cost!$D$5,'Coefficient Table'!$A$8:$K$92,9,FALSE)*P92,"N/A")</f>
        <v>N/A</v>
      </c>
      <c r="S92" s="127"/>
      <c r="T92" s="229"/>
      <c r="U92" s="222"/>
      <c r="V92" s="222"/>
      <c r="W92" s="222"/>
      <c r="X92" s="227">
        <f t="shared" si="3"/>
        <v>0</v>
      </c>
      <c r="Y92" s="222"/>
      <c r="Z92" s="222">
        <f>$N92*60*Cost!$H$10*Cost!$H$11*Cost!$D$7/1000</f>
        <v>0</v>
      </c>
      <c r="AA92" s="222">
        <f>$N92*60*Cost!$H$10*Cost!$H$11*Cost!$D$8/1000</f>
        <v>0</v>
      </c>
      <c r="AB92" s="222">
        <f>$N92*60*Cost!$H$10*Cost!$H$11*Cost!$D$9/1000</f>
        <v>0</v>
      </c>
      <c r="AC92" s="222">
        <f>$N92*60*Cost!$H$10*Cost!$H$11*Cost!$D$10/1000</f>
        <v>0</v>
      </c>
      <c r="AD92" s="222">
        <f>$N92*60*Cost!$H$10*Cost!$H$11*Cost!$D$11/1000</f>
        <v>0</v>
      </c>
      <c r="AE92" s="222">
        <f t="shared" si="5"/>
        <v>0</v>
      </c>
      <c r="AF92" s="222"/>
      <c r="AG92" s="222"/>
      <c r="AH92" s="222"/>
      <c r="AI92" s="222"/>
      <c r="AJ92" s="222"/>
      <c r="AK92" s="222"/>
      <c r="AL92" s="222"/>
      <c r="AM92" s="222"/>
      <c r="AN92" s="222"/>
      <c r="AO92" s="222"/>
      <c r="AP92" s="222"/>
      <c r="AQ92" s="222"/>
      <c r="AR92" s="222"/>
      <c r="AS92" s="222"/>
      <c r="AT92" s="222"/>
    </row>
    <row r="93" spans="2:46" ht="13.8" x14ac:dyDescent="0.25">
      <c r="B93" s="15"/>
      <c r="C93" s="15"/>
      <c r="D93" s="15"/>
      <c r="E93" s="16"/>
      <c r="F93" s="15"/>
      <c r="G93" s="29"/>
      <c r="H93" s="322"/>
      <c r="I93" s="323"/>
      <c r="J93" s="323"/>
      <c r="K93" s="15"/>
      <c r="L93" s="15"/>
      <c r="M93" s="204">
        <f t="shared" si="4"/>
        <v>0</v>
      </c>
      <c r="N93" s="44">
        <f>IF(DisplayUnits="standard",IF(G93=0,0,VLOOKUP(G93,'Flow Rate Table'!$B$13:$O$132,X93)),IF(G93=0,0,VLOOKUP(G93,#REF!,X93)))</f>
        <v>0</v>
      </c>
      <c r="O93" s="129" t="str">
        <f>IF(E93=$A$3,M93/Cost!$D$6,"N/A")</f>
        <v>N/A</v>
      </c>
      <c r="P93" s="45" t="str">
        <f>IF(E93=Translations!$A$100,VLOOKUP(Cost!$D$5,'Coefficient Table'!$A$8:$K$92,11,FALSE)*O93,"N/A")</f>
        <v>N/A</v>
      </c>
      <c r="Q93" s="45" t="str">
        <f>IF(E93=Translations!$A$100,VLOOKUP(Cost!$D$5,'Coefficient Table'!$A$8:$K$92,10,FALSE)*O93,"N/A")</f>
        <v>N/A</v>
      </c>
      <c r="R93" s="45" t="str">
        <f>IF(E93=Translations!$A$100,VLOOKUP(Cost!$D$5,'Coefficient Table'!$A$8:$K$92,9,FALSE)*P93,"N/A")</f>
        <v>N/A</v>
      </c>
      <c r="S93" s="127"/>
      <c r="T93" s="229"/>
      <c r="U93" s="222"/>
      <c r="V93" s="222"/>
      <c r="W93" s="222"/>
      <c r="X93" s="227">
        <f t="shared" si="3"/>
        <v>0</v>
      </c>
      <c r="Y93" s="222"/>
      <c r="Z93" s="222">
        <f>$N93*60*Cost!$H$10*Cost!$H$11*Cost!$D$7/1000</f>
        <v>0</v>
      </c>
      <c r="AA93" s="222">
        <f>$N93*60*Cost!$H$10*Cost!$H$11*Cost!$D$8/1000</f>
        <v>0</v>
      </c>
      <c r="AB93" s="222">
        <f>$N93*60*Cost!$H$10*Cost!$H$11*Cost!$D$9/1000</f>
        <v>0</v>
      </c>
      <c r="AC93" s="222">
        <f>$N93*60*Cost!$H$10*Cost!$H$11*Cost!$D$10/1000</f>
        <v>0</v>
      </c>
      <c r="AD93" s="222">
        <f>$N93*60*Cost!$H$10*Cost!$H$11*Cost!$D$11/1000</f>
        <v>0</v>
      </c>
      <c r="AE93" s="222">
        <f t="shared" si="5"/>
        <v>0</v>
      </c>
      <c r="AF93" s="222"/>
      <c r="AG93" s="222"/>
      <c r="AH93" s="222"/>
      <c r="AI93" s="222"/>
      <c r="AJ93" s="222"/>
      <c r="AK93" s="222"/>
      <c r="AL93" s="222"/>
      <c r="AM93" s="222"/>
      <c r="AN93" s="222"/>
      <c r="AO93" s="222"/>
      <c r="AP93" s="222"/>
      <c r="AQ93" s="222"/>
      <c r="AR93" s="222"/>
      <c r="AS93" s="222"/>
      <c r="AT93" s="222"/>
    </row>
    <row r="94" spans="2:46" ht="13.8" x14ac:dyDescent="0.25">
      <c r="B94" s="15"/>
      <c r="C94" s="15"/>
      <c r="D94" s="15"/>
      <c r="E94" s="16"/>
      <c r="F94" s="15"/>
      <c r="G94" s="29"/>
      <c r="H94" s="322"/>
      <c r="I94" s="323"/>
      <c r="J94" s="323"/>
      <c r="K94" s="15"/>
      <c r="L94" s="15"/>
      <c r="M94" s="204">
        <f t="shared" si="4"/>
        <v>0</v>
      </c>
      <c r="N94" s="44">
        <f>IF(DisplayUnits="standard",IF(G94=0,0,VLOOKUP(G94,'Flow Rate Table'!$B$13:$O$132,X94)),IF(G94=0,0,VLOOKUP(G94,#REF!,X94)))</f>
        <v>0</v>
      </c>
      <c r="O94" s="129" t="str">
        <f>IF(E94=$A$3,M94/Cost!$D$6,"N/A")</f>
        <v>N/A</v>
      </c>
      <c r="P94" s="45" t="str">
        <f>IF(E94=Translations!$A$100,VLOOKUP(Cost!$D$5,'Coefficient Table'!$A$8:$K$92,11,FALSE)*O94,"N/A")</f>
        <v>N/A</v>
      </c>
      <c r="Q94" s="45" t="str">
        <f>IF(E94=Translations!$A$100,VLOOKUP(Cost!$D$5,'Coefficient Table'!$A$8:$K$92,10,FALSE)*O94,"N/A")</f>
        <v>N/A</v>
      </c>
      <c r="R94" s="45" t="str">
        <f>IF(E94=Translations!$A$100,VLOOKUP(Cost!$D$5,'Coefficient Table'!$A$8:$K$92,9,FALSE)*P94,"N/A")</f>
        <v>N/A</v>
      </c>
      <c r="S94" s="127"/>
      <c r="T94" s="229"/>
      <c r="U94" s="222"/>
      <c r="V94" s="222"/>
      <c r="W94" s="222"/>
      <c r="X94" s="227">
        <f t="shared" si="3"/>
        <v>0</v>
      </c>
      <c r="Y94" s="222"/>
      <c r="Z94" s="222">
        <f>$N94*60*Cost!$H$10*Cost!$H$11*Cost!$D$7/1000</f>
        <v>0</v>
      </c>
      <c r="AA94" s="222">
        <f>$N94*60*Cost!$H$10*Cost!$H$11*Cost!$D$8/1000</f>
        <v>0</v>
      </c>
      <c r="AB94" s="222">
        <f>$N94*60*Cost!$H$10*Cost!$H$11*Cost!$D$9/1000</f>
        <v>0</v>
      </c>
      <c r="AC94" s="222">
        <f>$N94*60*Cost!$H$10*Cost!$H$11*Cost!$D$10/1000</f>
        <v>0</v>
      </c>
      <c r="AD94" s="222">
        <f>$N94*60*Cost!$H$10*Cost!$H$11*Cost!$D$11/1000</f>
        <v>0</v>
      </c>
      <c r="AE94" s="222">
        <f t="shared" si="5"/>
        <v>0</v>
      </c>
      <c r="AF94" s="222"/>
      <c r="AG94" s="222"/>
      <c r="AH94" s="222"/>
      <c r="AI94" s="222"/>
      <c r="AJ94" s="222"/>
      <c r="AK94" s="222"/>
      <c r="AL94" s="222"/>
      <c r="AM94" s="222"/>
      <c r="AN94" s="222"/>
      <c r="AO94" s="222"/>
      <c r="AP94" s="222"/>
      <c r="AQ94" s="222"/>
      <c r="AR94" s="222"/>
      <c r="AS94" s="222"/>
      <c r="AT94" s="222"/>
    </row>
    <row r="95" spans="2:46" ht="13.8" x14ac:dyDescent="0.25">
      <c r="B95" s="15"/>
      <c r="C95" s="15"/>
      <c r="D95" s="15"/>
      <c r="E95" s="16"/>
      <c r="F95" s="15"/>
      <c r="G95" s="29"/>
      <c r="H95" s="322"/>
      <c r="I95" s="323"/>
      <c r="J95" s="323"/>
      <c r="K95" s="15"/>
      <c r="L95" s="15"/>
      <c r="M95" s="204">
        <f t="shared" si="4"/>
        <v>0</v>
      </c>
      <c r="N95" s="44">
        <f>IF(DisplayUnits="standard",IF(G95=0,0,VLOOKUP(G95,'Flow Rate Table'!$B$13:$O$132,X95)),IF(G95=0,0,VLOOKUP(G95,#REF!,X95)))</f>
        <v>0</v>
      </c>
      <c r="O95" s="129" t="str">
        <f>IF(E95=$A$3,M95/Cost!$D$6,"N/A")</f>
        <v>N/A</v>
      </c>
      <c r="P95" s="45" t="str">
        <f>IF(E95=Translations!$A$100,VLOOKUP(Cost!$D$5,'Coefficient Table'!$A$8:$K$92,11,FALSE)*O95,"N/A")</f>
        <v>N/A</v>
      </c>
      <c r="Q95" s="45" t="str">
        <f>IF(E95=Translations!$A$100,VLOOKUP(Cost!$D$5,'Coefficient Table'!$A$8:$K$92,10,FALSE)*O95,"N/A")</f>
        <v>N/A</v>
      </c>
      <c r="R95" s="45" t="str">
        <f>IF(E95=Translations!$A$100,VLOOKUP(Cost!$D$5,'Coefficient Table'!$A$8:$K$92,9,FALSE)*P95,"N/A")</f>
        <v>N/A</v>
      </c>
      <c r="S95" s="127"/>
      <c r="T95" s="229"/>
      <c r="U95" s="222"/>
      <c r="V95" s="222"/>
      <c r="W95" s="222"/>
      <c r="X95" s="227">
        <f t="shared" si="3"/>
        <v>0</v>
      </c>
      <c r="Y95" s="222"/>
      <c r="Z95" s="222">
        <f>$N95*60*Cost!$H$10*Cost!$H$11*Cost!$D$7/1000</f>
        <v>0</v>
      </c>
      <c r="AA95" s="222">
        <f>$N95*60*Cost!$H$10*Cost!$H$11*Cost!$D$8/1000</f>
        <v>0</v>
      </c>
      <c r="AB95" s="222">
        <f>$N95*60*Cost!$H$10*Cost!$H$11*Cost!$D$9/1000</f>
        <v>0</v>
      </c>
      <c r="AC95" s="222">
        <f>$N95*60*Cost!$H$10*Cost!$H$11*Cost!$D$10/1000</f>
        <v>0</v>
      </c>
      <c r="AD95" s="222">
        <f>$N95*60*Cost!$H$10*Cost!$H$11*Cost!$D$11/1000</f>
        <v>0</v>
      </c>
      <c r="AE95" s="222">
        <f t="shared" si="5"/>
        <v>0</v>
      </c>
      <c r="AF95" s="222"/>
      <c r="AG95" s="222"/>
      <c r="AH95" s="222"/>
      <c r="AI95" s="222"/>
      <c r="AJ95" s="222"/>
      <c r="AK95" s="222"/>
      <c r="AL95" s="222"/>
      <c r="AM95" s="222"/>
      <c r="AN95" s="222"/>
      <c r="AO95" s="222"/>
      <c r="AP95" s="222"/>
      <c r="AQ95" s="222"/>
      <c r="AR95" s="222"/>
      <c r="AS95" s="222"/>
      <c r="AT95" s="222"/>
    </row>
    <row r="96" spans="2:46" ht="13.8" x14ac:dyDescent="0.25">
      <c r="B96" s="15"/>
      <c r="C96" s="15"/>
      <c r="D96" s="15"/>
      <c r="E96" s="16"/>
      <c r="F96" s="15"/>
      <c r="G96" s="29"/>
      <c r="H96" s="322"/>
      <c r="I96" s="323"/>
      <c r="J96" s="323"/>
      <c r="K96" s="15"/>
      <c r="L96" s="15"/>
      <c r="M96" s="204">
        <f t="shared" si="4"/>
        <v>0</v>
      </c>
      <c r="N96" s="44">
        <f>IF(DisplayUnits="standard",IF(G96=0,0,VLOOKUP(G96,'Flow Rate Table'!$B$13:$O$132,X96)),IF(G96=0,0,VLOOKUP(G96,#REF!,X96)))</f>
        <v>0</v>
      </c>
      <c r="O96" s="129" t="str">
        <f>IF(E96=$A$3,M96/Cost!$D$6,"N/A")</f>
        <v>N/A</v>
      </c>
      <c r="P96" s="45" t="str">
        <f>IF(E96=Translations!$A$100,VLOOKUP(Cost!$D$5,'Coefficient Table'!$A$8:$K$92,11,FALSE)*O96,"N/A")</f>
        <v>N/A</v>
      </c>
      <c r="Q96" s="45" t="str">
        <f>IF(E96=Translations!$A$100,VLOOKUP(Cost!$D$5,'Coefficient Table'!$A$8:$K$92,10,FALSE)*O96,"N/A")</f>
        <v>N/A</v>
      </c>
      <c r="R96" s="45" t="str">
        <f>IF(E96=Translations!$A$100,VLOOKUP(Cost!$D$5,'Coefficient Table'!$A$8:$K$92,9,FALSE)*P96,"N/A")</f>
        <v>N/A</v>
      </c>
      <c r="S96" s="127"/>
      <c r="T96" s="229"/>
      <c r="U96" s="222"/>
      <c r="V96" s="222"/>
      <c r="W96" s="222"/>
      <c r="X96" s="227">
        <f t="shared" si="3"/>
        <v>0</v>
      </c>
      <c r="Y96" s="222"/>
      <c r="Z96" s="222">
        <f>$N96*60*Cost!$H$10*Cost!$H$11*Cost!$D$7/1000</f>
        <v>0</v>
      </c>
      <c r="AA96" s="222">
        <f>$N96*60*Cost!$H$10*Cost!$H$11*Cost!$D$8/1000</f>
        <v>0</v>
      </c>
      <c r="AB96" s="222">
        <f>$N96*60*Cost!$H$10*Cost!$H$11*Cost!$D$9/1000</f>
        <v>0</v>
      </c>
      <c r="AC96" s="222">
        <f>$N96*60*Cost!$H$10*Cost!$H$11*Cost!$D$10/1000</f>
        <v>0</v>
      </c>
      <c r="AD96" s="222">
        <f>$N96*60*Cost!$H$10*Cost!$H$11*Cost!$D$11/1000</f>
        <v>0</v>
      </c>
      <c r="AE96" s="222">
        <f t="shared" si="5"/>
        <v>0</v>
      </c>
      <c r="AF96" s="222"/>
      <c r="AG96" s="222"/>
      <c r="AH96" s="222"/>
      <c r="AI96" s="222"/>
      <c r="AJ96" s="222"/>
      <c r="AK96" s="222"/>
      <c r="AL96" s="222"/>
      <c r="AM96" s="222"/>
      <c r="AN96" s="222"/>
      <c r="AO96" s="222"/>
      <c r="AP96" s="222"/>
      <c r="AQ96" s="222"/>
      <c r="AR96" s="222"/>
      <c r="AS96" s="222"/>
      <c r="AT96" s="222"/>
    </row>
    <row r="97" spans="2:46" ht="13.8" x14ac:dyDescent="0.25">
      <c r="B97" s="15"/>
      <c r="C97" s="15"/>
      <c r="D97" s="15"/>
      <c r="E97" s="16"/>
      <c r="F97" s="15"/>
      <c r="G97" s="29"/>
      <c r="H97" s="322"/>
      <c r="I97" s="323"/>
      <c r="J97" s="323"/>
      <c r="K97" s="15"/>
      <c r="L97" s="15"/>
      <c r="M97" s="204">
        <f t="shared" si="4"/>
        <v>0</v>
      </c>
      <c r="N97" s="44">
        <f>IF(DisplayUnits="standard",IF(G97=0,0,VLOOKUP(G97,'Flow Rate Table'!$B$13:$O$132,X97)),IF(G97=0,0,VLOOKUP(G97,#REF!,X97)))</f>
        <v>0</v>
      </c>
      <c r="O97" s="129" t="str">
        <f>IF(E97=$A$3,M97/Cost!$D$6,"N/A")</f>
        <v>N/A</v>
      </c>
      <c r="P97" s="45" t="str">
        <f>IF(E97=Translations!$A$100,VLOOKUP(Cost!$D$5,'Coefficient Table'!$A$8:$K$92,11,FALSE)*O97,"N/A")</f>
        <v>N/A</v>
      </c>
      <c r="Q97" s="45" t="str">
        <f>IF(E97=Translations!$A$100,VLOOKUP(Cost!$D$5,'Coefficient Table'!$A$8:$K$92,10,FALSE)*O97,"N/A")</f>
        <v>N/A</v>
      </c>
      <c r="R97" s="45" t="str">
        <f>IF(E97=Translations!$A$100,VLOOKUP(Cost!$D$5,'Coefficient Table'!$A$8:$K$92,9,FALSE)*P97,"N/A")</f>
        <v>N/A</v>
      </c>
      <c r="S97" s="127"/>
      <c r="T97" s="229"/>
      <c r="U97" s="222"/>
      <c r="V97" s="222"/>
      <c r="W97" s="222"/>
      <c r="X97" s="227">
        <f t="shared" si="3"/>
        <v>0</v>
      </c>
      <c r="Y97" s="222"/>
      <c r="Z97" s="222">
        <f>$N97*60*Cost!$H$10*Cost!$H$11*Cost!$D$7/1000</f>
        <v>0</v>
      </c>
      <c r="AA97" s="222">
        <f>$N97*60*Cost!$H$10*Cost!$H$11*Cost!$D$8/1000</f>
        <v>0</v>
      </c>
      <c r="AB97" s="222">
        <f>$N97*60*Cost!$H$10*Cost!$H$11*Cost!$D$9/1000</f>
        <v>0</v>
      </c>
      <c r="AC97" s="222">
        <f>$N97*60*Cost!$H$10*Cost!$H$11*Cost!$D$10/1000</f>
        <v>0</v>
      </c>
      <c r="AD97" s="222">
        <f>$N97*60*Cost!$H$10*Cost!$H$11*Cost!$D$11/1000</f>
        <v>0</v>
      </c>
      <c r="AE97" s="222">
        <f t="shared" si="5"/>
        <v>0</v>
      </c>
      <c r="AF97" s="222"/>
      <c r="AG97" s="222"/>
      <c r="AH97" s="222"/>
      <c r="AI97" s="222"/>
      <c r="AJ97" s="222"/>
      <c r="AK97" s="222"/>
      <c r="AL97" s="222"/>
      <c r="AM97" s="222"/>
      <c r="AN97" s="222"/>
      <c r="AO97" s="222"/>
      <c r="AP97" s="222"/>
      <c r="AQ97" s="222"/>
      <c r="AR97" s="222"/>
      <c r="AS97" s="222"/>
      <c r="AT97" s="222"/>
    </row>
    <row r="98" spans="2:46" ht="13.8" x14ac:dyDescent="0.25">
      <c r="B98" s="15"/>
      <c r="C98" s="15"/>
      <c r="D98" s="15"/>
      <c r="E98" s="16"/>
      <c r="F98" s="15"/>
      <c r="G98" s="29"/>
      <c r="H98" s="322"/>
      <c r="I98" s="323"/>
      <c r="J98" s="323"/>
      <c r="K98" s="15"/>
      <c r="L98" s="15"/>
      <c r="M98" s="204">
        <f t="shared" si="4"/>
        <v>0</v>
      </c>
      <c r="N98" s="44">
        <f>IF(DisplayUnits="standard",IF(G98=0,0,VLOOKUP(G98,'Flow Rate Table'!$B$13:$O$132,X98)),IF(G98=0,0,VLOOKUP(G98,#REF!,X98)))</f>
        <v>0</v>
      </c>
      <c r="O98" s="129" t="str">
        <f>IF(E98=$A$3,M98/Cost!$D$6,"N/A")</f>
        <v>N/A</v>
      </c>
      <c r="P98" s="45" t="str">
        <f>IF(E98=Translations!$A$100,VLOOKUP(Cost!$D$5,'Coefficient Table'!$A$8:$K$92,11,FALSE)*O98,"N/A")</f>
        <v>N/A</v>
      </c>
      <c r="Q98" s="45" t="str">
        <f>IF(E98=Translations!$A$100,VLOOKUP(Cost!$D$5,'Coefficient Table'!$A$8:$K$92,10,FALSE)*O98,"N/A")</f>
        <v>N/A</v>
      </c>
      <c r="R98" s="45" t="str">
        <f>IF(E98=Translations!$A$100,VLOOKUP(Cost!$D$5,'Coefficient Table'!$A$8:$K$92,9,FALSE)*P98,"N/A")</f>
        <v>N/A</v>
      </c>
      <c r="S98" s="127"/>
      <c r="T98" s="229"/>
      <c r="U98" s="222"/>
      <c r="V98" s="222"/>
      <c r="W98" s="222"/>
      <c r="X98" s="227">
        <f t="shared" si="3"/>
        <v>0</v>
      </c>
      <c r="Y98" s="222"/>
      <c r="Z98" s="222">
        <f>$N98*60*Cost!$H$10*Cost!$H$11*Cost!$D$7/1000</f>
        <v>0</v>
      </c>
      <c r="AA98" s="222">
        <f>$N98*60*Cost!$H$10*Cost!$H$11*Cost!$D$8/1000</f>
        <v>0</v>
      </c>
      <c r="AB98" s="222">
        <f>$N98*60*Cost!$H$10*Cost!$H$11*Cost!$D$9/1000</f>
        <v>0</v>
      </c>
      <c r="AC98" s="222">
        <f>$N98*60*Cost!$H$10*Cost!$H$11*Cost!$D$10/1000</f>
        <v>0</v>
      </c>
      <c r="AD98" s="222">
        <f>$N98*60*Cost!$H$10*Cost!$H$11*Cost!$D$11/1000</f>
        <v>0</v>
      </c>
      <c r="AE98" s="222">
        <f t="shared" si="5"/>
        <v>0</v>
      </c>
      <c r="AF98" s="222"/>
      <c r="AG98" s="222"/>
      <c r="AH98" s="222"/>
      <c r="AI98" s="222"/>
      <c r="AJ98" s="222"/>
      <c r="AK98" s="222"/>
      <c r="AL98" s="222"/>
      <c r="AM98" s="222"/>
      <c r="AN98" s="222"/>
      <c r="AO98" s="222"/>
      <c r="AP98" s="222"/>
      <c r="AQ98" s="222"/>
      <c r="AR98" s="222"/>
      <c r="AS98" s="222"/>
      <c r="AT98" s="222"/>
    </row>
    <row r="99" spans="2:46" ht="13.8" x14ac:dyDescent="0.25">
      <c r="B99" s="15"/>
      <c r="C99" s="15"/>
      <c r="D99" s="15"/>
      <c r="E99" s="16"/>
      <c r="F99" s="15"/>
      <c r="G99" s="29"/>
      <c r="H99" s="322"/>
      <c r="I99" s="323"/>
      <c r="J99" s="323"/>
      <c r="K99" s="15"/>
      <c r="L99" s="15"/>
      <c r="M99" s="204">
        <f t="shared" si="4"/>
        <v>0</v>
      </c>
      <c r="N99" s="44">
        <f>IF(DisplayUnits="standard",IF(G99=0,0,VLOOKUP(G99,'Flow Rate Table'!$B$13:$O$132,X99)),IF(G99=0,0,VLOOKUP(G99,#REF!,X99)))</f>
        <v>0</v>
      </c>
      <c r="O99" s="129" t="str">
        <f>IF(E99=$A$3,M99/Cost!$D$6,"N/A")</f>
        <v>N/A</v>
      </c>
      <c r="P99" s="45" t="str">
        <f>IF(E99=Translations!$A$100,VLOOKUP(Cost!$D$5,'Coefficient Table'!$A$8:$K$92,11,FALSE)*O99,"N/A")</f>
        <v>N/A</v>
      </c>
      <c r="Q99" s="45" t="str">
        <f>IF(E99=Translations!$A$100,VLOOKUP(Cost!$D$5,'Coefficient Table'!$A$8:$K$92,10,FALSE)*O99,"N/A")</f>
        <v>N/A</v>
      </c>
      <c r="R99" s="45" t="str">
        <f>IF(E99=Translations!$A$100,VLOOKUP(Cost!$D$5,'Coefficient Table'!$A$8:$K$92,9,FALSE)*P99,"N/A")</f>
        <v>N/A</v>
      </c>
      <c r="S99" s="127"/>
      <c r="T99" s="229"/>
      <c r="U99" s="222"/>
      <c r="V99" s="222"/>
      <c r="W99" s="222"/>
      <c r="X99" s="227">
        <f t="shared" si="3"/>
        <v>0</v>
      </c>
      <c r="Y99" s="222"/>
      <c r="Z99" s="222">
        <f>$N99*60*Cost!$H$10*Cost!$H$11*Cost!$D$7/1000</f>
        <v>0</v>
      </c>
      <c r="AA99" s="222">
        <f>$N99*60*Cost!$H$10*Cost!$H$11*Cost!$D$8/1000</f>
        <v>0</v>
      </c>
      <c r="AB99" s="222">
        <f>$N99*60*Cost!$H$10*Cost!$H$11*Cost!$D$9/1000</f>
        <v>0</v>
      </c>
      <c r="AC99" s="222">
        <f>$N99*60*Cost!$H$10*Cost!$H$11*Cost!$D$10/1000</f>
        <v>0</v>
      </c>
      <c r="AD99" s="222">
        <f>$N99*60*Cost!$H$10*Cost!$H$11*Cost!$D$11/1000</f>
        <v>0</v>
      </c>
      <c r="AE99" s="222">
        <f t="shared" si="5"/>
        <v>0</v>
      </c>
      <c r="AF99" s="222"/>
      <c r="AG99" s="222"/>
      <c r="AH99" s="222"/>
      <c r="AI99" s="222"/>
      <c r="AJ99" s="222"/>
      <c r="AK99" s="222"/>
      <c r="AL99" s="222"/>
      <c r="AM99" s="222"/>
      <c r="AN99" s="222"/>
      <c r="AO99" s="222"/>
      <c r="AP99" s="222"/>
      <c r="AQ99" s="222"/>
      <c r="AR99" s="222"/>
      <c r="AS99" s="222"/>
      <c r="AT99" s="222"/>
    </row>
    <row r="100" spans="2:46" ht="13.8" x14ac:dyDescent="0.25">
      <c r="B100" s="15"/>
      <c r="C100" s="15"/>
      <c r="D100" s="15"/>
      <c r="E100" s="16"/>
      <c r="F100" s="15"/>
      <c r="G100" s="29"/>
      <c r="H100" s="322"/>
      <c r="I100" s="323"/>
      <c r="J100" s="323"/>
      <c r="K100" s="15"/>
      <c r="L100" s="15"/>
      <c r="M100" s="204">
        <f t="shared" si="4"/>
        <v>0</v>
      </c>
      <c r="N100" s="44">
        <f>IF(DisplayUnits="standard",IF(G100=0,0,VLOOKUP(G100,'Flow Rate Table'!$B$13:$O$132,X100)),IF(G100=0,0,VLOOKUP(G100,#REF!,X100)))</f>
        <v>0</v>
      </c>
      <c r="O100" s="129" t="str">
        <f>IF(E100=$A$3,M100/Cost!$D$6,"N/A")</f>
        <v>N/A</v>
      </c>
      <c r="P100" s="45" t="str">
        <f>IF(E100=Translations!$A$100,VLOOKUP(Cost!$D$5,'Coefficient Table'!$A$8:$K$92,11,FALSE)*O100,"N/A")</f>
        <v>N/A</v>
      </c>
      <c r="Q100" s="45" t="str">
        <f>IF(E100=Translations!$A$100,VLOOKUP(Cost!$D$5,'Coefficient Table'!$A$8:$K$92,10,FALSE)*O100,"N/A")</f>
        <v>N/A</v>
      </c>
      <c r="R100" s="45" t="str">
        <f>IF(E100=Translations!$A$100,VLOOKUP(Cost!$D$5,'Coefficient Table'!$A$8:$K$92,9,FALSE)*P100,"N/A")</f>
        <v>N/A</v>
      </c>
      <c r="S100" s="127"/>
      <c r="T100" s="229"/>
      <c r="U100" s="222"/>
      <c r="V100" s="222"/>
      <c r="W100" s="222"/>
      <c r="X100" s="227">
        <f t="shared" si="3"/>
        <v>0</v>
      </c>
      <c r="Y100" s="222"/>
      <c r="Z100" s="222">
        <f>$N100*60*Cost!$H$10*Cost!$H$11*Cost!$D$7/1000</f>
        <v>0</v>
      </c>
      <c r="AA100" s="222">
        <f>$N100*60*Cost!$H$10*Cost!$H$11*Cost!$D$8/1000</f>
        <v>0</v>
      </c>
      <c r="AB100" s="222">
        <f>$N100*60*Cost!$H$10*Cost!$H$11*Cost!$D$9/1000</f>
        <v>0</v>
      </c>
      <c r="AC100" s="222">
        <f>$N100*60*Cost!$H$10*Cost!$H$11*Cost!$D$10/1000</f>
        <v>0</v>
      </c>
      <c r="AD100" s="222">
        <f>$N100*60*Cost!$H$10*Cost!$H$11*Cost!$D$11/1000</f>
        <v>0</v>
      </c>
      <c r="AE100" s="222">
        <f t="shared" si="5"/>
        <v>0</v>
      </c>
      <c r="AF100" s="222"/>
      <c r="AG100" s="222"/>
      <c r="AH100" s="222"/>
      <c r="AI100" s="222"/>
      <c r="AJ100" s="222"/>
      <c r="AK100" s="222"/>
      <c r="AL100" s="222"/>
      <c r="AM100" s="222"/>
      <c r="AN100" s="222"/>
      <c r="AO100" s="222"/>
      <c r="AP100" s="222"/>
      <c r="AQ100" s="222"/>
      <c r="AR100" s="222"/>
      <c r="AS100" s="222"/>
      <c r="AT100" s="222"/>
    </row>
    <row r="101" spans="2:46" ht="13.8" x14ac:dyDescent="0.25">
      <c r="B101" s="15"/>
      <c r="C101" s="15"/>
      <c r="D101" s="15"/>
      <c r="E101" s="16"/>
      <c r="F101" s="15"/>
      <c r="G101" s="29"/>
      <c r="H101" s="322"/>
      <c r="I101" s="323"/>
      <c r="J101" s="323"/>
      <c r="K101" s="15"/>
      <c r="L101" s="15"/>
      <c r="M101" s="204">
        <f t="shared" si="4"/>
        <v>0</v>
      </c>
      <c r="N101" s="44">
        <f>IF(DisplayUnits="standard",IF(G101=0,0,VLOOKUP(G101,'Flow Rate Table'!$B$13:$O$132,X101)),IF(G101=0,0,VLOOKUP(G101,#REF!,X101)))</f>
        <v>0</v>
      </c>
      <c r="O101" s="129" t="str">
        <f>IF(E101=$A$3,M101/Cost!$D$6,"N/A")</f>
        <v>N/A</v>
      </c>
      <c r="P101" s="45" t="str">
        <f>IF(E101=Translations!$A$100,VLOOKUP(Cost!$D$5,'Coefficient Table'!$A$8:$K$92,11,FALSE)*O101,"N/A")</f>
        <v>N/A</v>
      </c>
      <c r="Q101" s="45" t="str">
        <f>IF(E101=Translations!$A$100,VLOOKUP(Cost!$D$5,'Coefficient Table'!$A$8:$K$92,10,FALSE)*O101,"N/A")</f>
        <v>N/A</v>
      </c>
      <c r="R101" s="45" t="str">
        <f>IF(E101=Translations!$A$100,VLOOKUP(Cost!$D$5,'Coefficient Table'!$A$8:$K$92,9,FALSE)*P101,"N/A")</f>
        <v>N/A</v>
      </c>
      <c r="S101" s="127"/>
      <c r="T101" s="229"/>
      <c r="U101" s="222"/>
      <c r="V101" s="222"/>
      <c r="W101" s="222"/>
      <c r="X101" s="227">
        <f t="shared" si="3"/>
        <v>0</v>
      </c>
      <c r="Y101" s="222"/>
      <c r="Z101" s="222">
        <f>$N101*60*Cost!$H$10*Cost!$H$11*Cost!$D$7/1000</f>
        <v>0</v>
      </c>
      <c r="AA101" s="222">
        <f>$N101*60*Cost!$H$10*Cost!$H$11*Cost!$D$8/1000</f>
        <v>0</v>
      </c>
      <c r="AB101" s="222">
        <f>$N101*60*Cost!$H$10*Cost!$H$11*Cost!$D$9/1000</f>
        <v>0</v>
      </c>
      <c r="AC101" s="222">
        <f>$N101*60*Cost!$H$10*Cost!$H$11*Cost!$D$10/1000</f>
        <v>0</v>
      </c>
      <c r="AD101" s="222">
        <f>$N101*60*Cost!$H$10*Cost!$H$11*Cost!$D$11/1000</f>
        <v>0</v>
      </c>
      <c r="AE101" s="222">
        <f t="shared" si="5"/>
        <v>0</v>
      </c>
      <c r="AF101" s="222"/>
      <c r="AG101" s="222"/>
      <c r="AH101" s="222"/>
      <c r="AI101" s="222"/>
      <c r="AJ101" s="222"/>
      <c r="AK101" s="222"/>
      <c r="AL101" s="222"/>
      <c r="AM101" s="222"/>
      <c r="AN101" s="222"/>
      <c r="AO101" s="222"/>
      <c r="AP101" s="222"/>
      <c r="AQ101" s="222"/>
      <c r="AR101" s="222"/>
      <c r="AS101" s="222"/>
      <c r="AT101" s="222"/>
    </row>
    <row r="102" spans="2:46" ht="13.8" x14ac:dyDescent="0.25">
      <c r="B102" s="15"/>
      <c r="C102" s="15"/>
      <c r="D102" s="15"/>
      <c r="E102" s="16"/>
      <c r="F102" s="15"/>
      <c r="G102" s="29"/>
      <c r="H102" s="322"/>
      <c r="I102" s="323"/>
      <c r="J102" s="323"/>
      <c r="K102" s="15"/>
      <c r="L102" s="15"/>
      <c r="M102" s="204">
        <f t="shared" si="4"/>
        <v>0</v>
      </c>
      <c r="N102" s="44">
        <f>IF(DisplayUnits="standard",IF(G102=0,0,VLOOKUP(G102,'Flow Rate Table'!$B$13:$O$132,X102)),IF(G102=0,0,VLOOKUP(G102,#REF!,X102)))</f>
        <v>0</v>
      </c>
      <c r="O102" s="129" t="str">
        <f>IF(E102=$A$3,M102/Cost!$D$6,"N/A")</f>
        <v>N/A</v>
      </c>
      <c r="P102" s="45" t="str">
        <f>IF(E102=Translations!$A$100,VLOOKUP(Cost!$D$5,'Coefficient Table'!$A$8:$K$92,11,FALSE)*O102,"N/A")</f>
        <v>N/A</v>
      </c>
      <c r="Q102" s="45" t="str">
        <f>IF(E102=Translations!$A$100,VLOOKUP(Cost!$D$5,'Coefficient Table'!$A$8:$K$92,10,FALSE)*O102,"N/A")</f>
        <v>N/A</v>
      </c>
      <c r="R102" s="45" t="str">
        <f>IF(E102=Translations!$A$100,VLOOKUP(Cost!$D$5,'Coefficient Table'!$A$8:$K$92,9,FALSE)*P102,"N/A")</f>
        <v>N/A</v>
      </c>
      <c r="S102" s="127"/>
      <c r="T102" s="229"/>
      <c r="U102" s="222"/>
      <c r="V102" s="222"/>
      <c r="W102" s="222"/>
      <c r="X102" s="227">
        <f t="shared" si="3"/>
        <v>0</v>
      </c>
      <c r="Y102" s="222"/>
      <c r="Z102" s="222">
        <f>$N102*60*Cost!$H$10*Cost!$H$11*Cost!$D$7/1000</f>
        <v>0</v>
      </c>
      <c r="AA102" s="222">
        <f>$N102*60*Cost!$H$10*Cost!$H$11*Cost!$D$8/1000</f>
        <v>0</v>
      </c>
      <c r="AB102" s="222">
        <f>$N102*60*Cost!$H$10*Cost!$H$11*Cost!$D$9/1000</f>
        <v>0</v>
      </c>
      <c r="AC102" s="222">
        <f>$N102*60*Cost!$H$10*Cost!$H$11*Cost!$D$10/1000</f>
        <v>0</v>
      </c>
      <c r="AD102" s="222">
        <f>$N102*60*Cost!$H$10*Cost!$H$11*Cost!$D$11/1000</f>
        <v>0</v>
      </c>
      <c r="AE102" s="222">
        <f t="shared" si="5"/>
        <v>0</v>
      </c>
      <c r="AF102" s="222"/>
      <c r="AG102" s="222"/>
      <c r="AH102" s="222"/>
      <c r="AI102" s="222"/>
      <c r="AJ102" s="222"/>
      <c r="AK102" s="222"/>
      <c r="AL102" s="222"/>
      <c r="AM102" s="222"/>
      <c r="AN102" s="222"/>
      <c r="AO102" s="222"/>
      <c r="AP102" s="222"/>
      <c r="AQ102" s="222"/>
      <c r="AR102" s="222"/>
      <c r="AS102" s="222"/>
      <c r="AT102" s="222"/>
    </row>
    <row r="103" spans="2:46" ht="13.8" x14ac:dyDescent="0.25">
      <c r="B103" s="15"/>
      <c r="C103" s="15"/>
      <c r="D103" s="15"/>
      <c r="E103" s="16"/>
      <c r="F103" s="15"/>
      <c r="G103" s="29"/>
      <c r="H103" s="322"/>
      <c r="I103" s="323"/>
      <c r="J103" s="323"/>
      <c r="K103" s="15"/>
      <c r="L103" s="15"/>
      <c r="M103" s="204">
        <f t="shared" si="4"/>
        <v>0</v>
      </c>
      <c r="N103" s="44">
        <f>IF(DisplayUnits="standard",IF(G103=0,0,VLOOKUP(G103,'Flow Rate Table'!$B$13:$O$132,X103)),IF(G103=0,0,VLOOKUP(G103,#REF!,X103)))</f>
        <v>0</v>
      </c>
      <c r="O103" s="129" t="str">
        <f>IF(E103=$A$3,M103/Cost!$D$6,"N/A")</f>
        <v>N/A</v>
      </c>
      <c r="P103" s="45" t="str">
        <f>IF(E103=Translations!$A$100,VLOOKUP(Cost!$D$5,'Coefficient Table'!$A$8:$K$92,11,FALSE)*O103,"N/A")</f>
        <v>N/A</v>
      </c>
      <c r="Q103" s="45" t="str">
        <f>IF(E103=Translations!$A$100,VLOOKUP(Cost!$D$5,'Coefficient Table'!$A$8:$K$92,10,FALSE)*O103,"N/A")</f>
        <v>N/A</v>
      </c>
      <c r="R103" s="45" t="str">
        <f>IF(E103=Translations!$A$100,VLOOKUP(Cost!$D$5,'Coefficient Table'!$A$8:$K$92,9,FALSE)*P103,"N/A")</f>
        <v>N/A</v>
      </c>
      <c r="S103" s="127"/>
      <c r="T103" s="229"/>
      <c r="U103" s="222"/>
      <c r="V103" s="222"/>
      <c r="W103" s="222"/>
      <c r="X103" s="227">
        <f t="shared" si="3"/>
        <v>0</v>
      </c>
      <c r="Y103" s="222"/>
      <c r="Z103" s="222">
        <f>$N103*60*Cost!$H$10*Cost!$H$11*Cost!$D$7/1000</f>
        <v>0</v>
      </c>
      <c r="AA103" s="222">
        <f>$N103*60*Cost!$H$10*Cost!$H$11*Cost!$D$8/1000</f>
        <v>0</v>
      </c>
      <c r="AB103" s="222">
        <f>$N103*60*Cost!$H$10*Cost!$H$11*Cost!$D$9/1000</f>
        <v>0</v>
      </c>
      <c r="AC103" s="222">
        <f>$N103*60*Cost!$H$10*Cost!$H$11*Cost!$D$10/1000</f>
        <v>0</v>
      </c>
      <c r="AD103" s="222">
        <f>$N103*60*Cost!$H$10*Cost!$H$11*Cost!$D$11/1000</f>
        <v>0</v>
      </c>
      <c r="AE103" s="222">
        <f t="shared" si="5"/>
        <v>0</v>
      </c>
      <c r="AF103" s="222"/>
      <c r="AG103" s="222"/>
      <c r="AH103" s="222"/>
      <c r="AI103" s="222"/>
      <c r="AJ103" s="222"/>
      <c r="AK103" s="222"/>
      <c r="AL103" s="222"/>
      <c r="AM103" s="222"/>
      <c r="AN103" s="222"/>
      <c r="AO103" s="222"/>
      <c r="AP103" s="222"/>
      <c r="AQ103" s="222"/>
      <c r="AR103" s="222"/>
      <c r="AS103" s="222"/>
      <c r="AT103" s="222"/>
    </row>
    <row r="104" spans="2:46" ht="13.8" x14ac:dyDescent="0.25">
      <c r="B104" s="15"/>
      <c r="C104" s="15"/>
      <c r="D104" s="15"/>
      <c r="E104" s="16"/>
      <c r="F104" s="15"/>
      <c r="G104" s="29"/>
      <c r="H104" s="322"/>
      <c r="I104" s="323"/>
      <c r="J104" s="323"/>
      <c r="K104" s="15"/>
      <c r="L104" s="15"/>
      <c r="M104" s="204">
        <f t="shared" si="4"/>
        <v>0</v>
      </c>
      <c r="N104" s="44">
        <f>IF(DisplayUnits="standard",IF(G104=0,0,VLOOKUP(G104,'Flow Rate Table'!$B$13:$O$132,X104)),IF(G104=0,0,VLOOKUP(G104,#REF!,X104)))</f>
        <v>0</v>
      </c>
      <c r="O104" s="129" t="str">
        <f>IF(E104=$A$3,M104/Cost!$D$6,"N/A")</f>
        <v>N/A</v>
      </c>
      <c r="P104" s="45" t="str">
        <f>IF(E104=Translations!$A$100,VLOOKUP(Cost!$D$5,'Coefficient Table'!$A$8:$K$92,11,FALSE)*O104,"N/A")</f>
        <v>N/A</v>
      </c>
      <c r="Q104" s="45" t="str">
        <f>IF(E104=Translations!$A$100,VLOOKUP(Cost!$D$5,'Coefficient Table'!$A$8:$K$92,10,FALSE)*O104,"N/A")</f>
        <v>N/A</v>
      </c>
      <c r="R104" s="45" t="str">
        <f>IF(E104=Translations!$A$100,VLOOKUP(Cost!$D$5,'Coefficient Table'!$A$8:$K$92,9,FALSE)*P104,"N/A")</f>
        <v>N/A</v>
      </c>
      <c r="S104" s="127"/>
      <c r="T104" s="229"/>
      <c r="U104" s="222"/>
      <c r="V104" s="222"/>
      <c r="W104" s="222"/>
      <c r="X104" s="227">
        <f t="shared" si="3"/>
        <v>0</v>
      </c>
      <c r="Y104" s="222"/>
      <c r="Z104" s="222">
        <f>$N104*60*Cost!$H$10*Cost!$H$11*Cost!$D$7/1000</f>
        <v>0</v>
      </c>
      <c r="AA104" s="222">
        <f>$N104*60*Cost!$H$10*Cost!$H$11*Cost!$D$8/1000</f>
        <v>0</v>
      </c>
      <c r="AB104" s="222">
        <f>$N104*60*Cost!$H$10*Cost!$H$11*Cost!$D$9/1000</f>
        <v>0</v>
      </c>
      <c r="AC104" s="222">
        <f>$N104*60*Cost!$H$10*Cost!$H$11*Cost!$D$10/1000</f>
        <v>0</v>
      </c>
      <c r="AD104" s="222">
        <f>$N104*60*Cost!$H$10*Cost!$H$11*Cost!$D$11/1000</f>
        <v>0</v>
      </c>
      <c r="AE104" s="222">
        <f t="shared" si="5"/>
        <v>0</v>
      </c>
      <c r="AF104" s="222"/>
      <c r="AG104" s="222"/>
      <c r="AH104" s="222"/>
      <c r="AI104" s="222"/>
      <c r="AJ104" s="222"/>
      <c r="AK104" s="222"/>
      <c r="AL104" s="222"/>
      <c r="AM104" s="222"/>
      <c r="AN104" s="222"/>
      <c r="AO104" s="222"/>
      <c r="AP104" s="222"/>
      <c r="AQ104" s="222"/>
      <c r="AR104" s="222"/>
      <c r="AS104" s="222"/>
      <c r="AT104" s="222"/>
    </row>
    <row r="105" spans="2:46" ht="13.8" x14ac:dyDescent="0.25">
      <c r="B105" s="15"/>
      <c r="C105" s="15"/>
      <c r="D105" s="15"/>
      <c r="E105" s="16"/>
      <c r="F105" s="15"/>
      <c r="G105" s="29"/>
      <c r="H105" s="322"/>
      <c r="I105" s="323"/>
      <c r="J105" s="323"/>
      <c r="K105" s="15"/>
      <c r="L105" s="15"/>
      <c r="M105" s="204">
        <f t="shared" si="4"/>
        <v>0</v>
      </c>
      <c r="N105" s="44">
        <f>IF(DisplayUnits="standard",IF(G105=0,0,VLOOKUP(G105,'Flow Rate Table'!$B$13:$O$132,X105)),IF(G105=0,0,VLOOKUP(G105,#REF!,X105)))</f>
        <v>0</v>
      </c>
      <c r="O105" s="129" t="str">
        <f>IF(E105=$A$3,M105/Cost!$D$6,"N/A")</f>
        <v>N/A</v>
      </c>
      <c r="P105" s="45" t="str">
        <f>IF(E105=Translations!$A$100,VLOOKUP(Cost!$D$5,'Coefficient Table'!$A$8:$K$92,11,FALSE)*O105,"N/A")</f>
        <v>N/A</v>
      </c>
      <c r="Q105" s="45" t="str">
        <f>IF(E105=Translations!$A$100,VLOOKUP(Cost!$D$5,'Coefficient Table'!$A$8:$K$92,10,FALSE)*O105,"N/A")</f>
        <v>N/A</v>
      </c>
      <c r="R105" s="45" t="str">
        <f>IF(E105=Translations!$A$100,VLOOKUP(Cost!$D$5,'Coefficient Table'!$A$8:$K$92,9,FALSE)*P105,"N/A")</f>
        <v>N/A</v>
      </c>
      <c r="S105" s="127"/>
      <c r="T105" s="229"/>
      <c r="U105" s="222"/>
      <c r="V105" s="222"/>
      <c r="W105" s="222"/>
      <c r="X105" s="227">
        <f t="shared" si="3"/>
        <v>0</v>
      </c>
      <c r="Y105" s="222"/>
      <c r="Z105" s="222">
        <f>$N105*60*Cost!$H$10*Cost!$H$11*Cost!$D$7/1000</f>
        <v>0</v>
      </c>
      <c r="AA105" s="222">
        <f>$N105*60*Cost!$H$10*Cost!$H$11*Cost!$D$8/1000</f>
        <v>0</v>
      </c>
      <c r="AB105" s="222">
        <f>$N105*60*Cost!$H$10*Cost!$H$11*Cost!$D$9/1000</f>
        <v>0</v>
      </c>
      <c r="AC105" s="222">
        <f>$N105*60*Cost!$H$10*Cost!$H$11*Cost!$D$10/1000</f>
        <v>0</v>
      </c>
      <c r="AD105" s="222">
        <f>$N105*60*Cost!$H$10*Cost!$H$11*Cost!$D$11/1000</f>
        <v>0</v>
      </c>
      <c r="AE105" s="222">
        <f t="shared" si="5"/>
        <v>0</v>
      </c>
      <c r="AF105" s="222"/>
      <c r="AG105" s="222"/>
      <c r="AH105" s="222"/>
      <c r="AI105" s="222"/>
      <c r="AJ105" s="222"/>
      <c r="AK105" s="222"/>
      <c r="AL105" s="222"/>
      <c r="AM105" s="222"/>
      <c r="AN105" s="222"/>
      <c r="AO105" s="222"/>
      <c r="AP105" s="222"/>
      <c r="AQ105" s="222"/>
      <c r="AR105" s="222"/>
      <c r="AS105" s="222"/>
      <c r="AT105" s="222"/>
    </row>
    <row r="106" spans="2:46" ht="13.8" x14ac:dyDescent="0.25">
      <c r="B106" s="15"/>
      <c r="C106" s="15"/>
      <c r="D106" s="15"/>
      <c r="E106" s="16"/>
      <c r="F106" s="15"/>
      <c r="G106" s="29"/>
      <c r="H106" s="322"/>
      <c r="I106" s="323"/>
      <c r="J106" s="323"/>
      <c r="K106" s="15"/>
      <c r="L106" s="15"/>
      <c r="M106" s="204">
        <f t="shared" si="4"/>
        <v>0</v>
      </c>
      <c r="N106" s="44">
        <f>IF(DisplayUnits="standard",IF(G106=0,0,VLOOKUP(G106,'Flow Rate Table'!$B$13:$O$132,X106)),IF(G106=0,0,VLOOKUP(G106,#REF!,X106)))</f>
        <v>0</v>
      </c>
      <c r="O106" s="129" t="str">
        <f>IF(E106=$A$3,M106/Cost!$D$6,"N/A")</f>
        <v>N/A</v>
      </c>
      <c r="P106" s="45" t="str">
        <f>IF(E106=Translations!$A$100,VLOOKUP(Cost!$D$5,'Coefficient Table'!$A$8:$K$92,11,FALSE)*O106,"N/A")</f>
        <v>N/A</v>
      </c>
      <c r="Q106" s="45" t="str">
        <f>IF(E106=Translations!$A$100,VLOOKUP(Cost!$D$5,'Coefficient Table'!$A$8:$K$92,10,FALSE)*O106,"N/A")</f>
        <v>N/A</v>
      </c>
      <c r="R106" s="45" t="str">
        <f>IF(E106=Translations!$A$100,VLOOKUP(Cost!$D$5,'Coefficient Table'!$A$8:$K$92,9,FALSE)*P106,"N/A")</f>
        <v>N/A</v>
      </c>
      <c r="S106" s="127"/>
      <c r="T106" s="229"/>
      <c r="U106" s="222"/>
      <c r="V106" s="222"/>
      <c r="W106" s="222"/>
      <c r="X106" s="227">
        <f t="shared" si="3"/>
        <v>0</v>
      </c>
      <c r="Y106" s="222"/>
      <c r="Z106" s="222">
        <f>$N106*60*Cost!$H$10*Cost!$H$11*Cost!$D$7/1000</f>
        <v>0</v>
      </c>
      <c r="AA106" s="222">
        <f>$N106*60*Cost!$H$10*Cost!$H$11*Cost!$D$8/1000</f>
        <v>0</v>
      </c>
      <c r="AB106" s="222">
        <f>$N106*60*Cost!$H$10*Cost!$H$11*Cost!$D$9/1000</f>
        <v>0</v>
      </c>
      <c r="AC106" s="222">
        <f>$N106*60*Cost!$H$10*Cost!$H$11*Cost!$D$10/1000</f>
        <v>0</v>
      </c>
      <c r="AD106" s="222">
        <f>$N106*60*Cost!$H$10*Cost!$H$11*Cost!$D$11/1000</f>
        <v>0</v>
      </c>
      <c r="AE106" s="222">
        <f t="shared" si="5"/>
        <v>0</v>
      </c>
      <c r="AF106" s="222"/>
      <c r="AG106" s="222"/>
      <c r="AH106" s="222"/>
      <c r="AI106" s="222"/>
      <c r="AJ106" s="222"/>
      <c r="AK106" s="222"/>
      <c r="AL106" s="222"/>
      <c r="AM106" s="222"/>
      <c r="AN106" s="222"/>
      <c r="AO106" s="222"/>
      <c r="AP106" s="222"/>
      <c r="AQ106" s="222"/>
      <c r="AR106" s="222"/>
      <c r="AS106" s="222"/>
      <c r="AT106" s="222"/>
    </row>
    <row r="107" spans="2:46" ht="13.8" x14ac:dyDescent="0.25">
      <c r="B107" s="15"/>
      <c r="C107" s="15"/>
      <c r="D107" s="15"/>
      <c r="E107" s="16"/>
      <c r="F107" s="15"/>
      <c r="G107" s="29"/>
      <c r="H107" s="322"/>
      <c r="I107" s="323"/>
      <c r="J107" s="323"/>
      <c r="K107" s="15"/>
      <c r="L107" s="15"/>
      <c r="M107" s="204">
        <f t="shared" si="4"/>
        <v>0</v>
      </c>
      <c r="N107" s="44">
        <f>IF(DisplayUnits="standard",IF(G107=0,0,VLOOKUP(G107,'Flow Rate Table'!$B$13:$O$132,X107)),IF(G107=0,0,VLOOKUP(G107,#REF!,X107)))</f>
        <v>0</v>
      </c>
      <c r="O107" s="129" t="str">
        <f>IF(E107=$A$3,M107/Cost!$D$6,"N/A")</f>
        <v>N/A</v>
      </c>
      <c r="P107" s="45" t="str">
        <f>IF(E107=Translations!$A$100,VLOOKUP(Cost!$D$5,'Coefficient Table'!$A$8:$K$92,11,FALSE)*O107,"N/A")</f>
        <v>N/A</v>
      </c>
      <c r="Q107" s="45" t="str">
        <f>IF(E107=Translations!$A$100,VLOOKUP(Cost!$D$5,'Coefficient Table'!$A$8:$K$92,10,FALSE)*O107,"N/A")</f>
        <v>N/A</v>
      </c>
      <c r="R107" s="45" t="str">
        <f>IF(E107=Translations!$A$100,VLOOKUP(Cost!$D$5,'Coefficient Table'!$A$8:$K$92,9,FALSE)*P107,"N/A")</f>
        <v>N/A</v>
      </c>
      <c r="S107" s="127"/>
      <c r="T107" s="229"/>
      <c r="U107" s="222"/>
      <c r="V107" s="222"/>
      <c r="W107" s="222"/>
      <c r="X107" s="227">
        <f t="shared" si="3"/>
        <v>0</v>
      </c>
      <c r="Y107" s="222"/>
      <c r="Z107" s="222">
        <f>$N107*60*Cost!$H$10*Cost!$H$11*Cost!$D$7/1000</f>
        <v>0</v>
      </c>
      <c r="AA107" s="222">
        <f>$N107*60*Cost!$H$10*Cost!$H$11*Cost!$D$8/1000</f>
        <v>0</v>
      </c>
      <c r="AB107" s="222">
        <f>$N107*60*Cost!$H$10*Cost!$H$11*Cost!$D$9/1000</f>
        <v>0</v>
      </c>
      <c r="AC107" s="222">
        <f>$N107*60*Cost!$H$10*Cost!$H$11*Cost!$D$10/1000</f>
        <v>0</v>
      </c>
      <c r="AD107" s="222">
        <f>$N107*60*Cost!$H$10*Cost!$H$11*Cost!$D$11/1000</f>
        <v>0</v>
      </c>
      <c r="AE107" s="222">
        <f t="shared" si="5"/>
        <v>0</v>
      </c>
      <c r="AF107" s="222"/>
      <c r="AG107" s="222"/>
      <c r="AH107" s="222"/>
      <c r="AI107" s="222"/>
      <c r="AJ107" s="222"/>
      <c r="AK107" s="222"/>
      <c r="AL107" s="222"/>
      <c r="AM107" s="222"/>
      <c r="AN107" s="222"/>
      <c r="AO107" s="222"/>
      <c r="AP107" s="222"/>
      <c r="AQ107" s="222"/>
      <c r="AR107" s="222"/>
      <c r="AS107" s="222"/>
      <c r="AT107" s="222"/>
    </row>
    <row r="108" spans="2:46" ht="13.8" x14ac:dyDescent="0.25">
      <c r="B108" s="15"/>
      <c r="C108" s="15"/>
      <c r="D108" s="15"/>
      <c r="E108" s="16"/>
      <c r="F108" s="15"/>
      <c r="G108" s="29"/>
      <c r="H108" s="322"/>
      <c r="I108" s="323"/>
      <c r="J108" s="323"/>
      <c r="K108" s="15"/>
      <c r="L108" s="15"/>
      <c r="M108" s="204">
        <f t="shared" si="4"/>
        <v>0</v>
      </c>
      <c r="N108" s="44">
        <f>IF(DisplayUnits="standard",IF(G108=0,0,VLOOKUP(G108,'Flow Rate Table'!$B$13:$O$132,X108)),IF(G108=0,0,VLOOKUP(G108,#REF!,X108)))</f>
        <v>0</v>
      </c>
      <c r="O108" s="129" t="str">
        <f>IF(E108=$A$3,M108/Cost!$D$6,"N/A")</f>
        <v>N/A</v>
      </c>
      <c r="P108" s="45" t="str">
        <f>IF(E108=Translations!$A$100,VLOOKUP(Cost!$D$5,'Coefficient Table'!$A$8:$K$92,11,FALSE)*O108,"N/A")</f>
        <v>N/A</v>
      </c>
      <c r="Q108" s="45" t="str">
        <f>IF(E108=Translations!$A$100,VLOOKUP(Cost!$D$5,'Coefficient Table'!$A$8:$K$92,10,FALSE)*O108,"N/A")</f>
        <v>N/A</v>
      </c>
      <c r="R108" s="45" t="str">
        <f>IF(E108=Translations!$A$100,VLOOKUP(Cost!$D$5,'Coefficient Table'!$A$8:$K$92,9,FALSE)*P108,"N/A")</f>
        <v>N/A</v>
      </c>
      <c r="S108" s="127"/>
      <c r="T108" s="229"/>
      <c r="U108" s="222"/>
      <c r="V108" s="222"/>
      <c r="W108" s="222"/>
      <c r="X108" s="227">
        <f t="shared" si="3"/>
        <v>0</v>
      </c>
      <c r="Y108" s="222"/>
      <c r="Z108" s="222">
        <f>$N108*60*Cost!$H$10*Cost!$H$11*Cost!$D$7/1000</f>
        <v>0</v>
      </c>
      <c r="AA108" s="222">
        <f>$N108*60*Cost!$H$10*Cost!$H$11*Cost!$D$8/1000</f>
        <v>0</v>
      </c>
      <c r="AB108" s="222">
        <f>$N108*60*Cost!$H$10*Cost!$H$11*Cost!$D$9/1000</f>
        <v>0</v>
      </c>
      <c r="AC108" s="222">
        <f>$N108*60*Cost!$H$10*Cost!$H$11*Cost!$D$10/1000</f>
        <v>0</v>
      </c>
      <c r="AD108" s="222">
        <f>$N108*60*Cost!$H$10*Cost!$H$11*Cost!$D$11/1000</f>
        <v>0</v>
      </c>
      <c r="AE108" s="222">
        <f t="shared" si="5"/>
        <v>0</v>
      </c>
      <c r="AF108" s="222"/>
      <c r="AG108" s="222"/>
      <c r="AH108" s="222"/>
      <c r="AI108" s="222"/>
      <c r="AJ108" s="222"/>
      <c r="AK108" s="222"/>
      <c r="AL108" s="222"/>
      <c r="AM108" s="222"/>
      <c r="AN108" s="222"/>
      <c r="AO108" s="222"/>
      <c r="AP108" s="222"/>
      <c r="AQ108" s="222"/>
      <c r="AR108" s="222"/>
      <c r="AS108" s="222"/>
      <c r="AT108" s="222"/>
    </row>
    <row r="109" spans="2:46" ht="13.8" x14ac:dyDescent="0.25">
      <c r="B109" s="15"/>
      <c r="C109" s="15"/>
      <c r="D109" s="15"/>
      <c r="E109" s="16"/>
      <c r="F109" s="15"/>
      <c r="G109" s="29"/>
      <c r="H109" s="322"/>
      <c r="I109" s="323"/>
      <c r="J109" s="323"/>
      <c r="K109" s="15"/>
      <c r="L109" s="15"/>
      <c r="M109" s="204">
        <f t="shared" si="4"/>
        <v>0</v>
      </c>
      <c r="N109" s="44">
        <f>IF(DisplayUnits="standard",IF(G109=0,0,VLOOKUP(G109,'Flow Rate Table'!$B$13:$O$132,X109)),IF(G109=0,0,VLOOKUP(G109,#REF!,X109)))</f>
        <v>0</v>
      </c>
      <c r="O109" s="129" t="str">
        <f>IF(E109=$A$3,M109/Cost!$D$6,"N/A")</f>
        <v>N/A</v>
      </c>
      <c r="P109" s="45" t="str">
        <f>IF(E109=Translations!$A$100,VLOOKUP(Cost!$D$5,'Coefficient Table'!$A$8:$K$92,11,FALSE)*O109,"N/A")</f>
        <v>N/A</v>
      </c>
      <c r="Q109" s="45" t="str">
        <f>IF(E109=Translations!$A$100,VLOOKUP(Cost!$D$5,'Coefficient Table'!$A$8:$K$92,10,FALSE)*O109,"N/A")</f>
        <v>N/A</v>
      </c>
      <c r="R109" s="45" t="str">
        <f>IF(E109=Translations!$A$100,VLOOKUP(Cost!$D$5,'Coefficient Table'!$A$8:$K$92,9,FALSE)*P109,"N/A")</f>
        <v>N/A</v>
      </c>
      <c r="S109" s="127"/>
      <c r="T109" s="229"/>
      <c r="U109" s="222"/>
      <c r="V109" s="222"/>
      <c r="W109" s="222"/>
      <c r="X109" s="227">
        <f t="shared" si="3"/>
        <v>0</v>
      </c>
      <c r="Y109" s="222"/>
      <c r="Z109" s="222">
        <f>$N109*60*Cost!$H$10*Cost!$H$11*Cost!$D$7/1000</f>
        <v>0</v>
      </c>
      <c r="AA109" s="222">
        <f>$N109*60*Cost!$H$10*Cost!$H$11*Cost!$D$8/1000</f>
        <v>0</v>
      </c>
      <c r="AB109" s="222">
        <f>$N109*60*Cost!$H$10*Cost!$H$11*Cost!$D$9/1000</f>
        <v>0</v>
      </c>
      <c r="AC109" s="222">
        <f>$N109*60*Cost!$H$10*Cost!$H$11*Cost!$D$10/1000</f>
        <v>0</v>
      </c>
      <c r="AD109" s="222">
        <f>$N109*60*Cost!$H$10*Cost!$H$11*Cost!$D$11/1000</f>
        <v>0</v>
      </c>
      <c r="AE109" s="222">
        <f t="shared" si="5"/>
        <v>0</v>
      </c>
      <c r="AF109" s="222"/>
      <c r="AG109" s="222"/>
      <c r="AH109" s="222"/>
      <c r="AI109" s="222"/>
      <c r="AJ109" s="222"/>
      <c r="AK109" s="222"/>
      <c r="AL109" s="222"/>
      <c r="AM109" s="222"/>
      <c r="AN109" s="222"/>
      <c r="AO109" s="222"/>
      <c r="AP109" s="222"/>
      <c r="AQ109" s="222"/>
      <c r="AR109" s="222"/>
      <c r="AS109" s="222"/>
      <c r="AT109" s="222"/>
    </row>
    <row r="110" spans="2:46" ht="13.8" x14ac:dyDescent="0.25">
      <c r="B110" s="15"/>
      <c r="C110" s="15"/>
      <c r="D110" s="15"/>
      <c r="E110" s="16"/>
      <c r="F110" s="15"/>
      <c r="G110" s="29"/>
      <c r="H110" s="322"/>
      <c r="I110" s="323"/>
      <c r="J110" s="323"/>
      <c r="K110" s="15"/>
      <c r="L110" s="15"/>
      <c r="M110" s="204">
        <f t="shared" si="4"/>
        <v>0</v>
      </c>
      <c r="N110" s="44">
        <f>IF(DisplayUnits="standard",IF(G110=0,0,VLOOKUP(G110,'Flow Rate Table'!$B$13:$O$132,X110)),IF(G110=0,0,VLOOKUP(G110,#REF!,X110)))</f>
        <v>0</v>
      </c>
      <c r="O110" s="129" t="str">
        <f>IF(E110=$A$3,M110/Cost!$D$6,"N/A")</f>
        <v>N/A</v>
      </c>
      <c r="P110" s="45" t="str">
        <f>IF(E110=Translations!$A$100,VLOOKUP(Cost!$D$5,'Coefficient Table'!$A$8:$K$92,11,FALSE)*O110,"N/A")</f>
        <v>N/A</v>
      </c>
      <c r="Q110" s="45" t="str">
        <f>IF(E110=Translations!$A$100,VLOOKUP(Cost!$D$5,'Coefficient Table'!$A$8:$K$92,10,FALSE)*O110,"N/A")</f>
        <v>N/A</v>
      </c>
      <c r="R110" s="45" t="str">
        <f>IF(E110=Translations!$A$100,VLOOKUP(Cost!$D$5,'Coefficient Table'!$A$8:$K$92,9,FALSE)*P110,"N/A")</f>
        <v>N/A</v>
      </c>
      <c r="S110" s="127"/>
      <c r="T110" s="229"/>
      <c r="U110" s="222"/>
      <c r="V110" s="222"/>
      <c r="W110" s="222"/>
      <c r="X110" s="227">
        <f t="shared" si="3"/>
        <v>0</v>
      </c>
      <c r="Y110" s="222"/>
      <c r="Z110" s="222">
        <f>$N110*60*Cost!$H$10*Cost!$H$11*Cost!$D$7/1000</f>
        <v>0</v>
      </c>
      <c r="AA110" s="222">
        <f>$N110*60*Cost!$H$10*Cost!$H$11*Cost!$D$8/1000</f>
        <v>0</v>
      </c>
      <c r="AB110" s="222">
        <f>$N110*60*Cost!$H$10*Cost!$H$11*Cost!$D$9/1000</f>
        <v>0</v>
      </c>
      <c r="AC110" s="222">
        <f>$N110*60*Cost!$H$10*Cost!$H$11*Cost!$D$10/1000</f>
        <v>0</v>
      </c>
      <c r="AD110" s="222">
        <f>$N110*60*Cost!$H$10*Cost!$H$11*Cost!$D$11/1000</f>
        <v>0</v>
      </c>
      <c r="AE110" s="222">
        <f t="shared" si="5"/>
        <v>0</v>
      </c>
      <c r="AF110" s="222"/>
      <c r="AG110" s="222"/>
      <c r="AH110" s="222"/>
      <c r="AI110" s="222"/>
      <c r="AJ110" s="222"/>
      <c r="AK110" s="222"/>
      <c r="AL110" s="222"/>
      <c r="AM110" s="222"/>
      <c r="AN110" s="222"/>
      <c r="AO110" s="222"/>
      <c r="AP110" s="222"/>
      <c r="AQ110" s="222"/>
      <c r="AR110" s="222"/>
      <c r="AS110" s="222"/>
      <c r="AT110" s="222"/>
    </row>
    <row r="111" spans="2:46" ht="13.8" x14ac:dyDescent="0.25">
      <c r="B111" s="15"/>
      <c r="C111" s="15"/>
      <c r="D111" s="15"/>
      <c r="E111" s="16"/>
      <c r="F111" s="15"/>
      <c r="G111" s="29"/>
      <c r="H111" s="322"/>
      <c r="I111" s="323"/>
      <c r="J111" s="323"/>
      <c r="K111" s="15"/>
      <c r="L111" s="15"/>
      <c r="M111" s="204">
        <f t="shared" si="4"/>
        <v>0</v>
      </c>
      <c r="N111" s="44">
        <f>IF(DisplayUnits="standard",IF(G111=0,0,VLOOKUP(G111,'Flow Rate Table'!$B$13:$O$132,X111)),IF(G111=0,0,VLOOKUP(G111,#REF!,X111)))</f>
        <v>0</v>
      </c>
      <c r="O111" s="129" t="str">
        <f>IF(E111=$A$3,M111/Cost!$D$6,"N/A")</f>
        <v>N/A</v>
      </c>
      <c r="P111" s="45" t="str">
        <f>IF(E111=Translations!$A$100,VLOOKUP(Cost!$D$5,'Coefficient Table'!$A$8:$K$92,11,FALSE)*O111,"N/A")</f>
        <v>N/A</v>
      </c>
      <c r="Q111" s="45" t="str">
        <f>IF(E111=Translations!$A$100,VLOOKUP(Cost!$D$5,'Coefficient Table'!$A$8:$K$92,10,FALSE)*O111,"N/A")</f>
        <v>N/A</v>
      </c>
      <c r="R111" s="45" t="str">
        <f>IF(E111=Translations!$A$100,VLOOKUP(Cost!$D$5,'Coefficient Table'!$A$8:$K$92,9,FALSE)*P111,"N/A")</f>
        <v>N/A</v>
      </c>
      <c r="S111" s="127"/>
      <c r="T111" s="229"/>
      <c r="U111" s="222"/>
      <c r="V111" s="222"/>
      <c r="W111" s="222"/>
      <c r="X111" s="227">
        <f t="shared" si="3"/>
        <v>0</v>
      </c>
      <c r="Y111" s="222"/>
      <c r="Z111" s="222">
        <f>$N111*60*Cost!$H$10*Cost!$H$11*Cost!$D$7/1000</f>
        <v>0</v>
      </c>
      <c r="AA111" s="222">
        <f>$N111*60*Cost!$H$10*Cost!$H$11*Cost!$D$8/1000</f>
        <v>0</v>
      </c>
      <c r="AB111" s="222">
        <f>$N111*60*Cost!$H$10*Cost!$H$11*Cost!$D$9/1000</f>
        <v>0</v>
      </c>
      <c r="AC111" s="222">
        <f>$N111*60*Cost!$H$10*Cost!$H$11*Cost!$D$10/1000</f>
        <v>0</v>
      </c>
      <c r="AD111" s="222">
        <f>$N111*60*Cost!$H$10*Cost!$H$11*Cost!$D$11/1000</f>
        <v>0</v>
      </c>
      <c r="AE111" s="222">
        <f t="shared" si="5"/>
        <v>0</v>
      </c>
      <c r="AF111" s="222"/>
      <c r="AG111" s="222"/>
      <c r="AH111" s="222"/>
      <c r="AI111" s="222"/>
      <c r="AJ111" s="222"/>
      <c r="AK111" s="222"/>
      <c r="AL111" s="222"/>
      <c r="AM111" s="222"/>
      <c r="AN111" s="222"/>
      <c r="AO111" s="222"/>
      <c r="AP111" s="222"/>
      <c r="AQ111" s="222"/>
      <c r="AR111" s="222"/>
      <c r="AS111" s="222"/>
      <c r="AT111" s="222"/>
    </row>
    <row r="112" spans="2:46" ht="13.8" x14ac:dyDescent="0.25">
      <c r="B112" s="15"/>
      <c r="C112" s="15"/>
      <c r="D112" s="15"/>
      <c r="E112" s="16"/>
      <c r="F112" s="15"/>
      <c r="G112" s="29"/>
      <c r="H112" s="322"/>
      <c r="I112" s="323"/>
      <c r="J112" s="323"/>
      <c r="K112" s="15"/>
      <c r="L112" s="15"/>
      <c r="M112" s="204">
        <f t="shared" si="4"/>
        <v>0</v>
      </c>
      <c r="N112" s="44">
        <f>IF(DisplayUnits="standard",IF(G112=0,0,VLOOKUP(G112,'Flow Rate Table'!$B$13:$O$132,X112)),IF(G112=0,0,VLOOKUP(G112,#REF!,X112)))</f>
        <v>0</v>
      </c>
      <c r="O112" s="129" t="str">
        <f>IF(E112=$A$3,M112/Cost!$D$6,"N/A")</f>
        <v>N/A</v>
      </c>
      <c r="P112" s="45" t="str">
        <f>IF(E112=Translations!$A$100,VLOOKUP(Cost!$D$5,'Coefficient Table'!$A$8:$K$92,11,FALSE)*O112,"N/A")</f>
        <v>N/A</v>
      </c>
      <c r="Q112" s="45" t="str">
        <f>IF(E112=Translations!$A$100,VLOOKUP(Cost!$D$5,'Coefficient Table'!$A$8:$K$92,10,FALSE)*O112,"N/A")</f>
        <v>N/A</v>
      </c>
      <c r="R112" s="45" t="str">
        <f>IF(E112=Translations!$A$100,VLOOKUP(Cost!$D$5,'Coefficient Table'!$A$8:$K$92,9,FALSE)*P112,"N/A")</f>
        <v>N/A</v>
      </c>
      <c r="S112" s="127"/>
      <c r="T112" s="229"/>
      <c r="U112" s="222"/>
      <c r="V112" s="222"/>
      <c r="W112" s="222"/>
      <c r="X112" s="227">
        <f t="shared" si="3"/>
        <v>0</v>
      </c>
      <c r="Y112" s="222"/>
      <c r="Z112" s="222">
        <f>$N112*60*Cost!$H$10*Cost!$H$11*Cost!$D$7/1000</f>
        <v>0</v>
      </c>
      <c r="AA112" s="222">
        <f>$N112*60*Cost!$H$10*Cost!$H$11*Cost!$D$8/1000</f>
        <v>0</v>
      </c>
      <c r="AB112" s="222">
        <f>$N112*60*Cost!$H$10*Cost!$H$11*Cost!$D$9/1000</f>
        <v>0</v>
      </c>
      <c r="AC112" s="222">
        <f>$N112*60*Cost!$H$10*Cost!$H$11*Cost!$D$10/1000</f>
        <v>0</v>
      </c>
      <c r="AD112" s="222">
        <f>$N112*60*Cost!$H$10*Cost!$H$11*Cost!$D$11/1000</f>
        <v>0</v>
      </c>
      <c r="AE112" s="222">
        <f t="shared" si="5"/>
        <v>0</v>
      </c>
      <c r="AF112" s="222"/>
      <c r="AG112" s="222"/>
      <c r="AH112" s="222"/>
      <c r="AI112" s="222"/>
      <c r="AJ112" s="222"/>
      <c r="AK112" s="222"/>
      <c r="AL112" s="222"/>
      <c r="AM112" s="222"/>
      <c r="AN112" s="222"/>
      <c r="AO112" s="222"/>
      <c r="AP112" s="222"/>
      <c r="AQ112" s="222"/>
      <c r="AR112" s="222"/>
      <c r="AS112" s="222"/>
      <c r="AT112" s="222"/>
    </row>
    <row r="113" spans="2:46" ht="13.8" x14ac:dyDescent="0.25">
      <c r="B113" s="15"/>
      <c r="C113" s="15"/>
      <c r="D113" s="15"/>
      <c r="E113" s="16"/>
      <c r="F113" s="15"/>
      <c r="G113" s="29"/>
      <c r="H113" s="322"/>
      <c r="I113" s="323"/>
      <c r="J113" s="323"/>
      <c r="K113" s="15"/>
      <c r="L113" s="15"/>
      <c r="M113" s="204">
        <f t="shared" si="4"/>
        <v>0</v>
      </c>
      <c r="N113" s="44">
        <f>IF(DisplayUnits="standard",IF(G113=0,0,VLOOKUP(G113,'Flow Rate Table'!$B$13:$O$132,X113)),IF(G113=0,0,VLOOKUP(G113,#REF!,X113)))</f>
        <v>0</v>
      </c>
      <c r="O113" s="129" t="str">
        <f>IF(E113=$A$3,M113/Cost!$D$6,"N/A")</f>
        <v>N/A</v>
      </c>
      <c r="P113" s="45" t="str">
        <f>IF(E113=Translations!$A$100,VLOOKUP(Cost!$D$5,'Coefficient Table'!$A$8:$K$92,11,FALSE)*O113,"N/A")</f>
        <v>N/A</v>
      </c>
      <c r="Q113" s="45" t="str">
        <f>IF(E113=Translations!$A$100,VLOOKUP(Cost!$D$5,'Coefficient Table'!$A$8:$K$92,10,FALSE)*O113,"N/A")</f>
        <v>N/A</v>
      </c>
      <c r="R113" s="45" t="str">
        <f>IF(E113=Translations!$A$100,VLOOKUP(Cost!$D$5,'Coefficient Table'!$A$8:$K$92,9,FALSE)*P113,"N/A")</f>
        <v>N/A</v>
      </c>
      <c r="S113" s="127"/>
      <c r="T113" s="229"/>
      <c r="U113" s="222"/>
      <c r="V113" s="222"/>
      <c r="W113" s="222"/>
      <c r="X113" s="227">
        <f t="shared" si="3"/>
        <v>0</v>
      </c>
      <c r="Y113" s="222"/>
      <c r="Z113" s="222">
        <f>$N113*60*Cost!$H$10*Cost!$H$11*Cost!$D$7/1000</f>
        <v>0</v>
      </c>
      <c r="AA113" s="222">
        <f>$N113*60*Cost!$H$10*Cost!$H$11*Cost!$D$8/1000</f>
        <v>0</v>
      </c>
      <c r="AB113" s="222">
        <f>$N113*60*Cost!$H$10*Cost!$H$11*Cost!$D$9/1000</f>
        <v>0</v>
      </c>
      <c r="AC113" s="222">
        <f>$N113*60*Cost!$H$10*Cost!$H$11*Cost!$D$10/1000</f>
        <v>0</v>
      </c>
      <c r="AD113" s="222">
        <f>$N113*60*Cost!$H$10*Cost!$H$11*Cost!$D$11/1000</f>
        <v>0</v>
      </c>
      <c r="AE113" s="222">
        <f t="shared" si="5"/>
        <v>0</v>
      </c>
      <c r="AF113" s="222"/>
      <c r="AG113" s="222"/>
      <c r="AH113" s="222"/>
      <c r="AI113" s="222"/>
      <c r="AJ113" s="222"/>
      <c r="AK113" s="222"/>
      <c r="AL113" s="222"/>
      <c r="AM113" s="222"/>
      <c r="AN113" s="222"/>
      <c r="AO113" s="222"/>
      <c r="AP113" s="222"/>
      <c r="AQ113" s="222"/>
      <c r="AR113" s="222"/>
      <c r="AS113" s="222"/>
      <c r="AT113" s="222"/>
    </row>
    <row r="114" spans="2:46" ht="13.8" x14ac:dyDescent="0.25">
      <c r="B114" s="15"/>
      <c r="C114" s="15"/>
      <c r="D114" s="15"/>
      <c r="E114" s="16"/>
      <c r="F114" s="15"/>
      <c r="G114" s="29"/>
      <c r="H114" s="322"/>
      <c r="I114" s="323"/>
      <c r="J114" s="323"/>
      <c r="K114" s="15"/>
      <c r="L114" s="15"/>
      <c r="M114" s="204">
        <f t="shared" si="4"/>
        <v>0</v>
      </c>
      <c r="N114" s="44">
        <f>IF(DisplayUnits="standard",IF(G114=0,0,VLOOKUP(G114,'Flow Rate Table'!$B$13:$O$132,X114)),IF(G114=0,0,VLOOKUP(G114,#REF!,X114)))</f>
        <v>0</v>
      </c>
      <c r="O114" s="129" t="str">
        <f>IF(E114=$A$3,M114/Cost!$D$6,"N/A")</f>
        <v>N/A</v>
      </c>
      <c r="P114" s="45" t="str">
        <f>IF(E114=Translations!$A$100,VLOOKUP(Cost!$D$5,'Coefficient Table'!$A$8:$K$92,11,FALSE)*O114,"N/A")</f>
        <v>N/A</v>
      </c>
      <c r="Q114" s="45" t="str">
        <f>IF(E114=Translations!$A$100,VLOOKUP(Cost!$D$5,'Coefficient Table'!$A$8:$K$92,10,FALSE)*O114,"N/A")</f>
        <v>N/A</v>
      </c>
      <c r="R114" s="45" t="str">
        <f>IF(E114=Translations!$A$100,VLOOKUP(Cost!$D$5,'Coefficient Table'!$A$8:$K$92,9,FALSE)*P114,"N/A")</f>
        <v>N/A</v>
      </c>
      <c r="S114" s="127"/>
      <c r="T114" s="229"/>
      <c r="U114" s="222"/>
      <c r="V114" s="222"/>
      <c r="W114" s="222"/>
      <c r="X114" s="227">
        <f t="shared" si="3"/>
        <v>0</v>
      </c>
      <c r="Y114" s="222"/>
      <c r="Z114" s="222">
        <f>$N114*60*Cost!$H$10*Cost!$H$11*Cost!$D$7/1000</f>
        <v>0</v>
      </c>
      <c r="AA114" s="222">
        <f>$N114*60*Cost!$H$10*Cost!$H$11*Cost!$D$8/1000</f>
        <v>0</v>
      </c>
      <c r="AB114" s="222">
        <f>$N114*60*Cost!$H$10*Cost!$H$11*Cost!$D$9/1000</f>
        <v>0</v>
      </c>
      <c r="AC114" s="222">
        <f>$N114*60*Cost!$H$10*Cost!$H$11*Cost!$D$10/1000</f>
        <v>0</v>
      </c>
      <c r="AD114" s="222">
        <f>$N114*60*Cost!$H$10*Cost!$H$11*Cost!$D$11/1000</f>
        <v>0</v>
      </c>
      <c r="AE114" s="222">
        <f t="shared" si="5"/>
        <v>0</v>
      </c>
      <c r="AF114" s="222"/>
      <c r="AG114" s="222"/>
      <c r="AH114" s="222"/>
      <c r="AI114" s="222"/>
      <c r="AJ114" s="222"/>
      <c r="AK114" s="222"/>
      <c r="AL114" s="222"/>
      <c r="AM114" s="222"/>
      <c r="AN114" s="222"/>
      <c r="AO114" s="222"/>
      <c r="AP114" s="222"/>
      <c r="AQ114" s="222"/>
      <c r="AR114" s="222"/>
      <c r="AS114" s="222"/>
      <c r="AT114" s="222"/>
    </row>
    <row r="115" spans="2:46" ht="13.8" x14ac:dyDescent="0.25">
      <c r="B115" s="15"/>
      <c r="C115" s="15"/>
      <c r="D115" s="15"/>
      <c r="E115" s="16"/>
      <c r="F115" s="15"/>
      <c r="G115" s="29"/>
      <c r="H115" s="322"/>
      <c r="I115" s="323"/>
      <c r="J115" s="323"/>
      <c r="K115" s="15"/>
      <c r="L115" s="15"/>
      <c r="M115" s="204">
        <f t="shared" si="4"/>
        <v>0</v>
      </c>
      <c r="N115" s="44">
        <f>IF(DisplayUnits="standard",IF(G115=0,0,VLOOKUP(G115,'Flow Rate Table'!$B$13:$O$132,X115)),IF(G115=0,0,VLOOKUP(G115,#REF!,X115)))</f>
        <v>0</v>
      </c>
      <c r="O115" s="129" t="str">
        <f>IF(E115=$A$3,M115/Cost!$D$6,"N/A")</f>
        <v>N/A</v>
      </c>
      <c r="P115" s="45" t="str">
        <f>IF(E115=Translations!$A$100,VLOOKUP(Cost!$D$5,'Coefficient Table'!$A$8:$K$92,11,FALSE)*O115,"N/A")</f>
        <v>N/A</v>
      </c>
      <c r="Q115" s="45" t="str">
        <f>IF(E115=Translations!$A$100,VLOOKUP(Cost!$D$5,'Coefficient Table'!$A$8:$K$92,10,FALSE)*O115,"N/A")</f>
        <v>N/A</v>
      </c>
      <c r="R115" s="45" t="str">
        <f>IF(E115=Translations!$A$100,VLOOKUP(Cost!$D$5,'Coefficient Table'!$A$8:$K$92,9,FALSE)*P115,"N/A")</f>
        <v>N/A</v>
      </c>
      <c r="S115" s="127"/>
      <c r="T115" s="229"/>
      <c r="U115" s="222"/>
      <c r="V115" s="222"/>
      <c r="W115" s="222"/>
      <c r="X115" s="227">
        <f t="shared" si="3"/>
        <v>0</v>
      </c>
      <c r="Y115" s="222"/>
      <c r="Z115" s="222">
        <f>$N115*60*Cost!$H$10*Cost!$H$11*Cost!$D$7/1000</f>
        <v>0</v>
      </c>
      <c r="AA115" s="222">
        <f>$N115*60*Cost!$H$10*Cost!$H$11*Cost!$D$8/1000</f>
        <v>0</v>
      </c>
      <c r="AB115" s="222">
        <f>$N115*60*Cost!$H$10*Cost!$H$11*Cost!$D$9/1000</f>
        <v>0</v>
      </c>
      <c r="AC115" s="222">
        <f>$N115*60*Cost!$H$10*Cost!$H$11*Cost!$D$10/1000</f>
        <v>0</v>
      </c>
      <c r="AD115" s="222">
        <f>$N115*60*Cost!$H$10*Cost!$H$11*Cost!$D$11/1000</f>
        <v>0</v>
      </c>
      <c r="AE115" s="222">
        <f t="shared" si="5"/>
        <v>0</v>
      </c>
      <c r="AF115" s="222"/>
      <c r="AG115" s="222"/>
      <c r="AH115" s="222"/>
      <c r="AI115" s="222"/>
      <c r="AJ115" s="222"/>
      <c r="AK115" s="222"/>
      <c r="AL115" s="222"/>
      <c r="AM115" s="222"/>
      <c r="AN115" s="222"/>
      <c r="AO115" s="222"/>
      <c r="AP115" s="222"/>
      <c r="AQ115" s="222"/>
      <c r="AR115" s="222"/>
      <c r="AS115" s="222"/>
      <c r="AT115" s="222"/>
    </row>
    <row r="116" spans="2:46" ht="13.8" x14ac:dyDescent="0.25">
      <c r="B116" s="15"/>
      <c r="C116" s="15"/>
      <c r="D116" s="15"/>
      <c r="E116" s="16"/>
      <c r="F116" s="15"/>
      <c r="G116" s="29"/>
      <c r="H116" s="322"/>
      <c r="I116" s="323"/>
      <c r="J116" s="323"/>
      <c r="K116" s="15"/>
      <c r="L116" s="15"/>
      <c r="M116" s="204">
        <f t="shared" si="4"/>
        <v>0</v>
      </c>
      <c r="N116" s="44">
        <f>IF(DisplayUnits="standard",IF(G116=0,0,VLOOKUP(G116,'Flow Rate Table'!$B$13:$O$132,X116)),IF(G116=0,0,VLOOKUP(G116,#REF!,X116)))</f>
        <v>0</v>
      </c>
      <c r="O116" s="129" t="str">
        <f>IF(E116=$A$3,M116/Cost!$D$6,"N/A")</f>
        <v>N/A</v>
      </c>
      <c r="P116" s="45" t="str">
        <f>IF(E116=Translations!$A$100,VLOOKUP(Cost!$D$5,'Coefficient Table'!$A$8:$K$92,11,FALSE)*O116,"N/A")</f>
        <v>N/A</v>
      </c>
      <c r="Q116" s="45" t="str">
        <f>IF(E116=Translations!$A$100,VLOOKUP(Cost!$D$5,'Coefficient Table'!$A$8:$K$92,10,FALSE)*O116,"N/A")</f>
        <v>N/A</v>
      </c>
      <c r="R116" s="45" t="str">
        <f>IF(E116=Translations!$A$100,VLOOKUP(Cost!$D$5,'Coefficient Table'!$A$8:$K$92,9,FALSE)*P116,"N/A")</f>
        <v>N/A</v>
      </c>
      <c r="S116" s="127"/>
      <c r="T116" s="229"/>
      <c r="U116" s="222"/>
      <c r="V116" s="222"/>
      <c r="W116" s="222"/>
      <c r="X116" s="227">
        <f t="shared" si="3"/>
        <v>0</v>
      </c>
      <c r="Y116" s="222"/>
      <c r="Z116" s="222">
        <f>$N116*60*Cost!$H$10*Cost!$H$11*Cost!$D$7/1000</f>
        <v>0</v>
      </c>
      <c r="AA116" s="222">
        <f>$N116*60*Cost!$H$10*Cost!$H$11*Cost!$D$8/1000</f>
        <v>0</v>
      </c>
      <c r="AB116" s="222">
        <f>$N116*60*Cost!$H$10*Cost!$H$11*Cost!$D$9/1000</f>
        <v>0</v>
      </c>
      <c r="AC116" s="222">
        <f>$N116*60*Cost!$H$10*Cost!$H$11*Cost!$D$10/1000</f>
        <v>0</v>
      </c>
      <c r="AD116" s="222">
        <f>$N116*60*Cost!$H$10*Cost!$H$11*Cost!$D$11/1000</f>
        <v>0</v>
      </c>
      <c r="AE116" s="222">
        <f t="shared" si="5"/>
        <v>0</v>
      </c>
      <c r="AF116" s="222"/>
      <c r="AG116" s="222"/>
      <c r="AH116" s="222"/>
      <c r="AI116" s="222"/>
      <c r="AJ116" s="222"/>
      <c r="AK116" s="222"/>
      <c r="AL116" s="222"/>
      <c r="AM116" s="222"/>
      <c r="AN116" s="222"/>
      <c r="AO116" s="222"/>
      <c r="AP116" s="222"/>
      <c r="AQ116" s="222"/>
      <c r="AR116" s="222"/>
      <c r="AS116" s="222"/>
      <c r="AT116" s="222"/>
    </row>
    <row r="117" spans="2:46" ht="13.8" x14ac:dyDescent="0.25">
      <c r="B117" s="15"/>
      <c r="C117" s="15"/>
      <c r="D117" s="15"/>
      <c r="E117" s="16"/>
      <c r="F117" s="15"/>
      <c r="G117" s="29"/>
      <c r="H117" s="322"/>
      <c r="I117" s="323"/>
      <c r="J117" s="323"/>
      <c r="K117" s="15"/>
      <c r="L117" s="15"/>
      <c r="M117" s="204">
        <f t="shared" si="4"/>
        <v>0</v>
      </c>
      <c r="N117" s="44">
        <f>IF(DisplayUnits="standard",IF(G117=0,0,VLOOKUP(G117,'Flow Rate Table'!$B$13:$O$132,X117)),IF(G117=0,0,VLOOKUP(G117,#REF!,X117)))</f>
        <v>0</v>
      </c>
      <c r="O117" s="129" t="str">
        <f>IF(E117=$A$3,M117/Cost!$D$6,"N/A")</f>
        <v>N/A</v>
      </c>
      <c r="P117" s="45" t="str">
        <f>IF(E117=Translations!$A$100,VLOOKUP(Cost!$D$5,'Coefficient Table'!$A$8:$K$92,11,FALSE)*O117,"N/A")</f>
        <v>N/A</v>
      </c>
      <c r="Q117" s="45" t="str">
        <f>IF(E117=Translations!$A$100,VLOOKUP(Cost!$D$5,'Coefficient Table'!$A$8:$K$92,10,FALSE)*O117,"N/A")</f>
        <v>N/A</v>
      </c>
      <c r="R117" s="45" t="str">
        <f>IF(E117=Translations!$A$100,VLOOKUP(Cost!$D$5,'Coefficient Table'!$A$8:$K$92,9,FALSE)*P117,"N/A")</f>
        <v>N/A</v>
      </c>
      <c r="S117" s="127"/>
      <c r="T117" s="229"/>
      <c r="U117" s="222"/>
      <c r="V117" s="222"/>
      <c r="W117" s="222"/>
      <c r="X117" s="227">
        <f t="shared" si="3"/>
        <v>0</v>
      </c>
      <c r="Y117" s="222"/>
      <c r="Z117" s="222">
        <f>$N117*60*Cost!$H$10*Cost!$H$11*Cost!$D$7/1000</f>
        <v>0</v>
      </c>
      <c r="AA117" s="222">
        <f>$N117*60*Cost!$H$10*Cost!$H$11*Cost!$D$8/1000</f>
        <v>0</v>
      </c>
      <c r="AB117" s="222">
        <f>$N117*60*Cost!$H$10*Cost!$H$11*Cost!$D$9/1000</f>
        <v>0</v>
      </c>
      <c r="AC117" s="222">
        <f>$N117*60*Cost!$H$10*Cost!$H$11*Cost!$D$10/1000</f>
        <v>0</v>
      </c>
      <c r="AD117" s="222">
        <f>$N117*60*Cost!$H$10*Cost!$H$11*Cost!$D$11/1000</f>
        <v>0</v>
      </c>
      <c r="AE117" s="222">
        <f t="shared" si="5"/>
        <v>0</v>
      </c>
      <c r="AF117" s="222"/>
      <c r="AG117" s="222"/>
      <c r="AH117" s="222"/>
      <c r="AI117" s="222"/>
      <c r="AJ117" s="222"/>
      <c r="AK117" s="222"/>
      <c r="AL117" s="222"/>
      <c r="AM117" s="222"/>
      <c r="AN117" s="222"/>
      <c r="AO117" s="222"/>
      <c r="AP117" s="222"/>
      <c r="AQ117" s="222"/>
      <c r="AR117" s="222"/>
      <c r="AS117" s="222"/>
      <c r="AT117" s="222"/>
    </row>
    <row r="118" spans="2:46" ht="13.8" x14ac:dyDescent="0.25">
      <c r="B118" s="15"/>
      <c r="C118" s="15"/>
      <c r="D118" s="15"/>
      <c r="E118" s="16"/>
      <c r="F118" s="15"/>
      <c r="G118" s="29"/>
      <c r="H118" s="322"/>
      <c r="I118" s="323"/>
      <c r="J118" s="323"/>
      <c r="K118" s="15"/>
      <c r="L118" s="15"/>
      <c r="M118" s="204">
        <f t="shared" si="4"/>
        <v>0</v>
      </c>
      <c r="N118" s="44">
        <f>IF(DisplayUnits="standard",IF(G118=0,0,VLOOKUP(G118,'Flow Rate Table'!$B$13:$O$132,X118)),IF(G118=0,0,VLOOKUP(G118,#REF!,X118)))</f>
        <v>0</v>
      </c>
      <c r="O118" s="129" t="str">
        <f>IF(E118=$A$3,M118/Cost!$D$6,"N/A")</f>
        <v>N/A</v>
      </c>
      <c r="P118" s="45" t="str">
        <f>IF(E118=Translations!$A$100,VLOOKUP(Cost!$D$5,'Coefficient Table'!$A$8:$K$92,11,FALSE)*O118,"N/A")</f>
        <v>N/A</v>
      </c>
      <c r="Q118" s="45" t="str">
        <f>IF(E118=Translations!$A$100,VLOOKUP(Cost!$D$5,'Coefficient Table'!$A$8:$K$92,10,FALSE)*O118,"N/A")</f>
        <v>N/A</v>
      </c>
      <c r="R118" s="45" t="str">
        <f>IF(E118=Translations!$A$100,VLOOKUP(Cost!$D$5,'Coefficient Table'!$A$8:$K$92,9,FALSE)*P118,"N/A")</f>
        <v>N/A</v>
      </c>
      <c r="S118" s="127"/>
      <c r="T118" s="229"/>
      <c r="U118" s="222"/>
      <c r="V118" s="222"/>
      <c r="W118" s="222"/>
      <c r="X118" s="227">
        <f t="shared" si="3"/>
        <v>0</v>
      </c>
      <c r="Y118" s="222"/>
      <c r="Z118" s="222">
        <f>$N118*60*Cost!$H$10*Cost!$H$11*Cost!$D$7/1000</f>
        <v>0</v>
      </c>
      <c r="AA118" s="222">
        <f>$N118*60*Cost!$H$10*Cost!$H$11*Cost!$D$8/1000</f>
        <v>0</v>
      </c>
      <c r="AB118" s="222">
        <f>$N118*60*Cost!$H$10*Cost!$H$11*Cost!$D$9/1000</f>
        <v>0</v>
      </c>
      <c r="AC118" s="222">
        <f>$N118*60*Cost!$H$10*Cost!$H$11*Cost!$D$10/1000</f>
        <v>0</v>
      </c>
      <c r="AD118" s="222">
        <f>$N118*60*Cost!$H$10*Cost!$H$11*Cost!$D$11/1000</f>
        <v>0</v>
      </c>
      <c r="AE118" s="222">
        <f t="shared" si="5"/>
        <v>0</v>
      </c>
      <c r="AF118" s="222"/>
      <c r="AG118" s="222"/>
      <c r="AH118" s="222"/>
      <c r="AI118" s="222"/>
      <c r="AJ118" s="222"/>
      <c r="AK118" s="222"/>
      <c r="AL118" s="222"/>
      <c r="AM118" s="222"/>
      <c r="AN118" s="222"/>
      <c r="AO118" s="222"/>
      <c r="AP118" s="222"/>
      <c r="AQ118" s="222"/>
      <c r="AR118" s="222"/>
      <c r="AS118" s="222"/>
      <c r="AT118" s="222"/>
    </row>
    <row r="119" spans="2:46" ht="13.8" x14ac:dyDescent="0.25">
      <c r="B119" s="15"/>
      <c r="C119" s="15"/>
      <c r="D119" s="15"/>
      <c r="E119" s="16"/>
      <c r="F119" s="15"/>
      <c r="G119" s="29"/>
      <c r="H119" s="322"/>
      <c r="I119" s="323"/>
      <c r="J119" s="323"/>
      <c r="K119" s="15"/>
      <c r="L119" s="15"/>
      <c r="M119" s="204">
        <f t="shared" si="4"/>
        <v>0</v>
      </c>
      <c r="N119" s="44">
        <f>IF(DisplayUnits="standard",IF(G119=0,0,VLOOKUP(G119,'Flow Rate Table'!$B$13:$O$132,X119)),IF(G119=0,0,VLOOKUP(G119,#REF!,X119)))</f>
        <v>0</v>
      </c>
      <c r="O119" s="129" t="str">
        <f>IF(E119=$A$3,M119/Cost!$D$6,"N/A")</f>
        <v>N/A</v>
      </c>
      <c r="P119" s="45" t="str">
        <f>IF(E119=Translations!$A$100,VLOOKUP(Cost!$D$5,'Coefficient Table'!$A$8:$K$92,11,FALSE)*O119,"N/A")</f>
        <v>N/A</v>
      </c>
      <c r="Q119" s="45" t="str">
        <f>IF(E119=Translations!$A$100,VLOOKUP(Cost!$D$5,'Coefficient Table'!$A$8:$K$92,10,FALSE)*O119,"N/A")</f>
        <v>N/A</v>
      </c>
      <c r="R119" s="45" t="str">
        <f>IF(E119=Translations!$A$100,VLOOKUP(Cost!$D$5,'Coefficient Table'!$A$8:$K$92,9,FALSE)*P119,"N/A")</f>
        <v>N/A</v>
      </c>
      <c r="S119" s="127"/>
      <c r="T119" s="229"/>
      <c r="U119" s="222"/>
      <c r="V119" s="222"/>
      <c r="W119" s="222"/>
      <c r="X119" s="227">
        <f t="shared" si="3"/>
        <v>0</v>
      </c>
      <c r="Y119" s="222"/>
      <c r="Z119" s="222">
        <f>$N119*60*Cost!$H$10*Cost!$H$11*Cost!$D$7/1000</f>
        <v>0</v>
      </c>
      <c r="AA119" s="222">
        <f>$N119*60*Cost!$H$10*Cost!$H$11*Cost!$D$8/1000</f>
        <v>0</v>
      </c>
      <c r="AB119" s="222">
        <f>$N119*60*Cost!$H$10*Cost!$H$11*Cost!$D$9/1000</f>
        <v>0</v>
      </c>
      <c r="AC119" s="222">
        <f>$N119*60*Cost!$H$10*Cost!$H$11*Cost!$D$10/1000</f>
        <v>0</v>
      </c>
      <c r="AD119" s="222">
        <f>$N119*60*Cost!$H$10*Cost!$H$11*Cost!$D$11/1000</f>
        <v>0</v>
      </c>
      <c r="AE119" s="222">
        <f t="shared" si="5"/>
        <v>0</v>
      </c>
      <c r="AF119" s="222"/>
      <c r="AG119" s="222"/>
      <c r="AH119" s="222"/>
      <c r="AI119" s="222"/>
      <c r="AJ119" s="222"/>
      <c r="AK119" s="222"/>
      <c r="AL119" s="222"/>
      <c r="AM119" s="222"/>
      <c r="AN119" s="222"/>
      <c r="AO119" s="222"/>
      <c r="AP119" s="222"/>
      <c r="AQ119" s="222"/>
      <c r="AR119" s="222"/>
      <c r="AS119" s="222"/>
      <c r="AT119" s="222"/>
    </row>
    <row r="120" spans="2:46" ht="13.8" x14ac:dyDescent="0.25">
      <c r="B120" s="15"/>
      <c r="C120" s="15"/>
      <c r="D120" s="15"/>
      <c r="E120" s="16"/>
      <c r="F120" s="15"/>
      <c r="G120" s="29"/>
      <c r="H120" s="322"/>
      <c r="I120" s="323"/>
      <c r="J120" s="323"/>
      <c r="K120" s="15"/>
      <c r="L120" s="15"/>
      <c r="M120" s="204">
        <f t="shared" si="4"/>
        <v>0</v>
      </c>
      <c r="N120" s="44">
        <f>IF(DisplayUnits="standard",IF(G120=0,0,VLOOKUP(G120,'Flow Rate Table'!$B$13:$O$132,X120)),IF(G120=0,0,VLOOKUP(G120,#REF!,X120)))</f>
        <v>0</v>
      </c>
      <c r="O120" s="129" t="str">
        <f>IF(E120=$A$3,M120/Cost!$D$6,"N/A")</f>
        <v>N/A</v>
      </c>
      <c r="P120" s="45" t="str">
        <f>IF(E120=Translations!$A$100,VLOOKUP(Cost!$D$5,'Coefficient Table'!$A$8:$K$92,11,FALSE)*O120,"N/A")</f>
        <v>N/A</v>
      </c>
      <c r="Q120" s="45" t="str">
        <f>IF(E120=Translations!$A$100,VLOOKUP(Cost!$D$5,'Coefficient Table'!$A$8:$K$92,10,FALSE)*O120,"N/A")</f>
        <v>N/A</v>
      </c>
      <c r="R120" s="45" t="str">
        <f>IF(E120=Translations!$A$100,VLOOKUP(Cost!$D$5,'Coefficient Table'!$A$8:$K$92,9,FALSE)*P120,"N/A")</f>
        <v>N/A</v>
      </c>
      <c r="S120" s="127"/>
      <c r="T120" s="229"/>
      <c r="U120" s="222"/>
      <c r="V120" s="222"/>
      <c r="W120" s="222"/>
      <c r="X120" s="227">
        <f t="shared" si="3"/>
        <v>0</v>
      </c>
      <c r="Y120" s="222"/>
      <c r="Z120" s="222">
        <f>$N120*60*Cost!$H$10*Cost!$H$11*Cost!$D$7/1000</f>
        <v>0</v>
      </c>
      <c r="AA120" s="222">
        <f>$N120*60*Cost!$H$10*Cost!$H$11*Cost!$D$8/1000</f>
        <v>0</v>
      </c>
      <c r="AB120" s="222">
        <f>$N120*60*Cost!$H$10*Cost!$H$11*Cost!$D$9/1000</f>
        <v>0</v>
      </c>
      <c r="AC120" s="222">
        <f>$N120*60*Cost!$H$10*Cost!$H$11*Cost!$D$10/1000</f>
        <v>0</v>
      </c>
      <c r="AD120" s="222">
        <f>$N120*60*Cost!$H$10*Cost!$H$11*Cost!$D$11/1000</f>
        <v>0</v>
      </c>
      <c r="AE120" s="222">
        <f t="shared" si="5"/>
        <v>0</v>
      </c>
      <c r="AF120" s="222"/>
      <c r="AG120" s="222"/>
      <c r="AH120" s="222"/>
      <c r="AI120" s="222"/>
      <c r="AJ120" s="222"/>
      <c r="AK120" s="222"/>
      <c r="AL120" s="222"/>
      <c r="AM120" s="222"/>
      <c r="AN120" s="222"/>
      <c r="AO120" s="222"/>
      <c r="AP120" s="222"/>
      <c r="AQ120" s="222"/>
      <c r="AR120" s="222"/>
      <c r="AS120" s="222"/>
      <c r="AT120" s="222"/>
    </row>
    <row r="121" spans="2:46" ht="13.8" x14ac:dyDescent="0.25">
      <c r="B121" s="15"/>
      <c r="C121" s="15"/>
      <c r="D121" s="15"/>
      <c r="E121" s="16"/>
      <c r="F121" s="15"/>
      <c r="G121" s="29"/>
      <c r="H121" s="322"/>
      <c r="I121" s="323"/>
      <c r="J121" s="323"/>
      <c r="K121" s="15"/>
      <c r="L121" s="15"/>
      <c r="M121" s="204">
        <f t="shared" si="4"/>
        <v>0</v>
      </c>
      <c r="N121" s="44">
        <f>IF(DisplayUnits="standard",IF(G121=0,0,VLOOKUP(G121,'Flow Rate Table'!$B$13:$O$132,X121)),IF(G121=0,0,VLOOKUP(G121,#REF!,X121)))</f>
        <v>0</v>
      </c>
      <c r="O121" s="129" t="str">
        <f>IF(E121=$A$3,M121/Cost!$D$6,"N/A")</f>
        <v>N/A</v>
      </c>
      <c r="P121" s="45" t="str">
        <f>IF(E121=Translations!$A$100,VLOOKUP(Cost!$D$5,'Coefficient Table'!$A$8:$K$92,11,FALSE)*O121,"N/A")</f>
        <v>N/A</v>
      </c>
      <c r="Q121" s="45" t="str">
        <f>IF(E121=Translations!$A$100,VLOOKUP(Cost!$D$5,'Coefficient Table'!$A$8:$K$92,10,FALSE)*O121,"N/A")</f>
        <v>N/A</v>
      </c>
      <c r="R121" s="45" t="str">
        <f>IF(E121=Translations!$A$100,VLOOKUP(Cost!$D$5,'Coefficient Table'!$A$8:$K$92,9,FALSE)*P121,"N/A")</f>
        <v>N/A</v>
      </c>
      <c r="S121" s="127"/>
      <c r="T121" s="229"/>
      <c r="U121" s="222"/>
      <c r="V121" s="222"/>
      <c r="W121" s="222"/>
      <c r="X121" s="227">
        <f t="shared" si="3"/>
        <v>0</v>
      </c>
      <c r="Y121" s="222"/>
      <c r="Z121" s="222">
        <f>$N121*60*Cost!$H$10*Cost!$H$11*Cost!$D$7/1000</f>
        <v>0</v>
      </c>
      <c r="AA121" s="222">
        <f>$N121*60*Cost!$H$10*Cost!$H$11*Cost!$D$8/1000</f>
        <v>0</v>
      </c>
      <c r="AB121" s="222">
        <f>$N121*60*Cost!$H$10*Cost!$H$11*Cost!$D$9/1000</f>
        <v>0</v>
      </c>
      <c r="AC121" s="222">
        <f>$N121*60*Cost!$H$10*Cost!$H$11*Cost!$D$10/1000</f>
        <v>0</v>
      </c>
      <c r="AD121" s="222">
        <f>$N121*60*Cost!$H$10*Cost!$H$11*Cost!$D$11/1000</f>
        <v>0</v>
      </c>
      <c r="AE121" s="222">
        <f t="shared" si="5"/>
        <v>0</v>
      </c>
      <c r="AF121" s="222"/>
      <c r="AG121" s="222"/>
      <c r="AH121" s="222"/>
      <c r="AI121" s="222"/>
      <c r="AJ121" s="222"/>
      <c r="AK121" s="222"/>
      <c r="AL121" s="222"/>
      <c r="AM121" s="222"/>
      <c r="AN121" s="222"/>
      <c r="AO121" s="222"/>
      <c r="AP121" s="222"/>
      <c r="AQ121" s="222"/>
      <c r="AR121" s="222"/>
      <c r="AS121" s="222"/>
      <c r="AT121" s="222"/>
    </row>
    <row r="122" spans="2:46" ht="13.8" x14ac:dyDescent="0.25">
      <c r="B122" s="15"/>
      <c r="C122" s="15"/>
      <c r="D122" s="15"/>
      <c r="E122" s="16"/>
      <c r="F122" s="15"/>
      <c r="G122" s="29"/>
      <c r="H122" s="322"/>
      <c r="I122" s="323"/>
      <c r="J122" s="323"/>
      <c r="K122" s="15"/>
      <c r="L122" s="15"/>
      <c r="M122" s="204">
        <f t="shared" si="4"/>
        <v>0</v>
      </c>
      <c r="N122" s="44">
        <f>IF(DisplayUnits="standard",IF(G122=0,0,VLOOKUP(G122,'Flow Rate Table'!$B$13:$O$132,X122)),IF(G122=0,0,VLOOKUP(G122,#REF!,X122)))</f>
        <v>0</v>
      </c>
      <c r="O122" s="129" t="str">
        <f>IF(E122=$A$3,M122/Cost!$D$6,"N/A")</f>
        <v>N/A</v>
      </c>
      <c r="P122" s="45" t="str">
        <f>IF(E122=Translations!$A$100,VLOOKUP(Cost!$D$5,'Coefficient Table'!$A$8:$K$92,11,FALSE)*O122,"N/A")</f>
        <v>N/A</v>
      </c>
      <c r="Q122" s="45" t="str">
        <f>IF(E122=Translations!$A$100,VLOOKUP(Cost!$D$5,'Coefficient Table'!$A$8:$K$92,10,FALSE)*O122,"N/A")</f>
        <v>N/A</v>
      </c>
      <c r="R122" s="45" t="str">
        <f>IF(E122=Translations!$A$100,VLOOKUP(Cost!$D$5,'Coefficient Table'!$A$8:$K$92,9,FALSE)*P122,"N/A")</f>
        <v>N/A</v>
      </c>
      <c r="S122" s="127"/>
      <c r="T122" s="229"/>
      <c r="U122" s="222"/>
      <c r="V122" s="222"/>
      <c r="W122" s="222"/>
      <c r="X122" s="227">
        <f t="shared" si="3"/>
        <v>0</v>
      </c>
      <c r="Y122" s="222"/>
      <c r="Z122" s="222">
        <f>$N122*60*Cost!$H$10*Cost!$H$11*Cost!$D$7/1000</f>
        <v>0</v>
      </c>
      <c r="AA122" s="222">
        <f>$N122*60*Cost!$H$10*Cost!$H$11*Cost!$D$8/1000</f>
        <v>0</v>
      </c>
      <c r="AB122" s="222">
        <f>$N122*60*Cost!$H$10*Cost!$H$11*Cost!$D$9/1000</f>
        <v>0</v>
      </c>
      <c r="AC122" s="222">
        <f>$N122*60*Cost!$H$10*Cost!$H$11*Cost!$D$10/1000</f>
        <v>0</v>
      </c>
      <c r="AD122" s="222">
        <f>$N122*60*Cost!$H$10*Cost!$H$11*Cost!$D$11/1000</f>
        <v>0</v>
      </c>
      <c r="AE122" s="222">
        <f t="shared" si="5"/>
        <v>0</v>
      </c>
      <c r="AF122" s="222"/>
      <c r="AG122" s="222"/>
      <c r="AH122" s="222"/>
      <c r="AI122" s="222"/>
      <c r="AJ122" s="222"/>
      <c r="AK122" s="222"/>
      <c r="AL122" s="222"/>
      <c r="AM122" s="222"/>
      <c r="AN122" s="222"/>
      <c r="AO122" s="222"/>
      <c r="AP122" s="222"/>
      <c r="AQ122" s="222"/>
      <c r="AR122" s="222"/>
      <c r="AS122" s="222"/>
      <c r="AT122" s="222"/>
    </row>
    <row r="123" spans="2:46" ht="13.8" x14ac:dyDescent="0.25">
      <c r="B123" s="15"/>
      <c r="C123" s="15"/>
      <c r="D123" s="15"/>
      <c r="E123" s="16"/>
      <c r="F123" s="15"/>
      <c r="G123" s="29"/>
      <c r="H123" s="322"/>
      <c r="I123" s="323"/>
      <c r="J123" s="323"/>
      <c r="K123" s="15"/>
      <c r="L123" s="15"/>
      <c r="M123" s="204">
        <f t="shared" si="4"/>
        <v>0</v>
      </c>
      <c r="N123" s="44">
        <f>IF(DisplayUnits="standard",IF(G123=0,0,VLOOKUP(G123,'Flow Rate Table'!$B$13:$O$132,X123)),IF(G123=0,0,VLOOKUP(G123,#REF!,X123)))</f>
        <v>0</v>
      </c>
      <c r="O123" s="129" t="str">
        <f>IF(E123=$A$3,M123/Cost!$D$6,"N/A")</f>
        <v>N/A</v>
      </c>
      <c r="P123" s="45" t="str">
        <f>IF(E123=Translations!$A$100,VLOOKUP(Cost!$D$5,'Coefficient Table'!$A$8:$K$92,11,FALSE)*O123,"N/A")</f>
        <v>N/A</v>
      </c>
      <c r="Q123" s="45" t="str">
        <f>IF(E123=Translations!$A$100,VLOOKUP(Cost!$D$5,'Coefficient Table'!$A$8:$K$92,10,FALSE)*O123,"N/A")</f>
        <v>N/A</v>
      </c>
      <c r="R123" s="45" t="str">
        <f>IF(E123=Translations!$A$100,VLOOKUP(Cost!$D$5,'Coefficient Table'!$A$8:$K$92,9,FALSE)*P123,"N/A")</f>
        <v>N/A</v>
      </c>
      <c r="S123" s="127"/>
      <c r="T123" s="229"/>
      <c r="U123" s="222"/>
      <c r="V123" s="222"/>
      <c r="W123" s="222"/>
      <c r="X123" s="227">
        <f t="shared" si="3"/>
        <v>0</v>
      </c>
      <c r="Y123" s="222"/>
      <c r="Z123" s="222">
        <f>$N123*60*Cost!$H$10*Cost!$H$11*Cost!$D$7/1000</f>
        <v>0</v>
      </c>
      <c r="AA123" s="222">
        <f>$N123*60*Cost!$H$10*Cost!$H$11*Cost!$D$8/1000</f>
        <v>0</v>
      </c>
      <c r="AB123" s="222">
        <f>$N123*60*Cost!$H$10*Cost!$H$11*Cost!$D$9/1000</f>
        <v>0</v>
      </c>
      <c r="AC123" s="222">
        <f>$N123*60*Cost!$H$10*Cost!$H$11*Cost!$D$10/1000</f>
        <v>0</v>
      </c>
      <c r="AD123" s="222">
        <f>$N123*60*Cost!$H$10*Cost!$H$11*Cost!$D$11/1000</f>
        <v>0</v>
      </c>
      <c r="AE123" s="222">
        <f t="shared" si="5"/>
        <v>0</v>
      </c>
      <c r="AF123" s="222"/>
      <c r="AG123" s="222"/>
      <c r="AH123" s="222"/>
      <c r="AI123" s="222"/>
      <c r="AJ123" s="222"/>
      <c r="AK123" s="222"/>
      <c r="AL123" s="222"/>
      <c r="AM123" s="222"/>
      <c r="AN123" s="222"/>
      <c r="AO123" s="222"/>
      <c r="AP123" s="222"/>
      <c r="AQ123" s="222"/>
      <c r="AR123" s="222"/>
      <c r="AS123" s="222"/>
      <c r="AT123" s="222"/>
    </row>
    <row r="124" spans="2:46" ht="13.8" x14ac:dyDescent="0.25">
      <c r="B124" s="15"/>
      <c r="C124" s="15"/>
      <c r="D124" s="15"/>
      <c r="E124" s="16"/>
      <c r="F124" s="15"/>
      <c r="G124" s="29"/>
      <c r="H124" s="322"/>
      <c r="I124" s="323"/>
      <c r="J124" s="323"/>
      <c r="K124" s="15"/>
      <c r="L124" s="15"/>
      <c r="M124" s="204">
        <f t="shared" si="4"/>
        <v>0</v>
      </c>
      <c r="N124" s="44">
        <f>IF(DisplayUnits="standard",IF(G124=0,0,VLOOKUP(G124,'Flow Rate Table'!$B$13:$O$132,X124)),IF(G124=0,0,VLOOKUP(G124,#REF!,X124)))</f>
        <v>0</v>
      </c>
      <c r="O124" s="129" t="str">
        <f>IF(E124=$A$3,M124/Cost!$D$6,"N/A")</f>
        <v>N/A</v>
      </c>
      <c r="P124" s="45" t="str">
        <f>IF(E124=Translations!$A$100,VLOOKUP(Cost!$D$5,'Coefficient Table'!$A$8:$K$92,11,FALSE)*O124,"N/A")</f>
        <v>N/A</v>
      </c>
      <c r="Q124" s="45" t="str">
        <f>IF(E124=Translations!$A$100,VLOOKUP(Cost!$D$5,'Coefficient Table'!$A$8:$K$92,10,FALSE)*O124,"N/A")</f>
        <v>N/A</v>
      </c>
      <c r="R124" s="45" t="str">
        <f>IF(E124=Translations!$A$100,VLOOKUP(Cost!$D$5,'Coefficient Table'!$A$8:$K$92,9,FALSE)*P124,"N/A")</f>
        <v>N/A</v>
      </c>
      <c r="S124" s="127"/>
      <c r="T124" s="229"/>
      <c r="U124" s="222"/>
      <c r="V124" s="222"/>
      <c r="W124" s="222"/>
      <c r="X124" s="227">
        <f t="shared" si="3"/>
        <v>0</v>
      </c>
      <c r="Y124" s="222"/>
      <c r="Z124" s="222">
        <f>$N124*60*Cost!$H$10*Cost!$H$11*Cost!$D$7/1000</f>
        <v>0</v>
      </c>
      <c r="AA124" s="222">
        <f>$N124*60*Cost!$H$10*Cost!$H$11*Cost!$D$8/1000</f>
        <v>0</v>
      </c>
      <c r="AB124" s="222">
        <f>$N124*60*Cost!$H$10*Cost!$H$11*Cost!$D$9/1000</f>
        <v>0</v>
      </c>
      <c r="AC124" s="222">
        <f>$N124*60*Cost!$H$10*Cost!$H$11*Cost!$D$10/1000</f>
        <v>0</v>
      </c>
      <c r="AD124" s="222">
        <f>$N124*60*Cost!$H$10*Cost!$H$11*Cost!$D$11/1000</f>
        <v>0</v>
      </c>
      <c r="AE124" s="222">
        <f t="shared" si="5"/>
        <v>0</v>
      </c>
      <c r="AF124" s="222"/>
      <c r="AG124" s="222"/>
      <c r="AH124" s="222"/>
      <c r="AI124" s="222"/>
      <c r="AJ124" s="222"/>
      <c r="AK124" s="222"/>
      <c r="AL124" s="222"/>
      <c r="AM124" s="222"/>
      <c r="AN124" s="222"/>
      <c r="AO124" s="222"/>
      <c r="AP124" s="222"/>
      <c r="AQ124" s="222"/>
      <c r="AR124" s="222"/>
      <c r="AS124" s="222"/>
      <c r="AT124" s="222"/>
    </row>
    <row r="125" spans="2:46" ht="13.8" x14ac:dyDescent="0.25">
      <c r="B125" s="15"/>
      <c r="C125" s="15"/>
      <c r="D125" s="15"/>
      <c r="E125" s="16"/>
      <c r="F125" s="15"/>
      <c r="G125" s="29"/>
      <c r="H125" s="322"/>
      <c r="I125" s="323"/>
      <c r="J125" s="323"/>
      <c r="K125" s="15"/>
      <c r="L125" s="15"/>
      <c r="M125" s="204">
        <f t="shared" si="4"/>
        <v>0</v>
      </c>
      <c r="N125" s="44">
        <f>IF(DisplayUnits="standard",IF(G125=0,0,VLOOKUP(G125,'Flow Rate Table'!$B$13:$O$132,X125)),IF(G125=0,0,VLOOKUP(G125,#REF!,X125)))</f>
        <v>0</v>
      </c>
      <c r="O125" s="129" t="str">
        <f>IF(E125=$A$3,M125/Cost!$D$6,"N/A")</f>
        <v>N/A</v>
      </c>
      <c r="P125" s="45" t="str">
        <f>IF(E125=Translations!$A$100,VLOOKUP(Cost!$D$5,'Coefficient Table'!$A$8:$K$92,11,FALSE)*O125,"N/A")</f>
        <v>N/A</v>
      </c>
      <c r="Q125" s="45" t="str">
        <f>IF(E125=Translations!$A$100,VLOOKUP(Cost!$D$5,'Coefficient Table'!$A$8:$K$92,10,FALSE)*O125,"N/A")</f>
        <v>N/A</v>
      </c>
      <c r="R125" s="45" t="str">
        <f>IF(E125=Translations!$A$100,VLOOKUP(Cost!$D$5,'Coefficient Table'!$A$8:$K$92,9,FALSE)*P125,"N/A")</f>
        <v>N/A</v>
      </c>
      <c r="S125" s="127"/>
      <c r="T125" s="229"/>
      <c r="U125" s="222"/>
      <c r="V125" s="222"/>
      <c r="W125" s="222"/>
      <c r="X125" s="227">
        <f t="shared" si="3"/>
        <v>0</v>
      </c>
      <c r="Y125" s="222"/>
      <c r="Z125" s="222">
        <f>$N125*60*Cost!$H$10*Cost!$H$11*Cost!$D$7/1000</f>
        <v>0</v>
      </c>
      <c r="AA125" s="222">
        <f>$N125*60*Cost!$H$10*Cost!$H$11*Cost!$D$8/1000</f>
        <v>0</v>
      </c>
      <c r="AB125" s="222">
        <f>$N125*60*Cost!$H$10*Cost!$H$11*Cost!$D$9/1000</f>
        <v>0</v>
      </c>
      <c r="AC125" s="222">
        <f>$N125*60*Cost!$H$10*Cost!$H$11*Cost!$D$10/1000</f>
        <v>0</v>
      </c>
      <c r="AD125" s="222">
        <f>$N125*60*Cost!$H$10*Cost!$H$11*Cost!$D$11/1000</f>
        <v>0</v>
      </c>
      <c r="AE125" s="222">
        <f t="shared" si="5"/>
        <v>0</v>
      </c>
      <c r="AF125" s="222"/>
      <c r="AG125" s="222"/>
      <c r="AH125" s="222"/>
      <c r="AI125" s="222"/>
      <c r="AJ125" s="222"/>
      <c r="AK125" s="222"/>
      <c r="AL125" s="222"/>
      <c r="AM125" s="222"/>
      <c r="AN125" s="222"/>
      <c r="AO125" s="222"/>
      <c r="AP125" s="222"/>
      <c r="AQ125" s="222"/>
      <c r="AR125" s="222"/>
      <c r="AS125" s="222"/>
      <c r="AT125" s="222"/>
    </row>
    <row r="126" spans="2:46" ht="13.8" x14ac:dyDescent="0.25">
      <c r="B126" s="15"/>
      <c r="C126" s="15"/>
      <c r="D126" s="15"/>
      <c r="E126" s="16"/>
      <c r="F126" s="15"/>
      <c r="G126" s="29"/>
      <c r="H126" s="322"/>
      <c r="I126" s="323"/>
      <c r="J126" s="323"/>
      <c r="K126" s="15"/>
      <c r="L126" s="15"/>
      <c r="M126" s="204">
        <f t="shared" si="4"/>
        <v>0</v>
      </c>
      <c r="N126" s="44">
        <f>IF(DisplayUnits="standard",IF(G126=0,0,VLOOKUP(G126,'Flow Rate Table'!$B$13:$O$132,X126)),IF(G126=0,0,VLOOKUP(G126,#REF!,X126)))</f>
        <v>0</v>
      </c>
      <c r="O126" s="129" t="str">
        <f>IF(E126=$A$3,M126/Cost!$D$6,"N/A")</f>
        <v>N/A</v>
      </c>
      <c r="P126" s="45" t="str">
        <f>IF(E126=Translations!$A$100,VLOOKUP(Cost!$D$5,'Coefficient Table'!$A$8:$K$92,11,FALSE)*O126,"N/A")</f>
        <v>N/A</v>
      </c>
      <c r="Q126" s="45" t="str">
        <f>IF(E126=Translations!$A$100,VLOOKUP(Cost!$D$5,'Coefficient Table'!$A$8:$K$92,10,FALSE)*O126,"N/A")</f>
        <v>N/A</v>
      </c>
      <c r="R126" s="45" t="str">
        <f>IF(E126=Translations!$A$100,VLOOKUP(Cost!$D$5,'Coefficient Table'!$A$8:$K$92,9,FALSE)*P126,"N/A")</f>
        <v>N/A</v>
      </c>
      <c r="S126" s="127"/>
      <c r="T126" s="229"/>
      <c r="U126" s="222"/>
      <c r="V126" s="222"/>
      <c r="W126" s="222"/>
      <c r="X126" s="227">
        <f t="shared" si="3"/>
        <v>0</v>
      </c>
      <c r="Y126" s="222"/>
      <c r="Z126" s="222">
        <f>$N126*60*Cost!$H$10*Cost!$H$11*Cost!$D$7/1000</f>
        <v>0</v>
      </c>
      <c r="AA126" s="222">
        <f>$N126*60*Cost!$H$10*Cost!$H$11*Cost!$D$8/1000</f>
        <v>0</v>
      </c>
      <c r="AB126" s="222">
        <f>$N126*60*Cost!$H$10*Cost!$H$11*Cost!$D$9/1000</f>
        <v>0</v>
      </c>
      <c r="AC126" s="222">
        <f>$N126*60*Cost!$H$10*Cost!$H$11*Cost!$D$10/1000</f>
        <v>0</v>
      </c>
      <c r="AD126" s="222">
        <f>$N126*60*Cost!$H$10*Cost!$H$11*Cost!$D$11/1000</f>
        <v>0</v>
      </c>
      <c r="AE126" s="222">
        <f t="shared" si="5"/>
        <v>0</v>
      </c>
      <c r="AF126" s="222"/>
      <c r="AG126" s="222"/>
      <c r="AH126" s="222"/>
      <c r="AI126" s="222"/>
      <c r="AJ126" s="222"/>
      <c r="AK126" s="222"/>
      <c r="AL126" s="222"/>
      <c r="AM126" s="222"/>
      <c r="AN126" s="222"/>
      <c r="AO126" s="222"/>
      <c r="AP126" s="222"/>
      <c r="AQ126" s="222"/>
      <c r="AR126" s="222"/>
      <c r="AS126" s="222"/>
      <c r="AT126" s="222"/>
    </row>
    <row r="127" spans="2:46" ht="13.8" x14ac:dyDescent="0.25">
      <c r="B127" s="15"/>
      <c r="C127" s="15"/>
      <c r="D127" s="15"/>
      <c r="E127" s="16"/>
      <c r="F127" s="15"/>
      <c r="G127" s="29"/>
      <c r="H127" s="322"/>
      <c r="I127" s="323"/>
      <c r="J127" s="323"/>
      <c r="K127" s="15"/>
      <c r="L127" s="15"/>
      <c r="M127" s="204">
        <f t="shared" si="4"/>
        <v>0</v>
      </c>
      <c r="N127" s="44">
        <f>IF(DisplayUnits="standard",IF(G127=0,0,VLOOKUP(G127,'Flow Rate Table'!$B$13:$O$132,X127)),IF(G127=0,0,VLOOKUP(G127,#REF!,X127)))</f>
        <v>0</v>
      </c>
      <c r="O127" s="129" t="str">
        <f>IF(E127=$A$3,M127/Cost!$D$6,"N/A")</f>
        <v>N/A</v>
      </c>
      <c r="P127" s="45" t="str">
        <f>IF(E127=Translations!$A$100,VLOOKUP(Cost!$D$5,'Coefficient Table'!$A$8:$K$92,11,FALSE)*O127,"N/A")</f>
        <v>N/A</v>
      </c>
      <c r="Q127" s="45" t="str">
        <f>IF(E127=Translations!$A$100,VLOOKUP(Cost!$D$5,'Coefficient Table'!$A$8:$K$92,10,FALSE)*O127,"N/A")</f>
        <v>N/A</v>
      </c>
      <c r="R127" s="45" t="str">
        <f>IF(E127=Translations!$A$100,VLOOKUP(Cost!$D$5,'Coefficient Table'!$A$8:$K$92,9,FALSE)*P127,"N/A")</f>
        <v>N/A</v>
      </c>
      <c r="S127" s="127"/>
      <c r="T127" s="229"/>
      <c r="U127" s="222"/>
      <c r="V127" s="222"/>
      <c r="W127" s="222"/>
      <c r="X127" s="227">
        <f t="shared" si="3"/>
        <v>0</v>
      </c>
      <c r="Y127" s="222"/>
      <c r="Z127" s="222">
        <f>$N127*60*Cost!$H$10*Cost!$H$11*Cost!$D$7/1000</f>
        <v>0</v>
      </c>
      <c r="AA127" s="222">
        <f>$N127*60*Cost!$H$10*Cost!$H$11*Cost!$D$8/1000</f>
        <v>0</v>
      </c>
      <c r="AB127" s="222">
        <f>$N127*60*Cost!$H$10*Cost!$H$11*Cost!$D$9/1000</f>
        <v>0</v>
      </c>
      <c r="AC127" s="222">
        <f>$N127*60*Cost!$H$10*Cost!$H$11*Cost!$D$10/1000</f>
        <v>0</v>
      </c>
      <c r="AD127" s="222">
        <f>$N127*60*Cost!$H$10*Cost!$H$11*Cost!$D$11/1000</f>
        <v>0</v>
      </c>
      <c r="AE127" s="222">
        <f t="shared" si="5"/>
        <v>0</v>
      </c>
      <c r="AF127" s="222"/>
      <c r="AG127" s="222"/>
      <c r="AH127" s="222"/>
      <c r="AI127" s="222"/>
      <c r="AJ127" s="222"/>
      <c r="AK127" s="222"/>
      <c r="AL127" s="222"/>
      <c r="AM127" s="222"/>
      <c r="AN127" s="222"/>
      <c r="AO127" s="222"/>
      <c r="AP127" s="222"/>
      <c r="AQ127" s="222"/>
      <c r="AR127" s="222"/>
      <c r="AS127" s="222"/>
      <c r="AT127" s="222"/>
    </row>
    <row r="128" spans="2:46" ht="13.8" x14ac:dyDescent="0.25">
      <c r="B128" s="15"/>
      <c r="C128" s="15"/>
      <c r="D128" s="15"/>
      <c r="E128" s="16"/>
      <c r="F128" s="15"/>
      <c r="G128" s="29"/>
      <c r="H128" s="322"/>
      <c r="I128" s="323"/>
      <c r="J128" s="323"/>
      <c r="K128" s="15"/>
      <c r="L128" s="15"/>
      <c r="M128" s="204">
        <f t="shared" si="4"/>
        <v>0</v>
      </c>
      <c r="N128" s="44">
        <f>IF(DisplayUnits="standard",IF(G128=0,0,VLOOKUP(G128,'Flow Rate Table'!$B$13:$O$132,X128)),IF(G128=0,0,VLOOKUP(G128,#REF!,X128)))</f>
        <v>0</v>
      </c>
      <c r="O128" s="129" t="str">
        <f>IF(E128=$A$3,M128/Cost!$D$6,"N/A")</f>
        <v>N/A</v>
      </c>
      <c r="P128" s="45" t="str">
        <f>IF(E128=Translations!$A$100,VLOOKUP(Cost!$D$5,'Coefficient Table'!$A$8:$K$92,11,FALSE)*O128,"N/A")</f>
        <v>N/A</v>
      </c>
      <c r="Q128" s="45" t="str">
        <f>IF(E128=Translations!$A$100,VLOOKUP(Cost!$D$5,'Coefficient Table'!$A$8:$K$92,10,FALSE)*O128,"N/A")</f>
        <v>N/A</v>
      </c>
      <c r="R128" s="45" t="str">
        <f>IF(E128=Translations!$A$100,VLOOKUP(Cost!$D$5,'Coefficient Table'!$A$8:$K$92,9,FALSE)*P128,"N/A")</f>
        <v>N/A</v>
      </c>
      <c r="S128" s="127"/>
      <c r="T128" s="229"/>
      <c r="U128" s="222"/>
      <c r="V128" s="222"/>
      <c r="W128" s="222"/>
      <c r="X128" s="227">
        <f t="shared" si="3"/>
        <v>0</v>
      </c>
      <c r="Y128" s="222"/>
      <c r="Z128" s="222">
        <f>$N128*60*Cost!$H$10*Cost!$H$11*Cost!$D$7/1000</f>
        <v>0</v>
      </c>
      <c r="AA128" s="222">
        <f>$N128*60*Cost!$H$10*Cost!$H$11*Cost!$D$8/1000</f>
        <v>0</v>
      </c>
      <c r="AB128" s="222">
        <f>$N128*60*Cost!$H$10*Cost!$H$11*Cost!$D$9/1000</f>
        <v>0</v>
      </c>
      <c r="AC128" s="222">
        <f>$N128*60*Cost!$H$10*Cost!$H$11*Cost!$D$10/1000</f>
        <v>0</v>
      </c>
      <c r="AD128" s="222">
        <f>$N128*60*Cost!$H$10*Cost!$H$11*Cost!$D$11/1000</f>
        <v>0</v>
      </c>
      <c r="AE128" s="222">
        <f t="shared" si="5"/>
        <v>0</v>
      </c>
      <c r="AF128" s="222"/>
      <c r="AG128" s="222"/>
      <c r="AH128" s="222"/>
      <c r="AI128" s="222"/>
      <c r="AJ128" s="222"/>
      <c r="AK128" s="222"/>
      <c r="AL128" s="222"/>
      <c r="AM128" s="222"/>
      <c r="AN128" s="222"/>
      <c r="AO128" s="222"/>
      <c r="AP128" s="222"/>
      <c r="AQ128" s="222"/>
      <c r="AR128" s="222"/>
      <c r="AS128" s="222"/>
      <c r="AT128" s="222"/>
    </row>
    <row r="129" spans="2:46" ht="13.8" x14ac:dyDescent="0.25">
      <c r="B129" s="15"/>
      <c r="C129" s="15"/>
      <c r="D129" s="15"/>
      <c r="E129" s="16"/>
      <c r="F129" s="15"/>
      <c r="G129" s="29"/>
      <c r="H129" s="322"/>
      <c r="I129" s="323"/>
      <c r="J129" s="323"/>
      <c r="K129" s="15"/>
      <c r="L129" s="15"/>
      <c r="M129" s="204">
        <f t="shared" si="4"/>
        <v>0</v>
      </c>
      <c r="N129" s="44">
        <f>IF(DisplayUnits="standard",IF(G129=0,0,VLOOKUP(G129,'Flow Rate Table'!$B$13:$O$132,X129)),IF(G129=0,0,VLOOKUP(G129,#REF!,X129)))</f>
        <v>0</v>
      </c>
      <c r="O129" s="129" t="str">
        <f>IF(E129=$A$3,M129/Cost!$D$6,"N/A")</f>
        <v>N/A</v>
      </c>
      <c r="P129" s="45" t="str">
        <f>IF(E129=Translations!$A$100,VLOOKUP(Cost!$D$5,'Coefficient Table'!$A$8:$K$92,11,FALSE)*O129,"N/A")</f>
        <v>N/A</v>
      </c>
      <c r="Q129" s="45" t="str">
        <f>IF(E129=Translations!$A$100,VLOOKUP(Cost!$D$5,'Coefficient Table'!$A$8:$K$92,10,FALSE)*O129,"N/A")</f>
        <v>N/A</v>
      </c>
      <c r="R129" s="45" t="str">
        <f>IF(E129=Translations!$A$100,VLOOKUP(Cost!$D$5,'Coefficient Table'!$A$8:$K$92,9,FALSE)*P129,"N/A")</f>
        <v>N/A</v>
      </c>
      <c r="S129" s="127"/>
      <c r="T129" s="229"/>
      <c r="U129" s="222"/>
      <c r="V129" s="222"/>
      <c r="W129" s="222"/>
      <c r="X129" s="227">
        <f t="shared" si="3"/>
        <v>0</v>
      </c>
      <c r="Y129" s="222"/>
      <c r="Z129" s="222">
        <f>$N129*60*Cost!$H$10*Cost!$H$11*Cost!$D$7/1000</f>
        <v>0</v>
      </c>
      <c r="AA129" s="222">
        <f>$N129*60*Cost!$H$10*Cost!$H$11*Cost!$D$8/1000</f>
        <v>0</v>
      </c>
      <c r="AB129" s="222">
        <f>$N129*60*Cost!$H$10*Cost!$H$11*Cost!$D$9/1000</f>
        <v>0</v>
      </c>
      <c r="AC129" s="222">
        <f>$N129*60*Cost!$H$10*Cost!$H$11*Cost!$D$10/1000</f>
        <v>0</v>
      </c>
      <c r="AD129" s="222">
        <f>$N129*60*Cost!$H$10*Cost!$H$11*Cost!$D$11/1000</f>
        <v>0</v>
      </c>
      <c r="AE129" s="222">
        <f t="shared" si="5"/>
        <v>0</v>
      </c>
      <c r="AF129" s="222"/>
      <c r="AG129" s="222"/>
      <c r="AH129" s="222"/>
      <c r="AI129" s="222"/>
      <c r="AJ129" s="222"/>
      <c r="AK129" s="222"/>
      <c r="AL129" s="222"/>
      <c r="AM129" s="222"/>
      <c r="AN129" s="222"/>
      <c r="AO129" s="222"/>
      <c r="AP129" s="222"/>
      <c r="AQ129" s="222"/>
      <c r="AR129" s="222"/>
      <c r="AS129" s="222"/>
      <c r="AT129" s="222"/>
    </row>
    <row r="130" spans="2:46" ht="13.8" x14ac:dyDescent="0.25">
      <c r="B130" s="15"/>
      <c r="C130" s="15"/>
      <c r="D130" s="15"/>
      <c r="E130" s="16"/>
      <c r="F130" s="15"/>
      <c r="G130" s="29"/>
      <c r="H130" s="322"/>
      <c r="I130" s="323"/>
      <c r="J130" s="323"/>
      <c r="K130" s="15"/>
      <c r="L130" s="15"/>
      <c r="M130" s="204">
        <f t="shared" si="4"/>
        <v>0</v>
      </c>
      <c r="N130" s="44">
        <f>IF(DisplayUnits="standard",IF(G130=0,0,VLOOKUP(G130,'Flow Rate Table'!$B$13:$O$132,X130)),IF(G130=0,0,VLOOKUP(G130,#REF!,X130)))</f>
        <v>0</v>
      </c>
      <c r="O130" s="129" t="str">
        <f>IF(E130=$A$3,M130/Cost!$D$6,"N/A")</f>
        <v>N/A</v>
      </c>
      <c r="P130" s="45" t="str">
        <f>IF(E130=Translations!$A$100,VLOOKUP(Cost!$D$5,'Coefficient Table'!$A$8:$K$92,11,FALSE)*O130,"N/A")</f>
        <v>N/A</v>
      </c>
      <c r="Q130" s="45" t="str">
        <f>IF(E130=Translations!$A$100,VLOOKUP(Cost!$D$5,'Coefficient Table'!$A$8:$K$92,10,FALSE)*O130,"N/A")</f>
        <v>N/A</v>
      </c>
      <c r="R130" s="45" t="str">
        <f>IF(E130=Translations!$A$100,VLOOKUP(Cost!$D$5,'Coefficient Table'!$A$8:$K$92,9,FALSE)*P130,"N/A")</f>
        <v>N/A</v>
      </c>
      <c r="S130" s="127"/>
      <c r="T130" s="229"/>
      <c r="U130" s="222"/>
      <c r="V130" s="222"/>
      <c r="W130" s="222"/>
      <c r="X130" s="227">
        <f t="shared" si="3"/>
        <v>0</v>
      </c>
      <c r="Y130" s="222"/>
      <c r="Z130" s="222">
        <f>$N130*60*Cost!$H$10*Cost!$H$11*Cost!$D$7/1000</f>
        <v>0</v>
      </c>
      <c r="AA130" s="222">
        <f>$N130*60*Cost!$H$10*Cost!$H$11*Cost!$D$8/1000</f>
        <v>0</v>
      </c>
      <c r="AB130" s="222">
        <f>$N130*60*Cost!$H$10*Cost!$H$11*Cost!$D$9/1000</f>
        <v>0</v>
      </c>
      <c r="AC130" s="222">
        <f>$N130*60*Cost!$H$10*Cost!$H$11*Cost!$D$10/1000</f>
        <v>0</v>
      </c>
      <c r="AD130" s="222">
        <f>$N130*60*Cost!$H$10*Cost!$H$11*Cost!$D$11/1000</f>
        <v>0</v>
      </c>
      <c r="AE130" s="222">
        <f t="shared" si="5"/>
        <v>0</v>
      </c>
      <c r="AF130" s="222"/>
      <c r="AG130" s="222"/>
      <c r="AH130" s="222"/>
      <c r="AI130" s="222"/>
      <c r="AJ130" s="222"/>
      <c r="AK130" s="222"/>
      <c r="AL130" s="222"/>
      <c r="AM130" s="222"/>
      <c r="AN130" s="222"/>
      <c r="AO130" s="222"/>
      <c r="AP130" s="222"/>
      <c r="AQ130" s="222"/>
      <c r="AR130" s="222"/>
      <c r="AS130" s="222"/>
      <c r="AT130" s="222"/>
    </row>
    <row r="131" spans="2:46" ht="13.8" x14ac:dyDescent="0.25">
      <c r="B131" s="15"/>
      <c r="C131" s="15"/>
      <c r="D131" s="15"/>
      <c r="E131" s="16"/>
      <c r="F131" s="15"/>
      <c r="G131" s="29"/>
      <c r="H131" s="322"/>
      <c r="I131" s="323"/>
      <c r="J131" s="323"/>
      <c r="K131" s="15"/>
      <c r="L131" s="15"/>
      <c r="M131" s="204">
        <f t="shared" si="4"/>
        <v>0</v>
      </c>
      <c r="N131" s="44">
        <f>IF(DisplayUnits="standard",IF(G131=0,0,VLOOKUP(G131,'Flow Rate Table'!$B$13:$O$132,X131)),IF(G131=0,0,VLOOKUP(G131,#REF!,X131)))</f>
        <v>0</v>
      </c>
      <c r="O131" s="129" t="str">
        <f>IF(E131=$A$3,M131/Cost!$D$6,"N/A")</f>
        <v>N/A</v>
      </c>
      <c r="P131" s="45" t="str">
        <f>IF(E131=Translations!$A$100,VLOOKUP(Cost!$D$5,'Coefficient Table'!$A$8:$K$92,11,FALSE)*O131,"N/A")</f>
        <v>N/A</v>
      </c>
      <c r="Q131" s="45" t="str">
        <f>IF(E131=Translations!$A$100,VLOOKUP(Cost!$D$5,'Coefficient Table'!$A$8:$K$92,10,FALSE)*O131,"N/A")</f>
        <v>N/A</v>
      </c>
      <c r="R131" s="45" t="str">
        <f>IF(E131=Translations!$A$100,VLOOKUP(Cost!$D$5,'Coefficient Table'!$A$8:$K$92,9,FALSE)*P131,"N/A")</f>
        <v>N/A</v>
      </c>
      <c r="S131" s="127"/>
      <c r="T131" s="229"/>
      <c r="U131" s="222"/>
      <c r="V131" s="222"/>
      <c r="W131" s="222"/>
      <c r="X131" s="227">
        <f t="shared" si="3"/>
        <v>0</v>
      </c>
      <c r="Y131" s="222"/>
      <c r="Z131" s="222">
        <f>$N131*60*Cost!$H$10*Cost!$H$11*Cost!$D$7/1000</f>
        <v>0</v>
      </c>
      <c r="AA131" s="222">
        <f>$N131*60*Cost!$H$10*Cost!$H$11*Cost!$D$8/1000</f>
        <v>0</v>
      </c>
      <c r="AB131" s="222">
        <f>$N131*60*Cost!$H$10*Cost!$H$11*Cost!$D$9/1000</f>
        <v>0</v>
      </c>
      <c r="AC131" s="222">
        <f>$N131*60*Cost!$H$10*Cost!$H$11*Cost!$D$10/1000</f>
        <v>0</v>
      </c>
      <c r="AD131" s="222">
        <f>$N131*60*Cost!$H$10*Cost!$H$11*Cost!$D$11/1000</f>
        <v>0</v>
      </c>
      <c r="AE131" s="222">
        <f t="shared" si="5"/>
        <v>0</v>
      </c>
      <c r="AF131" s="222"/>
      <c r="AG131" s="222"/>
      <c r="AH131" s="222"/>
      <c r="AI131" s="222"/>
      <c r="AJ131" s="222"/>
      <c r="AK131" s="222"/>
      <c r="AL131" s="222"/>
      <c r="AM131" s="222"/>
      <c r="AN131" s="222"/>
      <c r="AO131" s="222"/>
      <c r="AP131" s="222"/>
      <c r="AQ131" s="222"/>
      <c r="AR131" s="222"/>
      <c r="AS131" s="222"/>
      <c r="AT131" s="222"/>
    </row>
    <row r="132" spans="2:46" ht="13.8" x14ac:dyDescent="0.25">
      <c r="B132" s="15"/>
      <c r="C132" s="15"/>
      <c r="D132" s="15"/>
      <c r="E132" s="16"/>
      <c r="F132" s="15"/>
      <c r="G132" s="29"/>
      <c r="H132" s="322"/>
      <c r="I132" s="323"/>
      <c r="J132" s="323"/>
      <c r="K132" s="15"/>
      <c r="L132" s="15"/>
      <c r="M132" s="204">
        <f t="shared" si="4"/>
        <v>0</v>
      </c>
      <c r="N132" s="44">
        <f>IF(DisplayUnits="standard",IF(G132=0,0,VLOOKUP(G132,'Flow Rate Table'!$B$13:$O$132,X132)),IF(G132=0,0,VLOOKUP(G132,#REF!,X132)))</f>
        <v>0</v>
      </c>
      <c r="O132" s="129" t="str">
        <f>IF(E132=$A$3,M132/Cost!$D$6,"N/A")</f>
        <v>N/A</v>
      </c>
      <c r="P132" s="45" t="str">
        <f>IF(E132=Translations!$A$100,VLOOKUP(Cost!$D$5,'Coefficient Table'!$A$8:$K$92,11,FALSE)*O132,"N/A")</f>
        <v>N/A</v>
      </c>
      <c r="Q132" s="45" t="str">
        <f>IF(E132=Translations!$A$100,VLOOKUP(Cost!$D$5,'Coefficient Table'!$A$8:$K$92,10,FALSE)*O132,"N/A")</f>
        <v>N/A</v>
      </c>
      <c r="R132" s="45" t="str">
        <f>IF(E132=Translations!$A$100,VLOOKUP(Cost!$D$5,'Coefficient Table'!$A$8:$K$92,9,FALSE)*P132,"N/A")</f>
        <v>N/A</v>
      </c>
      <c r="S132" s="127"/>
      <c r="T132" s="229"/>
      <c r="U132" s="222"/>
      <c r="V132" s="222"/>
      <c r="W132" s="222"/>
      <c r="X132" s="227">
        <f t="shared" si="3"/>
        <v>0</v>
      </c>
      <c r="Y132" s="222"/>
      <c r="Z132" s="222">
        <f>$N132*60*Cost!$H$10*Cost!$H$11*Cost!$D$7/1000</f>
        <v>0</v>
      </c>
      <c r="AA132" s="222">
        <f>$N132*60*Cost!$H$10*Cost!$H$11*Cost!$D$8/1000</f>
        <v>0</v>
      </c>
      <c r="AB132" s="222">
        <f>$N132*60*Cost!$H$10*Cost!$H$11*Cost!$D$9/1000</f>
        <v>0</v>
      </c>
      <c r="AC132" s="222">
        <f>$N132*60*Cost!$H$10*Cost!$H$11*Cost!$D$10/1000</f>
        <v>0</v>
      </c>
      <c r="AD132" s="222">
        <f>$N132*60*Cost!$H$10*Cost!$H$11*Cost!$D$11/1000</f>
        <v>0</v>
      </c>
      <c r="AE132" s="222">
        <f t="shared" si="5"/>
        <v>0</v>
      </c>
      <c r="AF132" s="222"/>
      <c r="AG132" s="222"/>
      <c r="AH132" s="222"/>
      <c r="AI132" s="222"/>
      <c r="AJ132" s="222"/>
      <c r="AK132" s="222"/>
      <c r="AL132" s="222"/>
      <c r="AM132" s="222"/>
      <c r="AN132" s="222"/>
      <c r="AO132" s="222"/>
      <c r="AP132" s="222"/>
      <c r="AQ132" s="222"/>
      <c r="AR132" s="222"/>
      <c r="AS132" s="222"/>
      <c r="AT132" s="222"/>
    </row>
    <row r="133" spans="2:46" ht="13.8" x14ac:dyDescent="0.25">
      <c r="B133" s="15"/>
      <c r="C133" s="15"/>
      <c r="D133" s="15"/>
      <c r="E133" s="16"/>
      <c r="F133" s="15"/>
      <c r="G133" s="29"/>
      <c r="H133" s="322"/>
      <c r="I133" s="323"/>
      <c r="J133" s="323"/>
      <c r="K133" s="15"/>
      <c r="L133" s="15"/>
      <c r="M133" s="204">
        <f t="shared" si="4"/>
        <v>0</v>
      </c>
      <c r="N133" s="44">
        <f>IF(DisplayUnits="standard",IF(G133=0,0,VLOOKUP(G133,'Flow Rate Table'!$B$13:$O$132,X133)),IF(G133=0,0,VLOOKUP(G133,#REF!,X133)))</f>
        <v>0</v>
      </c>
      <c r="O133" s="129" t="str">
        <f>IF(E133=$A$3,M133/Cost!$D$6,"N/A")</f>
        <v>N/A</v>
      </c>
      <c r="P133" s="45" t="str">
        <f>IF(E133=Translations!$A$100,VLOOKUP(Cost!$D$5,'Coefficient Table'!$A$8:$K$92,11,FALSE)*O133,"N/A")</f>
        <v>N/A</v>
      </c>
      <c r="Q133" s="45" t="str">
        <f>IF(E133=Translations!$A$100,VLOOKUP(Cost!$D$5,'Coefficient Table'!$A$8:$K$92,10,FALSE)*O133,"N/A")</f>
        <v>N/A</v>
      </c>
      <c r="R133" s="45" t="str">
        <f>IF(E133=Translations!$A$100,VLOOKUP(Cost!$D$5,'Coefficient Table'!$A$8:$K$92,9,FALSE)*P133,"N/A")</f>
        <v>N/A</v>
      </c>
      <c r="S133" s="127"/>
      <c r="T133" s="229"/>
      <c r="U133" s="222"/>
      <c r="V133" s="222"/>
      <c r="W133" s="222"/>
      <c r="X133" s="227">
        <f t="shared" si="3"/>
        <v>0</v>
      </c>
      <c r="Y133" s="222"/>
      <c r="Z133" s="222">
        <f>$N133*60*Cost!$H$10*Cost!$H$11*Cost!$D$7/1000</f>
        <v>0</v>
      </c>
      <c r="AA133" s="222">
        <f>$N133*60*Cost!$H$10*Cost!$H$11*Cost!$D$8/1000</f>
        <v>0</v>
      </c>
      <c r="AB133" s="222">
        <f>$N133*60*Cost!$H$10*Cost!$H$11*Cost!$D$9/1000</f>
        <v>0</v>
      </c>
      <c r="AC133" s="222">
        <f>$N133*60*Cost!$H$10*Cost!$H$11*Cost!$D$10/1000</f>
        <v>0</v>
      </c>
      <c r="AD133" s="222">
        <f>$N133*60*Cost!$H$10*Cost!$H$11*Cost!$D$11/1000</f>
        <v>0</v>
      </c>
      <c r="AE133" s="222">
        <f t="shared" si="5"/>
        <v>0</v>
      </c>
      <c r="AF133" s="222"/>
      <c r="AG133" s="222"/>
      <c r="AH133" s="222"/>
      <c r="AI133" s="222"/>
      <c r="AJ133" s="222"/>
      <c r="AK133" s="222"/>
      <c r="AL133" s="222"/>
      <c r="AM133" s="222"/>
      <c r="AN133" s="222"/>
      <c r="AO133" s="222"/>
      <c r="AP133" s="222"/>
      <c r="AQ133" s="222"/>
      <c r="AR133" s="222"/>
      <c r="AS133" s="222"/>
      <c r="AT133" s="222"/>
    </row>
    <row r="134" spans="2:46" ht="13.8" x14ac:dyDescent="0.25">
      <c r="B134" s="15"/>
      <c r="C134" s="15"/>
      <c r="D134" s="15"/>
      <c r="E134" s="16"/>
      <c r="F134" s="15"/>
      <c r="G134" s="29"/>
      <c r="H134" s="322"/>
      <c r="I134" s="323"/>
      <c r="J134" s="323"/>
      <c r="K134" s="15"/>
      <c r="L134" s="15"/>
      <c r="M134" s="204">
        <f t="shared" si="4"/>
        <v>0</v>
      </c>
      <c r="N134" s="44">
        <f>IF(DisplayUnits="standard",IF(G134=0,0,VLOOKUP(G134,'Flow Rate Table'!$B$13:$O$132,X134)),IF(G134=0,0,VLOOKUP(G134,#REF!,X134)))</f>
        <v>0</v>
      </c>
      <c r="O134" s="129" t="str">
        <f>IF(E134=$A$3,M134/Cost!$D$6,"N/A")</f>
        <v>N/A</v>
      </c>
      <c r="P134" s="45" t="str">
        <f>IF(E134=Translations!$A$100,VLOOKUP(Cost!$D$5,'Coefficient Table'!$A$8:$K$92,11,FALSE)*O134,"N/A")</f>
        <v>N/A</v>
      </c>
      <c r="Q134" s="45" t="str">
        <f>IF(E134=Translations!$A$100,VLOOKUP(Cost!$D$5,'Coefficient Table'!$A$8:$K$92,10,FALSE)*O134,"N/A")</f>
        <v>N/A</v>
      </c>
      <c r="R134" s="45" t="str">
        <f>IF(E134=Translations!$A$100,VLOOKUP(Cost!$D$5,'Coefficient Table'!$A$8:$K$92,9,FALSE)*P134,"N/A")</f>
        <v>N/A</v>
      </c>
      <c r="S134" s="127"/>
      <c r="T134" s="229"/>
      <c r="U134" s="222"/>
      <c r="V134" s="222"/>
      <c r="W134" s="222"/>
      <c r="X134" s="227">
        <f t="shared" si="3"/>
        <v>0</v>
      </c>
      <c r="Y134" s="222"/>
      <c r="Z134" s="222">
        <f>$N134*60*Cost!$H$10*Cost!$H$11*Cost!$D$7/1000</f>
        <v>0</v>
      </c>
      <c r="AA134" s="222">
        <f>$N134*60*Cost!$H$10*Cost!$H$11*Cost!$D$8/1000</f>
        <v>0</v>
      </c>
      <c r="AB134" s="222">
        <f>$N134*60*Cost!$H$10*Cost!$H$11*Cost!$D$9/1000</f>
        <v>0</v>
      </c>
      <c r="AC134" s="222">
        <f>$N134*60*Cost!$H$10*Cost!$H$11*Cost!$D$10/1000</f>
        <v>0</v>
      </c>
      <c r="AD134" s="222">
        <f>$N134*60*Cost!$H$10*Cost!$H$11*Cost!$D$11/1000</f>
        <v>0</v>
      </c>
      <c r="AE134" s="222">
        <f t="shared" si="5"/>
        <v>0</v>
      </c>
      <c r="AF134" s="222"/>
      <c r="AG134" s="222"/>
      <c r="AH134" s="222"/>
      <c r="AI134" s="222"/>
      <c r="AJ134" s="222"/>
      <c r="AK134" s="222"/>
      <c r="AL134" s="222"/>
      <c r="AM134" s="222"/>
      <c r="AN134" s="222"/>
      <c r="AO134" s="222"/>
      <c r="AP134" s="222"/>
      <c r="AQ134" s="222"/>
      <c r="AR134" s="222"/>
      <c r="AS134" s="222"/>
      <c r="AT134" s="222"/>
    </row>
    <row r="135" spans="2:46" ht="13.8" x14ac:dyDescent="0.25">
      <c r="B135" s="15"/>
      <c r="C135" s="15"/>
      <c r="D135" s="15"/>
      <c r="E135" s="16"/>
      <c r="F135" s="15"/>
      <c r="G135" s="29"/>
      <c r="H135" s="322"/>
      <c r="I135" s="323"/>
      <c r="J135" s="323"/>
      <c r="K135" s="15"/>
      <c r="L135" s="15"/>
      <c r="M135" s="204">
        <f t="shared" si="4"/>
        <v>0</v>
      </c>
      <c r="N135" s="44">
        <f>IF(DisplayUnits="standard",IF(G135=0,0,VLOOKUP(G135,'Flow Rate Table'!$B$13:$O$132,X135)),IF(G135=0,0,VLOOKUP(G135,#REF!,X135)))</f>
        <v>0</v>
      </c>
      <c r="O135" s="129" t="str">
        <f>IF(E135=$A$3,M135/Cost!$D$6,"N/A")</f>
        <v>N/A</v>
      </c>
      <c r="P135" s="45" t="str">
        <f>IF(E135=Translations!$A$100,VLOOKUP(Cost!$D$5,'Coefficient Table'!$A$8:$K$92,11,FALSE)*O135,"N/A")</f>
        <v>N/A</v>
      </c>
      <c r="Q135" s="45" t="str">
        <f>IF(E135=Translations!$A$100,VLOOKUP(Cost!$D$5,'Coefficient Table'!$A$8:$K$92,10,FALSE)*O135,"N/A")</f>
        <v>N/A</v>
      </c>
      <c r="R135" s="45" t="str">
        <f>IF(E135=Translations!$A$100,VLOOKUP(Cost!$D$5,'Coefficient Table'!$A$8:$K$92,9,FALSE)*P135,"N/A")</f>
        <v>N/A</v>
      </c>
      <c r="S135" s="127"/>
      <c r="T135" s="229"/>
      <c r="U135" s="222"/>
      <c r="V135" s="222"/>
      <c r="W135" s="222"/>
      <c r="X135" s="227">
        <f t="shared" si="3"/>
        <v>0</v>
      </c>
      <c r="Y135" s="222"/>
      <c r="Z135" s="222">
        <f>$N135*60*Cost!$H$10*Cost!$H$11*Cost!$D$7/1000</f>
        <v>0</v>
      </c>
      <c r="AA135" s="222">
        <f>$N135*60*Cost!$H$10*Cost!$H$11*Cost!$D$8/1000</f>
        <v>0</v>
      </c>
      <c r="AB135" s="222">
        <f>$N135*60*Cost!$H$10*Cost!$H$11*Cost!$D$9/1000</f>
        <v>0</v>
      </c>
      <c r="AC135" s="222">
        <f>$N135*60*Cost!$H$10*Cost!$H$11*Cost!$D$10/1000</f>
        <v>0</v>
      </c>
      <c r="AD135" s="222">
        <f>$N135*60*Cost!$H$10*Cost!$H$11*Cost!$D$11/1000</f>
        <v>0</v>
      </c>
      <c r="AE135" s="222">
        <f t="shared" si="5"/>
        <v>0</v>
      </c>
      <c r="AF135" s="222"/>
      <c r="AG135" s="222"/>
      <c r="AH135" s="222"/>
      <c r="AI135" s="222"/>
      <c r="AJ135" s="222"/>
      <c r="AK135" s="222"/>
      <c r="AL135" s="222"/>
      <c r="AM135" s="222"/>
      <c r="AN135" s="222"/>
      <c r="AO135" s="222"/>
      <c r="AP135" s="222"/>
      <c r="AQ135" s="222"/>
      <c r="AR135" s="222"/>
      <c r="AS135" s="222"/>
      <c r="AT135" s="222"/>
    </row>
    <row r="136" spans="2:46" ht="13.8" x14ac:dyDescent="0.25">
      <c r="B136" s="15"/>
      <c r="C136" s="15"/>
      <c r="D136" s="15"/>
      <c r="E136" s="16"/>
      <c r="F136" s="15"/>
      <c r="G136" s="29"/>
      <c r="H136" s="322"/>
      <c r="I136" s="323"/>
      <c r="J136" s="323"/>
      <c r="K136" s="15"/>
      <c r="L136" s="15"/>
      <c r="M136" s="204">
        <f t="shared" si="4"/>
        <v>0</v>
      </c>
      <c r="N136" s="44">
        <f>IF(DisplayUnits="standard",IF(G136=0,0,VLOOKUP(G136,'Flow Rate Table'!$B$13:$O$132,X136)),IF(G136=0,0,VLOOKUP(G136,#REF!,X136)))</f>
        <v>0</v>
      </c>
      <c r="O136" s="129" t="str">
        <f>IF(E136=$A$3,M136/Cost!$D$6,"N/A")</f>
        <v>N/A</v>
      </c>
      <c r="P136" s="45" t="str">
        <f>IF(E136=Translations!$A$100,VLOOKUP(Cost!$D$5,'Coefficient Table'!$A$8:$K$92,11,FALSE)*O136,"N/A")</f>
        <v>N/A</v>
      </c>
      <c r="Q136" s="45" t="str">
        <f>IF(E136=Translations!$A$100,VLOOKUP(Cost!$D$5,'Coefficient Table'!$A$8:$K$92,10,FALSE)*O136,"N/A")</f>
        <v>N/A</v>
      </c>
      <c r="R136" s="45" t="str">
        <f>IF(E136=Translations!$A$100,VLOOKUP(Cost!$D$5,'Coefficient Table'!$A$8:$K$92,9,FALSE)*P136,"N/A")</f>
        <v>N/A</v>
      </c>
      <c r="S136" s="127"/>
      <c r="T136" s="229"/>
      <c r="U136" s="222"/>
      <c r="V136" s="222"/>
      <c r="W136" s="222"/>
      <c r="X136" s="227">
        <f t="shared" ref="X136:X199" si="6">IF(DisplayUnits="standard",IF(F136=150,2)+IF(F136=125,4)+IF(F136=100,6)+IF(F136=75,8)+IF(F136=50,10)+IF(F136=25,12)+IF(F136=10,14),IF(F136=10,2)+IF(F136=9,4)+IF(F136=7,6)+IF(F136=5,8)+IF(F136=4,10)+IF(F136=2,12)+IF(F136=1,14))</f>
        <v>0</v>
      </c>
      <c r="Y136" s="222"/>
      <c r="Z136" s="222">
        <f>$N136*60*Cost!$H$10*Cost!$H$11*Cost!$D$7/1000</f>
        <v>0</v>
      </c>
      <c r="AA136" s="222">
        <f>$N136*60*Cost!$H$10*Cost!$H$11*Cost!$D$8/1000</f>
        <v>0</v>
      </c>
      <c r="AB136" s="222">
        <f>$N136*60*Cost!$H$10*Cost!$H$11*Cost!$D$9/1000</f>
        <v>0</v>
      </c>
      <c r="AC136" s="222">
        <f>$N136*60*Cost!$H$10*Cost!$H$11*Cost!$D$10/1000</f>
        <v>0</v>
      </c>
      <c r="AD136" s="222">
        <f>$N136*60*Cost!$H$10*Cost!$H$11*Cost!$D$11/1000</f>
        <v>0</v>
      </c>
      <c r="AE136" s="222">
        <f t="shared" si="5"/>
        <v>0</v>
      </c>
      <c r="AF136" s="222"/>
      <c r="AG136" s="222"/>
      <c r="AH136" s="222"/>
      <c r="AI136" s="222"/>
      <c r="AJ136" s="222"/>
      <c r="AK136" s="222"/>
      <c r="AL136" s="222"/>
      <c r="AM136" s="222"/>
      <c r="AN136" s="222"/>
      <c r="AO136" s="222"/>
      <c r="AP136" s="222"/>
      <c r="AQ136" s="222"/>
      <c r="AR136" s="222"/>
      <c r="AS136" s="222"/>
      <c r="AT136" s="222"/>
    </row>
    <row r="137" spans="2:46" ht="13.8" x14ac:dyDescent="0.25">
      <c r="B137" s="15"/>
      <c r="C137" s="15"/>
      <c r="D137" s="15"/>
      <c r="E137" s="16"/>
      <c r="F137" s="15"/>
      <c r="G137" s="29"/>
      <c r="H137" s="322"/>
      <c r="I137" s="323"/>
      <c r="J137" s="323"/>
      <c r="K137" s="15"/>
      <c r="L137" s="15"/>
      <c r="M137" s="204">
        <f t="shared" ref="M137:M200" si="7">IF(G137=0,0,AE137)</f>
        <v>0</v>
      </c>
      <c r="N137" s="44">
        <f>IF(DisplayUnits="standard",IF(G137=0,0,VLOOKUP(G137,'Flow Rate Table'!$B$13:$O$132,X137)),IF(G137=0,0,VLOOKUP(G137,#REF!,X137)))</f>
        <v>0</v>
      </c>
      <c r="O137" s="129" t="str">
        <f>IF(E137=$A$3,M137/Cost!$D$6,"N/A")</f>
        <v>N/A</v>
      </c>
      <c r="P137" s="45" t="str">
        <f>IF(E137=Translations!$A$100,VLOOKUP(Cost!$D$5,'Coefficient Table'!$A$8:$K$92,11,FALSE)*O137,"N/A")</f>
        <v>N/A</v>
      </c>
      <c r="Q137" s="45" t="str">
        <f>IF(E137=Translations!$A$100,VLOOKUP(Cost!$D$5,'Coefficient Table'!$A$8:$K$92,10,FALSE)*O137,"N/A")</f>
        <v>N/A</v>
      </c>
      <c r="R137" s="45" t="str">
        <f>IF(E137=Translations!$A$100,VLOOKUP(Cost!$D$5,'Coefficient Table'!$A$8:$K$92,9,FALSE)*P137,"N/A")</f>
        <v>N/A</v>
      </c>
      <c r="S137" s="127"/>
      <c r="T137" s="229"/>
      <c r="U137" s="222"/>
      <c r="V137" s="222"/>
      <c r="W137" s="222"/>
      <c r="X137" s="227">
        <f t="shared" si="6"/>
        <v>0</v>
      </c>
      <c r="Y137" s="222"/>
      <c r="Z137" s="222">
        <f>$N137*60*Cost!$H$10*Cost!$H$11*Cost!$D$7/1000</f>
        <v>0</v>
      </c>
      <c r="AA137" s="222">
        <f>$N137*60*Cost!$H$10*Cost!$H$11*Cost!$D$8/1000</f>
        <v>0</v>
      </c>
      <c r="AB137" s="222">
        <f>$N137*60*Cost!$H$10*Cost!$H$11*Cost!$D$9/1000</f>
        <v>0</v>
      </c>
      <c r="AC137" s="222">
        <f>$N137*60*Cost!$H$10*Cost!$H$11*Cost!$D$10/1000</f>
        <v>0</v>
      </c>
      <c r="AD137" s="222">
        <f>$N137*60*Cost!$H$10*Cost!$H$11*Cost!$D$11/1000</f>
        <v>0</v>
      </c>
      <c r="AE137" s="222">
        <f t="shared" ref="AE137:AE200" si="8">IF(E137=$A$3,Z137,IF(E137=$A$4,AA137,IF(E137=$A$5,AB137,IF(E137=$A$6,AC137,IF(E137=$A$7,AD137,0)))))</f>
        <v>0</v>
      </c>
      <c r="AF137" s="222"/>
      <c r="AG137" s="222"/>
      <c r="AH137" s="222"/>
      <c r="AI137" s="222"/>
      <c r="AJ137" s="222"/>
      <c r="AK137" s="222"/>
      <c r="AL137" s="222"/>
      <c r="AM137" s="222"/>
      <c r="AN137" s="222"/>
      <c r="AO137" s="222"/>
      <c r="AP137" s="222"/>
      <c r="AQ137" s="222"/>
      <c r="AR137" s="222"/>
      <c r="AS137" s="222"/>
      <c r="AT137" s="222"/>
    </row>
    <row r="138" spans="2:46" ht="13.8" x14ac:dyDescent="0.25">
      <c r="B138" s="15"/>
      <c r="C138" s="15"/>
      <c r="D138" s="15"/>
      <c r="E138" s="16"/>
      <c r="F138" s="15"/>
      <c r="G138" s="29"/>
      <c r="H138" s="322"/>
      <c r="I138" s="323"/>
      <c r="J138" s="323"/>
      <c r="K138" s="15"/>
      <c r="L138" s="15"/>
      <c r="M138" s="204">
        <f t="shared" si="7"/>
        <v>0</v>
      </c>
      <c r="N138" s="44">
        <f>IF(DisplayUnits="standard",IF(G138=0,0,VLOOKUP(G138,'Flow Rate Table'!$B$13:$O$132,X138)),IF(G138=0,0,VLOOKUP(G138,#REF!,X138)))</f>
        <v>0</v>
      </c>
      <c r="O138" s="129" t="str">
        <f>IF(E138=$A$3,M138/Cost!$D$6,"N/A")</f>
        <v>N/A</v>
      </c>
      <c r="P138" s="45" t="str">
        <f>IF(E138=Translations!$A$100,VLOOKUP(Cost!$D$5,'Coefficient Table'!$A$8:$K$92,11,FALSE)*O138,"N/A")</f>
        <v>N/A</v>
      </c>
      <c r="Q138" s="45" t="str">
        <f>IF(E138=Translations!$A$100,VLOOKUP(Cost!$D$5,'Coefficient Table'!$A$8:$K$92,10,FALSE)*O138,"N/A")</f>
        <v>N/A</v>
      </c>
      <c r="R138" s="45" t="str">
        <f>IF(E138=Translations!$A$100,VLOOKUP(Cost!$D$5,'Coefficient Table'!$A$8:$K$92,9,FALSE)*P138,"N/A")</f>
        <v>N/A</v>
      </c>
      <c r="S138" s="127"/>
      <c r="T138" s="229"/>
      <c r="U138" s="222"/>
      <c r="V138" s="222"/>
      <c r="W138" s="222"/>
      <c r="X138" s="227">
        <f t="shared" si="6"/>
        <v>0</v>
      </c>
      <c r="Y138" s="222"/>
      <c r="Z138" s="222">
        <f>$N138*60*Cost!$H$10*Cost!$H$11*Cost!$D$7/1000</f>
        <v>0</v>
      </c>
      <c r="AA138" s="222">
        <f>$N138*60*Cost!$H$10*Cost!$H$11*Cost!$D$8/1000</f>
        <v>0</v>
      </c>
      <c r="AB138" s="222">
        <f>$N138*60*Cost!$H$10*Cost!$H$11*Cost!$D$9/1000</f>
        <v>0</v>
      </c>
      <c r="AC138" s="222">
        <f>$N138*60*Cost!$H$10*Cost!$H$11*Cost!$D$10/1000</f>
        <v>0</v>
      </c>
      <c r="AD138" s="222">
        <f>$N138*60*Cost!$H$10*Cost!$H$11*Cost!$D$11/1000</f>
        <v>0</v>
      </c>
      <c r="AE138" s="222">
        <f t="shared" si="8"/>
        <v>0</v>
      </c>
      <c r="AF138" s="222"/>
      <c r="AG138" s="222"/>
      <c r="AH138" s="222"/>
      <c r="AI138" s="222"/>
      <c r="AJ138" s="222"/>
      <c r="AK138" s="222"/>
      <c r="AL138" s="222"/>
      <c r="AM138" s="222"/>
      <c r="AN138" s="222"/>
      <c r="AO138" s="222"/>
      <c r="AP138" s="222"/>
      <c r="AQ138" s="222"/>
      <c r="AR138" s="222"/>
      <c r="AS138" s="222"/>
      <c r="AT138" s="222"/>
    </row>
    <row r="139" spans="2:46" ht="13.8" x14ac:dyDescent="0.25">
      <c r="B139" s="15"/>
      <c r="C139" s="15"/>
      <c r="D139" s="15"/>
      <c r="E139" s="16"/>
      <c r="F139" s="15"/>
      <c r="G139" s="29"/>
      <c r="H139" s="322"/>
      <c r="I139" s="323"/>
      <c r="J139" s="323"/>
      <c r="K139" s="15"/>
      <c r="L139" s="15"/>
      <c r="M139" s="204">
        <f t="shared" si="7"/>
        <v>0</v>
      </c>
      <c r="N139" s="44">
        <f>IF(DisplayUnits="standard",IF(G139=0,0,VLOOKUP(G139,'Flow Rate Table'!$B$13:$O$132,X139)),IF(G139=0,0,VLOOKUP(G139,#REF!,X139)))</f>
        <v>0</v>
      </c>
      <c r="O139" s="129" t="str">
        <f>IF(E139=$A$3,M139/Cost!$D$6,"N/A")</f>
        <v>N/A</v>
      </c>
      <c r="P139" s="45" t="str">
        <f>IF(E139=Translations!$A$100,VLOOKUP(Cost!$D$5,'Coefficient Table'!$A$8:$K$92,11,FALSE)*O139,"N/A")</f>
        <v>N/A</v>
      </c>
      <c r="Q139" s="45" t="str">
        <f>IF(E139=Translations!$A$100,VLOOKUP(Cost!$D$5,'Coefficient Table'!$A$8:$K$92,10,FALSE)*O139,"N/A")</f>
        <v>N/A</v>
      </c>
      <c r="R139" s="45" t="str">
        <f>IF(E139=Translations!$A$100,VLOOKUP(Cost!$D$5,'Coefficient Table'!$A$8:$K$92,9,FALSE)*P139,"N/A")</f>
        <v>N/A</v>
      </c>
      <c r="S139" s="127"/>
      <c r="T139" s="229"/>
      <c r="U139" s="222"/>
      <c r="V139" s="222"/>
      <c r="W139" s="222"/>
      <c r="X139" s="227">
        <f t="shared" si="6"/>
        <v>0</v>
      </c>
      <c r="Y139" s="222"/>
      <c r="Z139" s="222">
        <f>$N139*60*Cost!$H$10*Cost!$H$11*Cost!$D$7/1000</f>
        <v>0</v>
      </c>
      <c r="AA139" s="222">
        <f>$N139*60*Cost!$H$10*Cost!$H$11*Cost!$D$8/1000</f>
        <v>0</v>
      </c>
      <c r="AB139" s="222">
        <f>$N139*60*Cost!$H$10*Cost!$H$11*Cost!$D$9/1000</f>
        <v>0</v>
      </c>
      <c r="AC139" s="222">
        <f>$N139*60*Cost!$H$10*Cost!$H$11*Cost!$D$10/1000</f>
        <v>0</v>
      </c>
      <c r="AD139" s="222">
        <f>$N139*60*Cost!$H$10*Cost!$H$11*Cost!$D$11/1000</f>
        <v>0</v>
      </c>
      <c r="AE139" s="222">
        <f t="shared" si="8"/>
        <v>0</v>
      </c>
      <c r="AF139" s="222"/>
      <c r="AG139" s="222"/>
      <c r="AH139" s="222"/>
      <c r="AI139" s="222"/>
      <c r="AJ139" s="222"/>
      <c r="AK139" s="222"/>
      <c r="AL139" s="222"/>
      <c r="AM139" s="222"/>
      <c r="AN139" s="222"/>
      <c r="AO139" s="222"/>
      <c r="AP139" s="222"/>
      <c r="AQ139" s="222"/>
      <c r="AR139" s="222"/>
      <c r="AS139" s="222"/>
      <c r="AT139" s="222"/>
    </row>
    <row r="140" spans="2:46" ht="13.8" x14ac:dyDescent="0.25">
      <c r="B140" s="15"/>
      <c r="C140" s="15"/>
      <c r="D140" s="15"/>
      <c r="E140" s="16"/>
      <c r="F140" s="15"/>
      <c r="G140" s="29"/>
      <c r="H140" s="322"/>
      <c r="I140" s="323"/>
      <c r="J140" s="323"/>
      <c r="K140" s="15"/>
      <c r="L140" s="15"/>
      <c r="M140" s="204">
        <f t="shared" si="7"/>
        <v>0</v>
      </c>
      <c r="N140" s="44">
        <f>IF(DisplayUnits="standard",IF(G140=0,0,VLOOKUP(G140,'Flow Rate Table'!$B$13:$O$132,X140)),IF(G140=0,0,VLOOKUP(G140,#REF!,X140)))</f>
        <v>0</v>
      </c>
      <c r="O140" s="129" t="str">
        <f>IF(E140=$A$3,M140/Cost!$D$6,"N/A")</f>
        <v>N/A</v>
      </c>
      <c r="P140" s="45" t="str">
        <f>IF(E140=Translations!$A$100,VLOOKUP(Cost!$D$5,'Coefficient Table'!$A$8:$K$92,11,FALSE)*O140,"N/A")</f>
        <v>N/A</v>
      </c>
      <c r="Q140" s="45" t="str">
        <f>IF(E140=Translations!$A$100,VLOOKUP(Cost!$D$5,'Coefficient Table'!$A$8:$K$92,10,FALSE)*O140,"N/A")</f>
        <v>N/A</v>
      </c>
      <c r="R140" s="45" t="str">
        <f>IF(E140=Translations!$A$100,VLOOKUP(Cost!$D$5,'Coefficient Table'!$A$8:$K$92,9,FALSE)*P140,"N/A")</f>
        <v>N/A</v>
      </c>
      <c r="S140" s="127"/>
      <c r="T140" s="229"/>
      <c r="U140" s="222"/>
      <c r="V140" s="222"/>
      <c r="W140" s="222"/>
      <c r="X140" s="227">
        <f t="shared" si="6"/>
        <v>0</v>
      </c>
      <c r="Y140" s="222"/>
      <c r="Z140" s="222">
        <f>$N140*60*Cost!$H$10*Cost!$H$11*Cost!$D$7/1000</f>
        <v>0</v>
      </c>
      <c r="AA140" s="222">
        <f>$N140*60*Cost!$H$10*Cost!$H$11*Cost!$D$8/1000</f>
        <v>0</v>
      </c>
      <c r="AB140" s="222">
        <f>$N140*60*Cost!$H$10*Cost!$H$11*Cost!$D$9/1000</f>
        <v>0</v>
      </c>
      <c r="AC140" s="222">
        <f>$N140*60*Cost!$H$10*Cost!$H$11*Cost!$D$10/1000</f>
        <v>0</v>
      </c>
      <c r="AD140" s="222">
        <f>$N140*60*Cost!$H$10*Cost!$H$11*Cost!$D$11/1000</f>
        <v>0</v>
      </c>
      <c r="AE140" s="222">
        <f t="shared" si="8"/>
        <v>0</v>
      </c>
      <c r="AF140" s="222"/>
      <c r="AG140" s="222"/>
      <c r="AH140" s="222"/>
      <c r="AI140" s="222"/>
      <c r="AJ140" s="222"/>
      <c r="AK140" s="222"/>
      <c r="AL140" s="222"/>
      <c r="AM140" s="222"/>
      <c r="AN140" s="222"/>
      <c r="AO140" s="222"/>
      <c r="AP140" s="222"/>
      <c r="AQ140" s="222"/>
      <c r="AR140" s="222"/>
      <c r="AS140" s="222"/>
      <c r="AT140" s="222"/>
    </row>
    <row r="141" spans="2:46" ht="13.8" x14ac:dyDescent="0.25">
      <c r="B141" s="15"/>
      <c r="C141" s="15"/>
      <c r="D141" s="15"/>
      <c r="E141" s="16"/>
      <c r="F141" s="15"/>
      <c r="G141" s="29"/>
      <c r="H141" s="322"/>
      <c r="I141" s="323"/>
      <c r="J141" s="323"/>
      <c r="K141" s="15"/>
      <c r="L141" s="15"/>
      <c r="M141" s="204">
        <f t="shared" si="7"/>
        <v>0</v>
      </c>
      <c r="N141" s="44">
        <f>IF(DisplayUnits="standard",IF(G141=0,0,VLOOKUP(G141,'Flow Rate Table'!$B$13:$O$132,X141)),IF(G141=0,0,VLOOKUP(G141,#REF!,X141)))</f>
        <v>0</v>
      </c>
      <c r="O141" s="129" t="str">
        <f>IF(E141=$A$3,M141/Cost!$D$6,"N/A")</f>
        <v>N/A</v>
      </c>
      <c r="P141" s="45" t="str">
        <f>IF(E141=Translations!$A$100,VLOOKUP(Cost!$D$5,'Coefficient Table'!$A$8:$K$92,11,FALSE)*O141,"N/A")</f>
        <v>N/A</v>
      </c>
      <c r="Q141" s="45" t="str">
        <f>IF(E141=Translations!$A$100,VLOOKUP(Cost!$D$5,'Coefficient Table'!$A$8:$K$92,10,FALSE)*O141,"N/A")</f>
        <v>N/A</v>
      </c>
      <c r="R141" s="45" t="str">
        <f>IF(E141=Translations!$A$100,VLOOKUP(Cost!$D$5,'Coefficient Table'!$A$8:$K$92,9,FALSE)*P141,"N/A")</f>
        <v>N/A</v>
      </c>
      <c r="S141" s="127"/>
      <c r="T141" s="229"/>
      <c r="U141" s="222"/>
      <c r="V141" s="222"/>
      <c r="W141" s="222"/>
      <c r="X141" s="227">
        <f t="shared" si="6"/>
        <v>0</v>
      </c>
      <c r="Y141" s="222"/>
      <c r="Z141" s="222">
        <f>$N141*60*Cost!$H$10*Cost!$H$11*Cost!$D$7/1000</f>
        <v>0</v>
      </c>
      <c r="AA141" s="222">
        <f>$N141*60*Cost!$H$10*Cost!$H$11*Cost!$D$8/1000</f>
        <v>0</v>
      </c>
      <c r="AB141" s="222">
        <f>$N141*60*Cost!$H$10*Cost!$H$11*Cost!$D$9/1000</f>
        <v>0</v>
      </c>
      <c r="AC141" s="222">
        <f>$N141*60*Cost!$H$10*Cost!$H$11*Cost!$D$10/1000</f>
        <v>0</v>
      </c>
      <c r="AD141" s="222">
        <f>$N141*60*Cost!$H$10*Cost!$H$11*Cost!$D$11/1000</f>
        <v>0</v>
      </c>
      <c r="AE141" s="222">
        <f t="shared" si="8"/>
        <v>0</v>
      </c>
      <c r="AF141" s="222"/>
      <c r="AG141" s="222"/>
      <c r="AH141" s="222"/>
      <c r="AI141" s="222"/>
      <c r="AJ141" s="222"/>
      <c r="AK141" s="222"/>
      <c r="AL141" s="222"/>
      <c r="AM141" s="222"/>
      <c r="AN141" s="222"/>
      <c r="AO141" s="222"/>
      <c r="AP141" s="222"/>
      <c r="AQ141" s="222"/>
      <c r="AR141" s="222"/>
      <c r="AS141" s="222"/>
      <c r="AT141" s="222"/>
    </row>
    <row r="142" spans="2:46" ht="13.8" x14ac:dyDescent="0.25">
      <c r="B142" s="15"/>
      <c r="C142" s="15"/>
      <c r="D142" s="15"/>
      <c r="E142" s="16"/>
      <c r="F142" s="15"/>
      <c r="G142" s="29"/>
      <c r="H142" s="322"/>
      <c r="I142" s="323"/>
      <c r="J142" s="323"/>
      <c r="K142" s="15"/>
      <c r="L142" s="15"/>
      <c r="M142" s="204">
        <f t="shared" si="7"/>
        <v>0</v>
      </c>
      <c r="N142" s="44">
        <f>IF(DisplayUnits="standard",IF(G142=0,0,VLOOKUP(G142,'Flow Rate Table'!$B$13:$O$132,X142)),IF(G142=0,0,VLOOKUP(G142,#REF!,X142)))</f>
        <v>0</v>
      </c>
      <c r="O142" s="129" t="str">
        <f>IF(E142=$A$3,M142/Cost!$D$6,"N/A")</f>
        <v>N/A</v>
      </c>
      <c r="P142" s="45" t="str">
        <f>IF(E142=Translations!$A$100,VLOOKUP(Cost!$D$5,'Coefficient Table'!$A$8:$K$92,11,FALSE)*O142,"N/A")</f>
        <v>N/A</v>
      </c>
      <c r="Q142" s="45" t="str">
        <f>IF(E142=Translations!$A$100,VLOOKUP(Cost!$D$5,'Coefficient Table'!$A$8:$K$92,10,FALSE)*O142,"N/A")</f>
        <v>N/A</v>
      </c>
      <c r="R142" s="45" t="str">
        <f>IF(E142=Translations!$A$100,VLOOKUP(Cost!$D$5,'Coefficient Table'!$A$8:$K$92,9,FALSE)*P142,"N/A")</f>
        <v>N/A</v>
      </c>
      <c r="S142" s="127"/>
      <c r="T142" s="229"/>
      <c r="U142" s="222"/>
      <c r="V142" s="222"/>
      <c r="W142" s="222"/>
      <c r="X142" s="227">
        <f t="shared" si="6"/>
        <v>0</v>
      </c>
      <c r="Y142" s="222"/>
      <c r="Z142" s="222">
        <f>$N142*60*Cost!$H$10*Cost!$H$11*Cost!$D$7/1000</f>
        <v>0</v>
      </c>
      <c r="AA142" s="222">
        <f>$N142*60*Cost!$H$10*Cost!$H$11*Cost!$D$8/1000</f>
        <v>0</v>
      </c>
      <c r="AB142" s="222">
        <f>$N142*60*Cost!$H$10*Cost!$H$11*Cost!$D$9/1000</f>
        <v>0</v>
      </c>
      <c r="AC142" s="222">
        <f>$N142*60*Cost!$H$10*Cost!$H$11*Cost!$D$10/1000</f>
        <v>0</v>
      </c>
      <c r="AD142" s="222">
        <f>$N142*60*Cost!$H$10*Cost!$H$11*Cost!$D$11/1000</f>
        <v>0</v>
      </c>
      <c r="AE142" s="222">
        <f t="shared" si="8"/>
        <v>0</v>
      </c>
      <c r="AF142" s="222"/>
      <c r="AG142" s="222"/>
      <c r="AH142" s="222"/>
      <c r="AI142" s="222"/>
      <c r="AJ142" s="222"/>
      <c r="AK142" s="222"/>
      <c r="AL142" s="222"/>
      <c r="AM142" s="222"/>
      <c r="AN142" s="222"/>
      <c r="AO142" s="222"/>
      <c r="AP142" s="222"/>
      <c r="AQ142" s="222"/>
      <c r="AR142" s="222"/>
      <c r="AS142" s="222"/>
      <c r="AT142" s="222"/>
    </row>
    <row r="143" spans="2:46" ht="13.8" x14ac:dyDescent="0.25">
      <c r="B143" s="15"/>
      <c r="C143" s="15"/>
      <c r="D143" s="15"/>
      <c r="E143" s="16"/>
      <c r="F143" s="15"/>
      <c r="G143" s="29"/>
      <c r="H143" s="322"/>
      <c r="I143" s="323"/>
      <c r="J143" s="323"/>
      <c r="K143" s="15"/>
      <c r="L143" s="15"/>
      <c r="M143" s="204">
        <f t="shared" si="7"/>
        <v>0</v>
      </c>
      <c r="N143" s="44">
        <f>IF(DisplayUnits="standard",IF(G143=0,0,VLOOKUP(G143,'Flow Rate Table'!$B$13:$O$132,X143)),IF(G143=0,0,VLOOKUP(G143,#REF!,X143)))</f>
        <v>0</v>
      </c>
      <c r="O143" s="129" t="str">
        <f>IF(E143=$A$3,M143/Cost!$D$6,"N/A")</f>
        <v>N/A</v>
      </c>
      <c r="P143" s="45" t="str">
        <f>IF(E143=Translations!$A$100,VLOOKUP(Cost!$D$5,'Coefficient Table'!$A$8:$K$92,11,FALSE)*O143,"N/A")</f>
        <v>N/A</v>
      </c>
      <c r="Q143" s="45" t="str">
        <f>IF(E143=Translations!$A$100,VLOOKUP(Cost!$D$5,'Coefficient Table'!$A$8:$K$92,10,FALSE)*O143,"N/A")</f>
        <v>N/A</v>
      </c>
      <c r="R143" s="45" t="str">
        <f>IF(E143=Translations!$A$100,VLOOKUP(Cost!$D$5,'Coefficient Table'!$A$8:$K$92,9,FALSE)*P143,"N/A")</f>
        <v>N/A</v>
      </c>
      <c r="S143" s="127"/>
      <c r="T143" s="229"/>
      <c r="U143" s="222"/>
      <c r="V143" s="222"/>
      <c r="W143" s="222"/>
      <c r="X143" s="227">
        <f t="shared" si="6"/>
        <v>0</v>
      </c>
      <c r="Y143" s="222"/>
      <c r="Z143" s="222">
        <f>$N143*60*Cost!$H$10*Cost!$H$11*Cost!$D$7/1000</f>
        <v>0</v>
      </c>
      <c r="AA143" s="222">
        <f>$N143*60*Cost!$H$10*Cost!$H$11*Cost!$D$8/1000</f>
        <v>0</v>
      </c>
      <c r="AB143" s="222">
        <f>$N143*60*Cost!$H$10*Cost!$H$11*Cost!$D$9/1000</f>
        <v>0</v>
      </c>
      <c r="AC143" s="222">
        <f>$N143*60*Cost!$H$10*Cost!$H$11*Cost!$D$10/1000</f>
        <v>0</v>
      </c>
      <c r="AD143" s="222">
        <f>$N143*60*Cost!$H$10*Cost!$H$11*Cost!$D$11/1000</f>
        <v>0</v>
      </c>
      <c r="AE143" s="222">
        <f t="shared" si="8"/>
        <v>0</v>
      </c>
      <c r="AF143" s="222"/>
      <c r="AG143" s="222"/>
      <c r="AH143" s="222"/>
      <c r="AI143" s="222"/>
      <c r="AJ143" s="222"/>
      <c r="AK143" s="222"/>
      <c r="AL143" s="222"/>
      <c r="AM143" s="222"/>
      <c r="AN143" s="222"/>
      <c r="AO143" s="222"/>
      <c r="AP143" s="222"/>
      <c r="AQ143" s="222"/>
      <c r="AR143" s="222"/>
      <c r="AS143" s="222"/>
      <c r="AT143" s="222"/>
    </row>
    <row r="144" spans="2:46" ht="13.8" x14ac:dyDescent="0.25">
      <c r="B144" s="15"/>
      <c r="C144" s="15"/>
      <c r="D144" s="15"/>
      <c r="E144" s="16"/>
      <c r="F144" s="15"/>
      <c r="G144" s="29"/>
      <c r="H144" s="322"/>
      <c r="I144" s="323"/>
      <c r="J144" s="323"/>
      <c r="K144" s="15"/>
      <c r="L144" s="15"/>
      <c r="M144" s="204">
        <f t="shared" si="7"/>
        <v>0</v>
      </c>
      <c r="N144" s="44">
        <f>IF(DisplayUnits="standard",IF(G144=0,0,VLOOKUP(G144,'Flow Rate Table'!$B$13:$O$132,X144)),IF(G144=0,0,VLOOKUP(G144,#REF!,X144)))</f>
        <v>0</v>
      </c>
      <c r="O144" s="129" t="str">
        <f>IF(E144=$A$3,M144/Cost!$D$6,"N/A")</f>
        <v>N/A</v>
      </c>
      <c r="P144" s="45" t="str">
        <f>IF(E144=Translations!$A$100,VLOOKUP(Cost!$D$5,'Coefficient Table'!$A$8:$K$92,11,FALSE)*O144,"N/A")</f>
        <v>N/A</v>
      </c>
      <c r="Q144" s="45" t="str">
        <f>IF(E144=Translations!$A$100,VLOOKUP(Cost!$D$5,'Coefficient Table'!$A$8:$K$92,10,FALSE)*O144,"N/A")</f>
        <v>N/A</v>
      </c>
      <c r="R144" s="45" t="str">
        <f>IF(E144=Translations!$A$100,VLOOKUP(Cost!$D$5,'Coefficient Table'!$A$8:$K$92,9,FALSE)*P144,"N/A")</f>
        <v>N/A</v>
      </c>
      <c r="S144" s="127"/>
      <c r="T144" s="229"/>
      <c r="U144" s="222"/>
      <c r="V144" s="222"/>
      <c r="W144" s="222"/>
      <c r="X144" s="227">
        <f t="shared" si="6"/>
        <v>0</v>
      </c>
      <c r="Y144" s="222"/>
      <c r="Z144" s="222">
        <f>$N144*60*Cost!$H$10*Cost!$H$11*Cost!$D$7/1000</f>
        <v>0</v>
      </c>
      <c r="AA144" s="222">
        <f>$N144*60*Cost!$H$10*Cost!$H$11*Cost!$D$8/1000</f>
        <v>0</v>
      </c>
      <c r="AB144" s="222">
        <f>$N144*60*Cost!$H$10*Cost!$H$11*Cost!$D$9/1000</f>
        <v>0</v>
      </c>
      <c r="AC144" s="222">
        <f>$N144*60*Cost!$H$10*Cost!$H$11*Cost!$D$10/1000</f>
        <v>0</v>
      </c>
      <c r="AD144" s="222">
        <f>$N144*60*Cost!$H$10*Cost!$H$11*Cost!$D$11/1000</f>
        <v>0</v>
      </c>
      <c r="AE144" s="222">
        <f t="shared" si="8"/>
        <v>0</v>
      </c>
      <c r="AF144" s="222"/>
      <c r="AG144" s="222"/>
      <c r="AH144" s="222"/>
      <c r="AI144" s="222"/>
      <c r="AJ144" s="222"/>
      <c r="AK144" s="222"/>
      <c r="AL144" s="222"/>
      <c r="AM144" s="222"/>
      <c r="AN144" s="222"/>
      <c r="AO144" s="222"/>
      <c r="AP144" s="222"/>
      <c r="AQ144" s="222"/>
      <c r="AR144" s="222"/>
      <c r="AS144" s="222"/>
      <c r="AT144" s="222"/>
    </row>
    <row r="145" spans="2:46" ht="13.8" x14ac:dyDescent="0.25">
      <c r="B145" s="15"/>
      <c r="C145" s="15"/>
      <c r="D145" s="15"/>
      <c r="E145" s="16"/>
      <c r="F145" s="15"/>
      <c r="G145" s="29"/>
      <c r="H145" s="322"/>
      <c r="I145" s="323"/>
      <c r="J145" s="323"/>
      <c r="K145" s="15"/>
      <c r="L145" s="15"/>
      <c r="M145" s="204">
        <f t="shared" si="7"/>
        <v>0</v>
      </c>
      <c r="N145" s="44">
        <f>IF(DisplayUnits="standard",IF(G145=0,0,VLOOKUP(G145,'Flow Rate Table'!$B$13:$O$132,X145)),IF(G145=0,0,VLOOKUP(G145,#REF!,X145)))</f>
        <v>0</v>
      </c>
      <c r="O145" s="129" t="str">
        <f>IF(E145=$A$3,M145/Cost!$D$6,"N/A")</f>
        <v>N/A</v>
      </c>
      <c r="P145" s="45" t="str">
        <f>IF(E145=Translations!$A$100,VLOOKUP(Cost!$D$5,'Coefficient Table'!$A$8:$K$92,11,FALSE)*O145,"N/A")</f>
        <v>N/A</v>
      </c>
      <c r="Q145" s="45" t="str">
        <f>IF(E145=Translations!$A$100,VLOOKUP(Cost!$D$5,'Coefficient Table'!$A$8:$K$92,10,FALSE)*O145,"N/A")</f>
        <v>N/A</v>
      </c>
      <c r="R145" s="45" t="str">
        <f>IF(E145=Translations!$A$100,VLOOKUP(Cost!$D$5,'Coefficient Table'!$A$8:$K$92,9,FALSE)*P145,"N/A")</f>
        <v>N/A</v>
      </c>
      <c r="S145" s="127"/>
      <c r="T145" s="229"/>
      <c r="U145" s="222"/>
      <c r="V145" s="222"/>
      <c r="W145" s="222"/>
      <c r="X145" s="227">
        <f t="shared" si="6"/>
        <v>0</v>
      </c>
      <c r="Y145" s="222"/>
      <c r="Z145" s="222">
        <f>$N145*60*Cost!$H$10*Cost!$H$11*Cost!$D$7/1000</f>
        <v>0</v>
      </c>
      <c r="AA145" s="222">
        <f>$N145*60*Cost!$H$10*Cost!$H$11*Cost!$D$8/1000</f>
        <v>0</v>
      </c>
      <c r="AB145" s="222">
        <f>$N145*60*Cost!$H$10*Cost!$H$11*Cost!$D$9/1000</f>
        <v>0</v>
      </c>
      <c r="AC145" s="222">
        <f>$N145*60*Cost!$H$10*Cost!$H$11*Cost!$D$10/1000</f>
        <v>0</v>
      </c>
      <c r="AD145" s="222">
        <f>$N145*60*Cost!$H$10*Cost!$H$11*Cost!$D$11/1000</f>
        <v>0</v>
      </c>
      <c r="AE145" s="222">
        <f t="shared" si="8"/>
        <v>0</v>
      </c>
      <c r="AF145" s="222"/>
      <c r="AG145" s="222"/>
      <c r="AH145" s="222"/>
      <c r="AI145" s="222"/>
      <c r="AJ145" s="222"/>
      <c r="AK145" s="222"/>
      <c r="AL145" s="222"/>
      <c r="AM145" s="222"/>
      <c r="AN145" s="222"/>
      <c r="AO145" s="222"/>
      <c r="AP145" s="222"/>
      <c r="AQ145" s="222"/>
      <c r="AR145" s="222"/>
      <c r="AS145" s="222"/>
      <c r="AT145" s="222"/>
    </row>
    <row r="146" spans="2:46" ht="13.8" x14ac:dyDescent="0.25">
      <c r="B146" s="15"/>
      <c r="C146" s="15"/>
      <c r="D146" s="15"/>
      <c r="E146" s="16"/>
      <c r="F146" s="15"/>
      <c r="G146" s="29"/>
      <c r="H146" s="322"/>
      <c r="I146" s="323"/>
      <c r="J146" s="323"/>
      <c r="K146" s="15"/>
      <c r="L146" s="15"/>
      <c r="M146" s="204">
        <f t="shared" si="7"/>
        <v>0</v>
      </c>
      <c r="N146" s="44">
        <f>IF(DisplayUnits="standard",IF(G146=0,0,VLOOKUP(G146,'Flow Rate Table'!$B$13:$O$132,X146)),IF(G146=0,0,VLOOKUP(G146,#REF!,X146)))</f>
        <v>0</v>
      </c>
      <c r="O146" s="129" t="str">
        <f>IF(E146=$A$3,M146/Cost!$D$6,"N/A")</f>
        <v>N/A</v>
      </c>
      <c r="P146" s="45" t="str">
        <f>IF(E146=Translations!$A$100,VLOOKUP(Cost!$D$5,'Coefficient Table'!$A$8:$K$92,11,FALSE)*O146,"N/A")</f>
        <v>N/A</v>
      </c>
      <c r="Q146" s="45" t="str">
        <f>IF(E146=Translations!$A$100,VLOOKUP(Cost!$D$5,'Coefficient Table'!$A$8:$K$92,10,FALSE)*O146,"N/A")</f>
        <v>N/A</v>
      </c>
      <c r="R146" s="45" t="str">
        <f>IF(E146=Translations!$A$100,VLOOKUP(Cost!$D$5,'Coefficient Table'!$A$8:$K$92,9,FALSE)*P146,"N/A")</f>
        <v>N/A</v>
      </c>
      <c r="S146" s="127"/>
      <c r="T146" s="229"/>
      <c r="U146" s="222"/>
      <c r="V146" s="222"/>
      <c r="W146" s="222"/>
      <c r="X146" s="227">
        <f t="shared" si="6"/>
        <v>0</v>
      </c>
      <c r="Y146" s="222"/>
      <c r="Z146" s="222">
        <f>$N146*60*Cost!$H$10*Cost!$H$11*Cost!$D$7/1000</f>
        <v>0</v>
      </c>
      <c r="AA146" s="222">
        <f>$N146*60*Cost!$H$10*Cost!$H$11*Cost!$D$8/1000</f>
        <v>0</v>
      </c>
      <c r="AB146" s="222">
        <f>$N146*60*Cost!$H$10*Cost!$H$11*Cost!$D$9/1000</f>
        <v>0</v>
      </c>
      <c r="AC146" s="222">
        <f>$N146*60*Cost!$H$10*Cost!$H$11*Cost!$D$10/1000</f>
        <v>0</v>
      </c>
      <c r="AD146" s="222">
        <f>$N146*60*Cost!$H$10*Cost!$H$11*Cost!$D$11/1000</f>
        <v>0</v>
      </c>
      <c r="AE146" s="222">
        <f t="shared" si="8"/>
        <v>0</v>
      </c>
      <c r="AF146" s="222"/>
      <c r="AG146" s="222"/>
      <c r="AH146" s="222"/>
      <c r="AI146" s="222"/>
      <c r="AJ146" s="222"/>
      <c r="AK146" s="222"/>
      <c r="AL146" s="222"/>
      <c r="AM146" s="222"/>
      <c r="AN146" s="222"/>
      <c r="AO146" s="222"/>
      <c r="AP146" s="222"/>
      <c r="AQ146" s="222"/>
      <c r="AR146" s="222"/>
      <c r="AS146" s="222"/>
      <c r="AT146" s="222"/>
    </row>
    <row r="147" spans="2:46" ht="13.8" x14ac:dyDescent="0.25">
      <c r="B147" s="15"/>
      <c r="C147" s="15"/>
      <c r="D147" s="15"/>
      <c r="E147" s="16"/>
      <c r="F147" s="15"/>
      <c r="G147" s="29"/>
      <c r="H147" s="322"/>
      <c r="I147" s="323"/>
      <c r="J147" s="323"/>
      <c r="K147" s="15"/>
      <c r="L147" s="15"/>
      <c r="M147" s="204">
        <f t="shared" si="7"/>
        <v>0</v>
      </c>
      <c r="N147" s="44">
        <f>IF(DisplayUnits="standard",IF(G147=0,0,VLOOKUP(G147,'Flow Rate Table'!$B$13:$O$132,X147)),IF(G147=0,0,VLOOKUP(G147,#REF!,X147)))</f>
        <v>0</v>
      </c>
      <c r="O147" s="129" t="str">
        <f>IF(E147=$A$3,M147/Cost!$D$6,"N/A")</f>
        <v>N/A</v>
      </c>
      <c r="P147" s="45" t="str">
        <f>IF(E147=Translations!$A$100,VLOOKUP(Cost!$D$5,'Coefficient Table'!$A$8:$K$92,11,FALSE)*O147,"N/A")</f>
        <v>N/A</v>
      </c>
      <c r="Q147" s="45" t="str">
        <f>IF(E147=Translations!$A$100,VLOOKUP(Cost!$D$5,'Coefficient Table'!$A$8:$K$92,10,FALSE)*O147,"N/A")</f>
        <v>N/A</v>
      </c>
      <c r="R147" s="45" t="str">
        <f>IF(E147=Translations!$A$100,VLOOKUP(Cost!$D$5,'Coefficient Table'!$A$8:$K$92,9,FALSE)*P147,"N/A")</f>
        <v>N/A</v>
      </c>
      <c r="S147" s="127"/>
      <c r="T147" s="229"/>
      <c r="U147" s="222"/>
      <c r="V147" s="222"/>
      <c r="W147" s="222"/>
      <c r="X147" s="227">
        <f t="shared" si="6"/>
        <v>0</v>
      </c>
      <c r="Y147" s="222"/>
      <c r="Z147" s="222">
        <f>$N147*60*Cost!$H$10*Cost!$H$11*Cost!$D$7/1000</f>
        <v>0</v>
      </c>
      <c r="AA147" s="222">
        <f>$N147*60*Cost!$H$10*Cost!$H$11*Cost!$D$8/1000</f>
        <v>0</v>
      </c>
      <c r="AB147" s="222">
        <f>$N147*60*Cost!$H$10*Cost!$H$11*Cost!$D$9/1000</f>
        <v>0</v>
      </c>
      <c r="AC147" s="222">
        <f>$N147*60*Cost!$H$10*Cost!$H$11*Cost!$D$10/1000</f>
        <v>0</v>
      </c>
      <c r="AD147" s="222">
        <f>$N147*60*Cost!$H$10*Cost!$H$11*Cost!$D$11/1000</f>
        <v>0</v>
      </c>
      <c r="AE147" s="222">
        <f t="shared" si="8"/>
        <v>0</v>
      </c>
      <c r="AF147" s="222"/>
      <c r="AG147" s="222"/>
      <c r="AH147" s="222"/>
      <c r="AI147" s="222"/>
      <c r="AJ147" s="222"/>
      <c r="AK147" s="222"/>
      <c r="AL147" s="222"/>
      <c r="AM147" s="222"/>
      <c r="AN147" s="222"/>
      <c r="AO147" s="222"/>
      <c r="AP147" s="222"/>
      <c r="AQ147" s="222"/>
      <c r="AR147" s="222"/>
      <c r="AS147" s="222"/>
      <c r="AT147" s="222"/>
    </row>
    <row r="148" spans="2:46" ht="13.8" x14ac:dyDescent="0.25">
      <c r="B148" s="15"/>
      <c r="C148" s="15"/>
      <c r="D148" s="15"/>
      <c r="E148" s="16"/>
      <c r="F148" s="15"/>
      <c r="G148" s="29"/>
      <c r="H148" s="322"/>
      <c r="I148" s="323"/>
      <c r="J148" s="323"/>
      <c r="K148" s="15"/>
      <c r="L148" s="15"/>
      <c r="M148" s="204">
        <f t="shared" si="7"/>
        <v>0</v>
      </c>
      <c r="N148" s="44">
        <f>IF(DisplayUnits="standard",IF(G148=0,0,VLOOKUP(G148,'Flow Rate Table'!$B$13:$O$132,X148)),IF(G148=0,0,VLOOKUP(G148,#REF!,X148)))</f>
        <v>0</v>
      </c>
      <c r="O148" s="129" t="str">
        <f>IF(E148=$A$3,M148/Cost!$D$6,"N/A")</f>
        <v>N/A</v>
      </c>
      <c r="P148" s="45" t="str">
        <f>IF(E148=Translations!$A$100,VLOOKUP(Cost!$D$5,'Coefficient Table'!$A$8:$K$92,11,FALSE)*O148,"N/A")</f>
        <v>N/A</v>
      </c>
      <c r="Q148" s="45" t="str">
        <f>IF(E148=Translations!$A$100,VLOOKUP(Cost!$D$5,'Coefficient Table'!$A$8:$K$92,10,FALSE)*O148,"N/A")</f>
        <v>N/A</v>
      </c>
      <c r="R148" s="45" t="str">
        <f>IF(E148=Translations!$A$100,VLOOKUP(Cost!$D$5,'Coefficient Table'!$A$8:$K$92,9,FALSE)*P148,"N/A")</f>
        <v>N/A</v>
      </c>
      <c r="S148" s="127"/>
      <c r="T148" s="229"/>
      <c r="U148" s="222"/>
      <c r="V148" s="222"/>
      <c r="W148" s="222"/>
      <c r="X148" s="227">
        <f t="shared" si="6"/>
        <v>0</v>
      </c>
      <c r="Y148" s="222"/>
      <c r="Z148" s="222">
        <f>$N148*60*Cost!$H$10*Cost!$H$11*Cost!$D$7/1000</f>
        <v>0</v>
      </c>
      <c r="AA148" s="222">
        <f>$N148*60*Cost!$H$10*Cost!$H$11*Cost!$D$8/1000</f>
        <v>0</v>
      </c>
      <c r="AB148" s="222">
        <f>$N148*60*Cost!$H$10*Cost!$H$11*Cost!$D$9/1000</f>
        <v>0</v>
      </c>
      <c r="AC148" s="222">
        <f>$N148*60*Cost!$H$10*Cost!$H$11*Cost!$D$10/1000</f>
        <v>0</v>
      </c>
      <c r="AD148" s="222">
        <f>$N148*60*Cost!$H$10*Cost!$H$11*Cost!$D$11/1000</f>
        <v>0</v>
      </c>
      <c r="AE148" s="222">
        <f t="shared" si="8"/>
        <v>0</v>
      </c>
      <c r="AF148" s="222"/>
      <c r="AG148" s="222"/>
      <c r="AH148" s="222"/>
      <c r="AI148" s="222"/>
      <c r="AJ148" s="222"/>
      <c r="AK148" s="222"/>
      <c r="AL148" s="222"/>
      <c r="AM148" s="222"/>
      <c r="AN148" s="222"/>
      <c r="AO148" s="222"/>
      <c r="AP148" s="222"/>
      <c r="AQ148" s="222"/>
      <c r="AR148" s="222"/>
      <c r="AS148" s="222"/>
      <c r="AT148" s="222"/>
    </row>
    <row r="149" spans="2:46" ht="13.8" x14ac:dyDescent="0.25">
      <c r="B149" s="15"/>
      <c r="C149" s="15"/>
      <c r="D149" s="15"/>
      <c r="E149" s="16"/>
      <c r="F149" s="15"/>
      <c r="G149" s="29"/>
      <c r="H149" s="322"/>
      <c r="I149" s="323"/>
      <c r="J149" s="323"/>
      <c r="K149" s="15"/>
      <c r="L149" s="15"/>
      <c r="M149" s="204">
        <f t="shared" si="7"/>
        <v>0</v>
      </c>
      <c r="N149" s="44">
        <f>IF(DisplayUnits="standard",IF(G149=0,0,VLOOKUP(G149,'Flow Rate Table'!$B$13:$O$132,X149)),IF(G149=0,0,VLOOKUP(G149,#REF!,X149)))</f>
        <v>0</v>
      </c>
      <c r="O149" s="129" t="str">
        <f>IF(E149=$A$3,M149/Cost!$D$6,"N/A")</f>
        <v>N/A</v>
      </c>
      <c r="P149" s="45" t="str">
        <f>IF(E149=Translations!$A$100,VLOOKUP(Cost!$D$5,'Coefficient Table'!$A$8:$K$92,11,FALSE)*O149,"N/A")</f>
        <v>N/A</v>
      </c>
      <c r="Q149" s="45" t="str">
        <f>IF(E149=Translations!$A$100,VLOOKUP(Cost!$D$5,'Coefficient Table'!$A$8:$K$92,10,FALSE)*O149,"N/A")</f>
        <v>N/A</v>
      </c>
      <c r="R149" s="45" t="str">
        <f>IF(E149=Translations!$A$100,VLOOKUP(Cost!$D$5,'Coefficient Table'!$A$8:$K$92,9,FALSE)*P149,"N/A")</f>
        <v>N/A</v>
      </c>
      <c r="S149" s="127"/>
      <c r="T149" s="229"/>
      <c r="U149" s="222"/>
      <c r="V149" s="222"/>
      <c r="W149" s="222"/>
      <c r="X149" s="227">
        <f t="shared" si="6"/>
        <v>0</v>
      </c>
      <c r="Y149" s="222"/>
      <c r="Z149" s="222">
        <f>$N149*60*Cost!$H$10*Cost!$H$11*Cost!$D$7/1000</f>
        <v>0</v>
      </c>
      <c r="AA149" s="222">
        <f>$N149*60*Cost!$H$10*Cost!$H$11*Cost!$D$8/1000</f>
        <v>0</v>
      </c>
      <c r="AB149" s="222">
        <f>$N149*60*Cost!$H$10*Cost!$H$11*Cost!$D$9/1000</f>
        <v>0</v>
      </c>
      <c r="AC149" s="222">
        <f>$N149*60*Cost!$H$10*Cost!$H$11*Cost!$D$10/1000</f>
        <v>0</v>
      </c>
      <c r="AD149" s="222">
        <f>$N149*60*Cost!$H$10*Cost!$H$11*Cost!$D$11/1000</f>
        <v>0</v>
      </c>
      <c r="AE149" s="222">
        <f t="shared" si="8"/>
        <v>0</v>
      </c>
      <c r="AF149" s="222"/>
      <c r="AG149" s="222"/>
      <c r="AH149" s="222"/>
      <c r="AI149" s="222"/>
      <c r="AJ149" s="222"/>
      <c r="AK149" s="222"/>
      <c r="AL149" s="222"/>
      <c r="AM149" s="222"/>
      <c r="AN149" s="222"/>
      <c r="AO149" s="222"/>
      <c r="AP149" s="222"/>
      <c r="AQ149" s="222"/>
      <c r="AR149" s="222"/>
      <c r="AS149" s="222"/>
      <c r="AT149" s="222"/>
    </row>
    <row r="150" spans="2:46" ht="13.8" x14ac:dyDescent="0.25">
      <c r="B150" s="15"/>
      <c r="C150" s="15"/>
      <c r="D150" s="15"/>
      <c r="E150" s="16"/>
      <c r="F150" s="15"/>
      <c r="G150" s="29"/>
      <c r="H150" s="322"/>
      <c r="I150" s="323"/>
      <c r="J150" s="323"/>
      <c r="K150" s="15"/>
      <c r="L150" s="15"/>
      <c r="M150" s="204">
        <f t="shared" si="7"/>
        <v>0</v>
      </c>
      <c r="N150" s="44">
        <f>IF(DisplayUnits="standard",IF(G150=0,0,VLOOKUP(G150,'Flow Rate Table'!$B$13:$O$132,X150)),IF(G150=0,0,VLOOKUP(G150,#REF!,X150)))</f>
        <v>0</v>
      </c>
      <c r="O150" s="129" t="str">
        <f>IF(E150=$A$3,M150/Cost!$D$6,"N/A")</f>
        <v>N/A</v>
      </c>
      <c r="P150" s="45" t="str">
        <f>IF(E150=Translations!$A$100,VLOOKUP(Cost!$D$5,'Coefficient Table'!$A$8:$K$92,11,FALSE)*O150,"N/A")</f>
        <v>N/A</v>
      </c>
      <c r="Q150" s="45" t="str">
        <f>IF(E150=Translations!$A$100,VLOOKUP(Cost!$D$5,'Coefficient Table'!$A$8:$K$92,10,FALSE)*O150,"N/A")</f>
        <v>N/A</v>
      </c>
      <c r="R150" s="45" t="str">
        <f>IF(E150=Translations!$A$100,VLOOKUP(Cost!$D$5,'Coefficient Table'!$A$8:$K$92,9,FALSE)*P150,"N/A")</f>
        <v>N/A</v>
      </c>
      <c r="S150" s="127"/>
      <c r="T150" s="229"/>
      <c r="U150" s="222"/>
      <c r="V150" s="222"/>
      <c r="W150" s="222"/>
      <c r="X150" s="227">
        <f t="shared" si="6"/>
        <v>0</v>
      </c>
      <c r="Y150" s="222"/>
      <c r="Z150" s="222">
        <f>$N150*60*Cost!$H$10*Cost!$H$11*Cost!$D$7/1000</f>
        <v>0</v>
      </c>
      <c r="AA150" s="222">
        <f>$N150*60*Cost!$H$10*Cost!$H$11*Cost!$D$8/1000</f>
        <v>0</v>
      </c>
      <c r="AB150" s="222">
        <f>$N150*60*Cost!$H$10*Cost!$H$11*Cost!$D$9/1000</f>
        <v>0</v>
      </c>
      <c r="AC150" s="222">
        <f>$N150*60*Cost!$H$10*Cost!$H$11*Cost!$D$10/1000</f>
        <v>0</v>
      </c>
      <c r="AD150" s="222">
        <f>$N150*60*Cost!$H$10*Cost!$H$11*Cost!$D$11/1000</f>
        <v>0</v>
      </c>
      <c r="AE150" s="222">
        <f t="shared" si="8"/>
        <v>0</v>
      </c>
      <c r="AF150" s="222"/>
      <c r="AG150" s="222"/>
      <c r="AH150" s="222"/>
      <c r="AI150" s="222"/>
      <c r="AJ150" s="222"/>
      <c r="AK150" s="222"/>
      <c r="AL150" s="222"/>
      <c r="AM150" s="222"/>
      <c r="AN150" s="222"/>
      <c r="AO150" s="222"/>
      <c r="AP150" s="222"/>
      <c r="AQ150" s="222"/>
      <c r="AR150" s="222"/>
      <c r="AS150" s="222"/>
      <c r="AT150" s="222"/>
    </row>
    <row r="151" spans="2:46" ht="13.8" x14ac:dyDescent="0.25">
      <c r="B151" s="15"/>
      <c r="C151" s="15"/>
      <c r="D151" s="15"/>
      <c r="E151" s="16"/>
      <c r="F151" s="15"/>
      <c r="G151" s="29"/>
      <c r="H151" s="322"/>
      <c r="I151" s="323"/>
      <c r="J151" s="323"/>
      <c r="K151" s="15"/>
      <c r="L151" s="15"/>
      <c r="M151" s="204">
        <f t="shared" si="7"/>
        <v>0</v>
      </c>
      <c r="N151" s="44">
        <f>IF(DisplayUnits="standard",IF(G151=0,0,VLOOKUP(G151,'Flow Rate Table'!$B$13:$O$132,X151)),IF(G151=0,0,VLOOKUP(G151,#REF!,X151)))</f>
        <v>0</v>
      </c>
      <c r="O151" s="129" t="str">
        <f>IF(E151=$A$3,M151/Cost!$D$6,"N/A")</f>
        <v>N/A</v>
      </c>
      <c r="P151" s="45" t="str">
        <f>IF(E151=Translations!$A$100,VLOOKUP(Cost!$D$5,'Coefficient Table'!$A$8:$K$92,11,FALSE)*O151,"N/A")</f>
        <v>N/A</v>
      </c>
      <c r="Q151" s="45" t="str">
        <f>IF(E151=Translations!$A$100,VLOOKUP(Cost!$D$5,'Coefficient Table'!$A$8:$K$92,10,FALSE)*O151,"N/A")</f>
        <v>N/A</v>
      </c>
      <c r="R151" s="45" t="str">
        <f>IF(E151=Translations!$A$100,VLOOKUP(Cost!$D$5,'Coefficient Table'!$A$8:$K$92,9,FALSE)*P151,"N/A")</f>
        <v>N/A</v>
      </c>
      <c r="S151" s="127"/>
      <c r="T151" s="229"/>
      <c r="U151" s="222"/>
      <c r="V151" s="222"/>
      <c r="W151" s="222"/>
      <c r="X151" s="227">
        <f t="shared" si="6"/>
        <v>0</v>
      </c>
      <c r="Y151" s="222"/>
      <c r="Z151" s="222">
        <f>$N151*60*Cost!$H$10*Cost!$H$11*Cost!$D$7/1000</f>
        <v>0</v>
      </c>
      <c r="AA151" s="222">
        <f>$N151*60*Cost!$H$10*Cost!$H$11*Cost!$D$8/1000</f>
        <v>0</v>
      </c>
      <c r="AB151" s="222">
        <f>$N151*60*Cost!$H$10*Cost!$H$11*Cost!$D$9/1000</f>
        <v>0</v>
      </c>
      <c r="AC151" s="222">
        <f>$N151*60*Cost!$H$10*Cost!$H$11*Cost!$D$10/1000</f>
        <v>0</v>
      </c>
      <c r="AD151" s="222">
        <f>$N151*60*Cost!$H$10*Cost!$H$11*Cost!$D$11/1000</f>
        <v>0</v>
      </c>
      <c r="AE151" s="222">
        <f t="shared" si="8"/>
        <v>0</v>
      </c>
      <c r="AF151" s="222"/>
      <c r="AG151" s="222"/>
      <c r="AH151" s="222"/>
      <c r="AI151" s="222"/>
      <c r="AJ151" s="222"/>
      <c r="AK151" s="222"/>
      <c r="AL151" s="222"/>
      <c r="AM151" s="222"/>
      <c r="AN151" s="222"/>
      <c r="AO151" s="222"/>
      <c r="AP151" s="222"/>
      <c r="AQ151" s="222"/>
      <c r="AR151" s="222"/>
      <c r="AS151" s="222"/>
      <c r="AT151" s="222"/>
    </row>
    <row r="152" spans="2:46" ht="13.8" x14ac:dyDescent="0.25">
      <c r="B152" s="15"/>
      <c r="C152" s="15"/>
      <c r="D152" s="15"/>
      <c r="E152" s="16"/>
      <c r="F152" s="15"/>
      <c r="G152" s="29"/>
      <c r="H152" s="322"/>
      <c r="I152" s="323"/>
      <c r="J152" s="323"/>
      <c r="K152" s="15"/>
      <c r="L152" s="15"/>
      <c r="M152" s="204">
        <f t="shared" si="7"/>
        <v>0</v>
      </c>
      <c r="N152" s="44">
        <f>IF(DisplayUnits="standard",IF(G152=0,0,VLOOKUP(G152,'Flow Rate Table'!$B$13:$O$132,X152)),IF(G152=0,0,VLOOKUP(G152,#REF!,X152)))</f>
        <v>0</v>
      </c>
      <c r="O152" s="129" t="str">
        <f>IF(E152=$A$3,M152/Cost!$D$6,"N/A")</f>
        <v>N/A</v>
      </c>
      <c r="P152" s="45" t="str">
        <f>IF(E152=Translations!$A$100,VLOOKUP(Cost!$D$5,'Coefficient Table'!$A$8:$K$92,11,FALSE)*O152,"N/A")</f>
        <v>N/A</v>
      </c>
      <c r="Q152" s="45" t="str">
        <f>IF(E152=Translations!$A$100,VLOOKUP(Cost!$D$5,'Coefficient Table'!$A$8:$K$92,10,FALSE)*O152,"N/A")</f>
        <v>N/A</v>
      </c>
      <c r="R152" s="45" t="str">
        <f>IF(E152=Translations!$A$100,VLOOKUP(Cost!$D$5,'Coefficient Table'!$A$8:$K$92,9,FALSE)*P152,"N/A")</f>
        <v>N/A</v>
      </c>
      <c r="S152" s="127"/>
      <c r="T152" s="229"/>
      <c r="U152" s="222"/>
      <c r="V152" s="222"/>
      <c r="W152" s="222"/>
      <c r="X152" s="227">
        <f t="shared" si="6"/>
        <v>0</v>
      </c>
      <c r="Y152" s="222"/>
      <c r="Z152" s="222">
        <f>$N152*60*Cost!$H$10*Cost!$H$11*Cost!$D$7/1000</f>
        <v>0</v>
      </c>
      <c r="AA152" s="222">
        <f>$N152*60*Cost!$H$10*Cost!$H$11*Cost!$D$8/1000</f>
        <v>0</v>
      </c>
      <c r="AB152" s="222">
        <f>$N152*60*Cost!$H$10*Cost!$H$11*Cost!$D$9/1000</f>
        <v>0</v>
      </c>
      <c r="AC152" s="222">
        <f>$N152*60*Cost!$H$10*Cost!$H$11*Cost!$D$10/1000</f>
        <v>0</v>
      </c>
      <c r="AD152" s="222">
        <f>$N152*60*Cost!$H$10*Cost!$H$11*Cost!$D$11/1000</f>
        <v>0</v>
      </c>
      <c r="AE152" s="222">
        <f t="shared" si="8"/>
        <v>0</v>
      </c>
      <c r="AF152" s="222"/>
      <c r="AG152" s="222"/>
      <c r="AH152" s="222"/>
      <c r="AI152" s="222"/>
      <c r="AJ152" s="222"/>
      <c r="AK152" s="222"/>
      <c r="AL152" s="222"/>
      <c r="AM152" s="222"/>
      <c r="AN152" s="222"/>
      <c r="AO152" s="222"/>
      <c r="AP152" s="222"/>
      <c r="AQ152" s="222"/>
      <c r="AR152" s="222"/>
      <c r="AS152" s="222"/>
      <c r="AT152" s="222"/>
    </row>
    <row r="153" spans="2:46" ht="13.8" x14ac:dyDescent="0.25">
      <c r="B153" s="15"/>
      <c r="C153" s="15"/>
      <c r="D153" s="15"/>
      <c r="E153" s="16"/>
      <c r="F153" s="15"/>
      <c r="G153" s="29"/>
      <c r="H153" s="322"/>
      <c r="I153" s="323"/>
      <c r="J153" s="323"/>
      <c r="K153" s="15"/>
      <c r="L153" s="15"/>
      <c r="M153" s="204">
        <f t="shared" si="7"/>
        <v>0</v>
      </c>
      <c r="N153" s="44">
        <f>IF(DisplayUnits="standard",IF(G153=0,0,VLOOKUP(G153,'Flow Rate Table'!$B$13:$O$132,X153)),IF(G153=0,0,VLOOKUP(G153,#REF!,X153)))</f>
        <v>0</v>
      </c>
      <c r="O153" s="129" t="str">
        <f>IF(E153=$A$3,M153/Cost!$D$6,"N/A")</f>
        <v>N/A</v>
      </c>
      <c r="P153" s="45" t="str">
        <f>IF(E153=Translations!$A$100,VLOOKUP(Cost!$D$5,'Coefficient Table'!$A$8:$K$92,11,FALSE)*O153,"N/A")</f>
        <v>N/A</v>
      </c>
      <c r="Q153" s="45" t="str">
        <f>IF(E153=Translations!$A$100,VLOOKUP(Cost!$D$5,'Coefficient Table'!$A$8:$K$92,10,FALSE)*O153,"N/A")</f>
        <v>N/A</v>
      </c>
      <c r="R153" s="45" t="str">
        <f>IF(E153=Translations!$A$100,VLOOKUP(Cost!$D$5,'Coefficient Table'!$A$8:$K$92,9,FALSE)*P153,"N/A")</f>
        <v>N/A</v>
      </c>
      <c r="S153" s="127"/>
      <c r="T153" s="229"/>
      <c r="U153" s="222"/>
      <c r="V153" s="222"/>
      <c r="W153" s="222"/>
      <c r="X153" s="227">
        <f t="shared" si="6"/>
        <v>0</v>
      </c>
      <c r="Y153" s="222"/>
      <c r="Z153" s="222">
        <f>$N153*60*Cost!$H$10*Cost!$H$11*Cost!$D$7/1000</f>
        <v>0</v>
      </c>
      <c r="AA153" s="222">
        <f>$N153*60*Cost!$H$10*Cost!$H$11*Cost!$D$8/1000</f>
        <v>0</v>
      </c>
      <c r="AB153" s="222">
        <f>$N153*60*Cost!$H$10*Cost!$H$11*Cost!$D$9/1000</f>
        <v>0</v>
      </c>
      <c r="AC153" s="222">
        <f>$N153*60*Cost!$H$10*Cost!$H$11*Cost!$D$10/1000</f>
        <v>0</v>
      </c>
      <c r="AD153" s="222">
        <f>$N153*60*Cost!$H$10*Cost!$H$11*Cost!$D$11/1000</f>
        <v>0</v>
      </c>
      <c r="AE153" s="222">
        <f t="shared" si="8"/>
        <v>0</v>
      </c>
      <c r="AF153" s="222"/>
      <c r="AG153" s="222"/>
      <c r="AH153" s="222"/>
      <c r="AI153" s="222"/>
      <c r="AJ153" s="222"/>
      <c r="AK153" s="222"/>
      <c r="AL153" s="222"/>
      <c r="AM153" s="222"/>
      <c r="AN153" s="222"/>
      <c r="AO153" s="222"/>
      <c r="AP153" s="222"/>
      <c r="AQ153" s="222"/>
      <c r="AR153" s="222"/>
      <c r="AS153" s="222"/>
      <c r="AT153" s="222"/>
    </row>
    <row r="154" spans="2:46" ht="13.8" x14ac:dyDescent="0.25">
      <c r="B154" s="15"/>
      <c r="C154" s="15"/>
      <c r="D154" s="15"/>
      <c r="E154" s="16"/>
      <c r="F154" s="15"/>
      <c r="G154" s="29"/>
      <c r="H154" s="322"/>
      <c r="I154" s="323"/>
      <c r="J154" s="323"/>
      <c r="K154" s="15"/>
      <c r="L154" s="15"/>
      <c r="M154" s="204">
        <f t="shared" si="7"/>
        <v>0</v>
      </c>
      <c r="N154" s="44">
        <f>IF(DisplayUnits="standard",IF(G154=0,0,VLOOKUP(G154,'Flow Rate Table'!$B$13:$O$132,X154)),IF(G154=0,0,VLOOKUP(G154,#REF!,X154)))</f>
        <v>0</v>
      </c>
      <c r="O154" s="129" t="str">
        <f>IF(E154=$A$3,M154/Cost!$D$6,"N/A")</f>
        <v>N/A</v>
      </c>
      <c r="P154" s="45" t="str">
        <f>IF(E154=Translations!$A$100,VLOOKUP(Cost!$D$5,'Coefficient Table'!$A$8:$K$92,11,FALSE)*O154,"N/A")</f>
        <v>N/A</v>
      </c>
      <c r="Q154" s="45" t="str">
        <f>IF(E154=Translations!$A$100,VLOOKUP(Cost!$D$5,'Coefficient Table'!$A$8:$K$92,10,FALSE)*O154,"N/A")</f>
        <v>N/A</v>
      </c>
      <c r="R154" s="45" t="str">
        <f>IF(E154=Translations!$A$100,VLOOKUP(Cost!$D$5,'Coefficient Table'!$A$8:$K$92,9,FALSE)*P154,"N/A")</f>
        <v>N/A</v>
      </c>
      <c r="S154" s="127"/>
      <c r="T154" s="229"/>
      <c r="U154" s="222"/>
      <c r="V154" s="222"/>
      <c r="W154" s="222"/>
      <c r="X154" s="227">
        <f t="shared" si="6"/>
        <v>0</v>
      </c>
      <c r="Y154" s="222"/>
      <c r="Z154" s="222">
        <f>$N154*60*Cost!$H$10*Cost!$H$11*Cost!$D$7/1000</f>
        <v>0</v>
      </c>
      <c r="AA154" s="222">
        <f>$N154*60*Cost!$H$10*Cost!$H$11*Cost!$D$8/1000</f>
        <v>0</v>
      </c>
      <c r="AB154" s="222">
        <f>$N154*60*Cost!$H$10*Cost!$H$11*Cost!$D$9/1000</f>
        <v>0</v>
      </c>
      <c r="AC154" s="222">
        <f>$N154*60*Cost!$H$10*Cost!$H$11*Cost!$D$10/1000</f>
        <v>0</v>
      </c>
      <c r="AD154" s="222">
        <f>$N154*60*Cost!$H$10*Cost!$H$11*Cost!$D$11/1000</f>
        <v>0</v>
      </c>
      <c r="AE154" s="222">
        <f t="shared" si="8"/>
        <v>0</v>
      </c>
      <c r="AF154" s="222"/>
      <c r="AG154" s="222"/>
      <c r="AH154" s="222"/>
      <c r="AI154" s="222"/>
      <c r="AJ154" s="222"/>
      <c r="AK154" s="222"/>
      <c r="AL154" s="222"/>
      <c r="AM154" s="222"/>
      <c r="AN154" s="222"/>
      <c r="AO154" s="222"/>
      <c r="AP154" s="222"/>
      <c r="AQ154" s="222"/>
      <c r="AR154" s="222"/>
      <c r="AS154" s="222"/>
      <c r="AT154" s="222"/>
    </row>
    <row r="155" spans="2:46" ht="13.8" x14ac:dyDescent="0.25">
      <c r="B155" s="15"/>
      <c r="C155" s="15"/>
      <c r="D155" s="15"/>
      <c r="E155" s="16"/>
      <c r="F155" s="15"/>
      <c r="G155" s="29"/>
      <c r="H155" s="322"/>
      <c r="I155" s="323"/>
      <c r="J155" s="323"/>
      <c r="K155" s="15"/>
      <c r="L155" s="15"/>
      <c r="M155" s="204">
        <f t="shared" si="7"/>
        <v>0</v>
      </c>
      <c r="N155" s="44">
        <f>IF(DisplayUnits="standard",IF(G155=0,0,VLOOKUP(G155,'Flow Rate Table'!$B$13:$O$132,X155)),IF(G155=0,0,VLOOKUP(G155,#REF!,X155)))</f>
        <v>0</v>
      </c>
      <c r="O155" s="129" t="str">
        <f>IF(E155=$A$3,M155/Cost!$D$6,"N/A")</f>
        <v>N/A</v>
      </c>
      <c r="P155" s="45" t="str">
        <f>IF(E155=Translations!$A$100,VLOOKUP(Cost!$D$5,'Coefficient Table'!$A$8:$K$92,11,FALSE)*O155,"N/A")</f>
        <v>N/A</v>
      </c>
      <c r="Q155" s="45" t="str">
        <f>IF(E155=Translations!$A$100,VLOOKUP(Cost!$D$5,'Coefficient Table'!$A$8:$K$92,10,FALSE)*O155,"N/A")</f>
        <v>N/A</v>
      </c>
      <c r="R155" s="45" t="str">
        <f>IF(E155=Translations!$A$100,VLOOKUP(Cost!$D$5,'Coefficient Table'!$A$8:$K$92,9,FALSE)*P155,"N/A")</f>
        <v>N/A</v>
      </c>
      <c r="S155" s="127"/>
      <c r="T155" s="229"/>
      <c r="U155" s="222"/>
      <c r="V155" s="222"/>
      <c r="W155" s="222"/>
      <c r="X155" s="227">
        <f t="shared" si="6"/>
        <v>0</v>
      </c>
      <c r="Y155" s="222"/>
      <c r="Z155" s="222">
        <f>$N155*60*Cost!$H$10*Cost!$H$11*Cost!$D$7/1000</f>
        <v>0</v>
      </c>
      <c r="AA155" s="222">
        <f>$N155*60*Cost!$H$10*Cost!$H$11*Cost!$D$8/1000</f>
        <v>0</v>
      </c>
      <c r="AB155" s="222">
        <f>$N155*60*Cost!$H$10*Cost!$H$11*Cost!$D$9/1000</f>
        <v>0</v>
      </c>
      <c r="AC155" s="222">
        <f>$N155*60*Cost!$H$10*Cost!$H$11*Cost!$D$10/1000</f>
        <v>0</v>
      </c>
      <c r="AD155" s="222">
        <f>$N155*60*Cost!$H$10*Cost!$H$11*Cost!$D$11/1000</f>
        <v>0</v>
      </c>
      <c r="AE155" s="222">
        <f t="shared" si="8"/>
        <v>0</v>
      </c>
      <c r="AF155" s="222"/>
      <c r="AG155" s="222"/>
      <c r="AH155" s="222"/>
      <c r="AI155" s="222"/>
      <c r="AJ155" s="222"/>
      <c r="AK155" s="222"/>
      <c r="AL155" s="222"/>
      <c r="AM155" s="222"/>
      <c r="AN155" s="222"/>
      <c r="AO155" s="222"/>
      <c r="AP155" s="222"/>
      <c r="AQ155" s="222"/>
      <c r="AR155" s="222"/>
      <c r="AS155" s="222"/>
      <c r="AT155" s="222"/>
    </row>
    <row r="156" spans="2:46" ht="13.8" x14ac:dyDescent="0.25">
      <c r="B156" s="15"/>
      <c r="C156" s="15"/>
      <c r="D156" s="15"/>
      <c r="E156" s="16"/>
      <c r="F156" s="15"/>
      <c r="G156" s="29"/>
      <c r="H156" s="322"/>
      <c r="I156" s="323"/>
      <c r="J156" s="323"/>
      <c r="K156" s="15"/>
      <c r="L156" s="15"/>
      <c r="M156" s="204">
        <f t="shared" si="7"/>
        <v>0</v>
      </c>
      <c r="N156" s="44">
        <f>IF(DisplayUnits="standard",IF(G156=0,0,VLOOKUP(G156,'Flow Rate Table'!$B$13:$O$132,X156)),IF(G156=0,0,VLOOKUP(G156,#REF!,X156)))</f>
        <v>0</v>
      </c>
      <c r="O156" s="129" t="str">
        <f>IF(E156=$A$3,M156/Cost!$D$6,"N/A")</f>
        <v>N/A</v>
      </c>
      <c r="P156" s="45" t="str">
        <f>IF(E156=Translations!$A$100,VLOOKUP(Cost!$D$5,'Coefficient Table'!$A$8:$K$92,11,FALSE)*O156,"N/A")</f>
        <v>N/A</v>
      </c>
      <c r="Q156" s="45" t="str">
        <f>IF(E156=Translations!$A$100,VLOOKUP(Cost!$D$5,'Coefficient Table'!$A$8:$K$92,10,FALSE)*O156,"N/A")</f>
        <v>N/A</v>
      </c>
      <c r="R156" s="45" t="str">
        <f>IF(E156=Translations!$A$100,VLOOKUP(Cost!$D$5,'Coefficient Table'!$A$8:$K$92,9,FALSE)*P156,"N/A")</f>
        <v>N/A</v>
      </c>
      <c r="S156" s="127"/>
      <c r="T156" s="229"/>
      <c r="U156" s="222"/>
      <c r="V156" s="222"/>
      <c r="W156" s="222"/>
      <c r="X156" s="227">
        <f t="shared" si="6"/>
        <v>0</v>
      </c>
      <c r="Y156" s="222"/>
      <c r="Z156" s="222">
        <f>$N156*60*Cost!$H$10*Cost!$H$11*Cost!$D$7/1000</f>
        <v>0</v>
      </c>
      <c r="AA156" s="222">
        <f>$N156*60*Cost!$H$10*Cost!$H$11*Cost!$D$8/1000</f>
        <v>0</v>
      </c>
      <c r="AB156" s="222">
        <f>$N156*60*Cost!$H$10*Cost!$H$11*Cost!$D$9/1000</f>
        <v>0</v>
      </c>
      <c r="AC156" s="222">
        <f>$N156*60*Cost!$H$10*Cost!$H$11*Cost!$D$10/1000</f>
        <v>0</v>
      </c>
      <c r="AD156" s="222">
        <f>$N156*60*Cost!$H$10*Cost!$H$11*Cost!$D$11/1000</f>
        <v>0</v>
      </c>
      <c r="AE156" s="222">
        <f t="shared" si="8"/>
        <v>0</v>
      </c>
      <c r="AF156" s="222"/>
      <c r="AG156" s="222"/>
      <c r="AH156" s="222"/>
      <c r="AI156" s="222"/>
      <c r="AJ156" s="222"/>
      <c r="AK156" s="222"/>
      <c r="AL156" s="222"/>
      <c r="AM156" s="222"/>
      <c r="AN156" s="222"/>
      <c r="AO156" s="222"/>
      <c r="AP156" s="222"/>
      <c r="AQ156" s="222"/>
      <c r="AR156" s="222"/>
      <c r="AS156" s="222"/>
      <c r="AT156" s="222"/>
    </row>
    <row r="157" spans="2:46" ht="13.8" x14ac:dyDescent="0.25">
      <c r="B157" s="15"/>
      <c r="C157" s="15"/>
      <c r="D157" s="15"/>
      <c r="E157" s="16"/>
      <c r="F157" s="15"/>
      <c r="G157" s="29"/>
      <c r="H157" s="322"/>
      <c r="I157" s="323"/>
      <c r="J157" s="323"/>
      <c r="K157" s="15"/>
      <c r="L157" s="15"/>
      <c r="M157" s="204">
        <f t="shared" si="7"/>
        <v>0</v>
      </c>
      <c r="N157" s="44">
        <f>IF(DisplayUnits="standard",IF(G157=0,0,VLOOKUP(G157,'Flow Rate Table'!$B$13:$O$132,X157)),IF(G157=0,0,VLOOKUP(G157,#REF!,X157)))</f>
        <v>0</v>
      </c>
      <c r="O157" s="129" t="str">
        <f>IF(E157=$A$3,M157/Cost!$D$6,"N/A")</f>
        <v>N/A</v>
      </c>
      <c r="P157" s="45" t="str">
        <f>IF(E157=Translations!$A$100,VLOOKUP(Cost!$D$5,'Coefficient Table'!$A$8:$K$92,11,FALSE)*O157,"N/A")</f>
        <v>N/A</v>
      </c>
      <c r="Q157" s="45" t="str">
        <f>IF(E157=Translations!$A$100,VLOOKUP(Cost!$D$5,'Coefficient Table'!$A$8:$K$92,10,FALSE)*O157,"N/A")</f>
        <v>N/A</v>
      </c>
      <c r="R157" s="45" t="str">
        <f>IF(E157=Translations!$A$100,VLOOKUP(Cost!$D$5,'Coefficient Table'!$A$8:$K$92,9,FALSE)*P157,"N/A")</f>
        <v>N/A</v>
      </c>
      <c r="S157" s="127"/>
      <c r="T157" s="229"/>
      <c r="U157" s="222"/>
      <c r="V157" s="222"/>
      <c r="W157" s="222"/>
      <c r="X157" s="227">
        <f t="shared" si="6"/>
        <v>0</v>
      </c>
      <c r="Y157" s="222"/>
      <c r="Z157" s="222">
        <f>$N157*60*Cost!$H$10*Cost!$H$11*Cost!$D$7/1000</f>
        <v>0</v>
      </c>
      <c r="AA157" s="222">
        <f>$N157*60*Cost!$H$10*Cost!$H$11*Cost!$D$8/1000</f>
        <v>0</v>
      </c>
      <c r="AB157" s="222">
        <f>$N157*60*Cost!$H$10*Cost!$H$11*Cost!$D$9/1000</f>
        <v>0</v>
      </c>
      <c r="AC157" s="222">
        <f>$N157*60*Cost!$H$10*Cost!$H$11*Cost!$D$10/1000</f>
        <v>0</v>
      </c>
      <c r="AD157" s="222">
        <f>$N157*60*Cost!$H$10*Cost!$H$11*Cost!$D$11/1000</f>
        <v>0</v>
      </c>
      <c r="AE157" s="222">
        <f t="shared" si="8"/>
        <v>0</v>
      </c>
      <c r="AF157" s="222"/>
      <c r="AG157" s="222"/>
      <c r="AH157" s="222"/>
      <c r="AI157" s="222"/>
      <c r="AJ157" s="222"/>
      <c r="AK157" s="222"/>
      <c r="AL157" s="222"/>
      <c r="AM157" s="222"/>
      <c r="AN157" s="222"/>
      <c r="AO157" s="222"/>
      <c r="AP157" s="222"/>
      <c r="AQ157" s="222"/>
      <c r="AR157" s="222"/>
      <c r="AS157" s="222"/>
      <c r="AT157" s="222"/>
    </row>
    <row r="158" spans="2:46" ht="13.8" x14ac:dyDescent="0.25">
      <c r="B158" s="15"/>
      <c r="C158" s="15"/>
      <c r="D158" s="15"/>
      <c r="E158" s="16"/>
      <c r="F158" s="15"/>
      <c r="G158" s="29"/>
      <c r="H158" s="322"/>
      <c r="I158" s="323"/>
      <c r="J158" s="323"/>
      <c r="K158" s="15"/>
      <c r="L158" s="15"/>
      <c r="M158" s="204">
        <f t="shared" si="7"/>
        <v>0</v>
      </c>
      <c r="N158" s="44">
        <f>IF(DisplayUnits="standard",IF(G158=0,0,VLOOKUP(G158,'Flow Rate Table'!$B$13:$O$132,X158)),IF(G158=0,0,VLOOKUP(G158,#REF!,X158)))</f>
        <v>0</v>
      </c>
      <c r="O158" s="129" t="str">
        <f>IF(E158=$A$3,M158/Cost!$D$6,"N/A")</f>
        <v>N/A</v>
      </c>
      <c r="P158" s="45" t="str">
        <f>IF(E158=Translations!$A$100,VLOOKUP(Cost!$D$5,'Coefficient Table'!$A$8:$K$92,11,FALSE)*O158,"N/A")</f>
        <v>N/A</v>
      </c>
      <c r="Q158" s="45" t="str">
        <f>IF(E158=Translations!$A$100,VLOOKUP(Cost!$D$5,'Coefficient Table'!$A$8:$K$92,10,FALSE)*O158,"N/A")</f>
        <v>N/A</v>
      </c>
      <c r="R158" s="45" t="str">
        <f>IF(E158=Translations!$A$100,VLOOKUP(Cost!$D$5,'Coefficient Table'!$A$8:$K$92,9,FALSE)*P158,"N/A")</f>
        <v>N/A</v>
      </c>
      <c r="S158" s="127"/>
      <c r="T158" s="229"/>
      <c r="U158" s="222"/>
      <c r="V158" s="222"/>
      <c r="W158" s="222"/>
      <c r="X158" s="227">
        <f t="shared" si="6"/>
        <v>0</v>
      </c>
      <c r="Y158" s="222"/>
      <c r="Z158" s="222">
        <f>$N158*60*Cost!$H$10*Cost!$H$11*Cost!$D$7/1000</f>
        <v>0</v>
      </c>
      <c r="AA158" s="222">
        <f>$N158*60*Cost!$H$10*Cost!$H$11*Cost!$D$8/1000</f>
        <v>0</v>
      </c>
      <c r="AB158" s="222">
        <f>$N158*60*Cost!$H$10*Cost!$H$11*Cost!$D$9/1000</f>
        <v>0</v>
      </c>
      <c r="AC158" s="222">
        <f>$N158*60*Cost!$H$10*Cost!$H$11*Cost!$D$10/1000</f>
        <v>0</v>
      </c>
      <c r="AD158" s="222">
        <f>$N158*60*Cost!$H$10*Cost!$H$11*Cost!$D$11/1000</f>
        <v>0</v>
      </c>
      <c r="AE158" s="222">
        <f t="shared" si="8"/>
        <v>0</v>
      </c>
      <c r="AF158" s="222"/>
      <c r="AG158" s="222"/>
      <c r="AH158" s="222"/>
      <c r="AI158" s="222"/>
      <c r="AJ158" s="222"/>
      <c r="AK158" s="222"/>
      <c r="AL158" s="222"/>
      <c r="AM158" s="222"/>
      <c r="AN158" s="222"/>
      <c r="AO158" s="222"/>
      <c r="AP158" s="222"/>
      <c r="AQ158" s="222"/>
      <c r="AR158" s="222"/>
      <c r="AS158" s="222"/>
      <c r="AT158" s="222"/>
    </row>
    <row r="159" spans="2:46" ht="13.8" x14ac:dyDescent="0.25">
      <c r="B159" s="15"/>
      <c r="C159" s="15"/>
      <c r="D159" s="15"/>
      <c r="E159" s="16"/>
      <c r="F159" s="15"/>
      <c r="G159" s="29"/>
      <c r="H159" s="322"/>
      <c r="I159" s="323"/>
      <c r="J159" s="323"/>
      <c r="K159" s="15"/>
      <c r="L159" s="15"/>
      <c r="M159" s="204">
        <f t="shared" si="7"/>
        <v>0</v>
      </c>
      <c r="N159" s="44">
        <f>IF(DisplayUnits="standard",IF(G159=0,0,VLOOKUP(G159,'Flow Rate Table'!$B$13:$O$132,X159)),IF(G159=0,0,VLOOKUP(G159,#REF!,X159)))</f>
        <v>0</v>
      </c>
      <c r="O159" s="129" t="str">
        <f>IF(E159=$A$3,M159/Cost!$D$6,"N/A")</f>
        <v>N/A</v>
      </c>
      <c r="P159" s="45" t="str">
        <f>IF(E159=Translations!$A$100,VLOOKUP(Cost!$D$5,'Coefficient Table'!$A$8:$K$92,11,FALSE)*O159,"N/A")</f>
        <v>N/A</v>
      </c>
      <c r="Q159" s="45" t="str">
        <f>IF(E159=Translations!$A$100,VLOOKUP(Cost!$D$5,'Coefficient Table'!$A$8:$K$92,10,FALSE)*O159,"N/A")</f>
        <v>N/A</v>
      </c>
      <c r="R159" s="45" t="str">
        <f>IF(E159=Translations!$A$100,VLOOKUP(Cost!$D$5,'Coefficient Table'!$A$8:$K$92,9,FALSE)*P159,"N/A")</f>
        <v>N/A</v>
      </c>
      <c r="S159" s="127"/>
      <c r="T159" s="229"/>
      <c r="U159" s="222"/>
      <c r="V159" s="222"/>
      <c r="W159" s="222"/>
      <c r="X159" s="227">
        <f t="shared" si="6"/>
        <v>0</v>
      </c>
      <c r="Y159" s="222"/>
      <c r="Z159" s="222">
        <f>$N159*60*Cost!$H$10*Cost!$H$11*Cost!$D$7/1000</f>
        <v>0</v>
      </c>
      <c r="AA159" s="222">
        <f>$N159*60*Cost!$H$10*Cost!$H$11*Cost!$D$8/1000</f>
        <v>0</v>
      </c>
      <c r="AB159" s="222">
        <f>$N159*60*Cost!$H$10*Cost!$H$11*Cost!$D$9/1000</f>
        <v>0</v>
      </c>
      <c r="AC159" s="222">
        <f>$N159*60*Cost!$H$10*Cost!$H$11*Cost!$D$10/1000</f>
        <v>0</v>
      </c>
      <c r="AD159" s="222">
        <f>$N159*60*Cost!$H$10*Cost!$H$11*Cost!$D$11/1000</f>
        <v>0</v>
      </c>
      <c r="AE159" s="222">
        <f t="shared" si="8"/>
        <v>0</v>
      </c>
      <c r="AF159" s="222"/>
      <c r="AG159" s="222"/>
      <c r="AH159" s="222"/>
      <c r="AI159" s="222"/>
      <c r="AJ159" s="222"/>
      <c r="AK159" s="222"/>
      <c r="AL159" s="222"/>
      <c r="AM159" s="222"/>
      <c r="AN159" s="222"/>
      <c r="AO159" s="222"/>
      <c r="AP159" s="222"/>
      <c r="AQ159" s="222"/>
      <c r="AR159" s="222"/>
      <c r="AS159" s="222"/>
      <c r="AT159" s="222"/>
    </row>
    <row r="160" spans="2:46" ht="13.8" x14ac:dyDescent="0.25">
      <c r="B160" s="15"/>
      <c r="C160" s="15"/>
      <c r="D160" s="15"/>
      <c r="E160" s="16"/>
      <c r="F160" s="15"/>
      <c r="G160" s="29"/>
      <c r="H160" s="322"/>
      <c r="I160" s="323"/>
      <c r="J160" s="323"/>
      <c r="K160" s="15"/>
      <c r="L160" s="15"/>
      <c r="M160" s="204">
        <f t="shared" si="7"/>
        <v>0</v>
      </c>
      <c r="N160" s="44">
        <f>IF(DisplayUnits="standard",IF(G160=0,0,VLOOKUP(G160,'Flow Rate Table'!$B$13:$O$132,X160)),IF(G160=0,0,VLOOKUP(G160,#REF!,X160)))</f>
        <v>0</v>
      </c>
      <c r="O160" s="129" t="str">
        <f>IF(E160=$A$3,M160/Cost!$D$6,"N/A")</f>
        <v>N/A</v>
      </c>
      <c r="P160" s="45" t="str">
        <f>IF(E160=Translations!$A$100,VLOOKUP(Cost!$D$5,'Coefficient Table'!$A$8:$K$92,11,FALSE)*O160,"N/A")</f>
        <v>N/A</v>
      </c>
      <c r="Q160" s="45" t="str">
        <f>IF(E160=Translations!$A$100,VLOOKUP(Cost!$D$5,'Coefficient Table'!$A$8:$K$92,10,FALSE)*O160,"N/A")</f>
        <v>N/A</v>
      </c>
      <c r="R160" s="45" t="str">
        <f>IF(E160=Translations!$A$100,VLOOKUP(Cost!$D$5,'Coefficient Table'!$A$8:$K$92,9,FALSE)*P160,"N/A")</f>
        <v>N/A</v>
      </c>
      <c r="S160" s="127"/>
      <c r="T160" s="229"/>
      <c r="U160" s="222"/>
      <c r="V160" s="222"/>
      <c r="W160" s="222"/>
      <c r="X160" s="227">
        <f t="shared" si="6"/>
        <v>0</v>
      </c>
      <c r="Y160" s="222"/>
      <c r="Z160" s="222">
        <f>$N160*60*Cost!$H$10*Cost!$H$11*Cost!$D$7/1000</f>
        <v>0</v>
      </c>
      <c r="AA160" s="222">
        <f>$N160*60*Cost!$H$10*Cost!$H$11*Cost!$D$8/1000</f>
        <v>0</v>
      </c>
      <c r="AB160" s="222">
        <f>$N160*60*Cost!$H$10*Cost!$H$11*Cost!$D$9/1000</f>
        <v>0</v>
      </c>
      <c r="AC160" s="222">
        <f>$N160*60*Cost!$H$10*Cost!$H$11*Cost!$D$10/1000</f>
        <v>0</v>
      </c>
      <c r="AD160" s="222">
        <f>$N160*60*Cost!$H$10*Cost!$H$11*Cost!$D$11/1000</f>
        <v>0</v>
      </c>
      <c r="AE160" s="222">
        <f t="shared" si="8"/>
        <v>0</v>
      </c>
      <c r="AF160" s="222"/>
      <c r="AG160" s="222"/>
      <c r="AH160" s="222"/>
      <c r="AI160" s="222"/>
      <c r="AJ160" s="222"/>
      <c r="AK160" s="222"/>
      <c r="AL160" s="222"/>
      <c r="AM160" s="222"/>
      <c r="AN160" s="222"/>
      <c r="AO160" s="222"/>
      <c r="AP160" s="222"/>
      <c r="AQ160" s="222"/>
      <c r="AR160" s="222"/>
      <c r="AS160" s="222"/>
      <c r="AT160" s="222"/>
    </row>
    <row r="161" spans="2:46" ht="13.8" x14ac:dyDescent="0.25">
      <c r="B161" s="15"/>
      <c r="C161" s="15"/>
      <c r="D161" s="15"/>
      <c r="E161" s="16"/>
      <c r="F161" s="15"/>
      <c r="G161" s="29"/>
      <c r="H161" s="322"/>
      <c r="I161" s="323"/>
      <c r="J161" s="323"/>
      <c r="K161" s="15"/>
      <c r="L161" s="15"/>
      <c r="M161" s="204">
        <f t="shared" si="7"/>
        <v>0</v>
      </c>
      <c r="N161" s="44">
        <f>IF(DisplayUnits="standard",IF(G161=0,0,VLOOKUP(G161,'Flow Rate Table'!$B$13:$O$132,X161)),IF(G161=0,0,VLOOKUP(G161,#REF!,X161)))</f>
        <v>0</v>
      </c>
      <c r="O161" s="129" t="str">
        <f>IF(E161=$A$3,M161/Cost!$D$6,"N/A")</f>
        <v>N/A</v>
      </c>
      <c r="P161" s="45" t="str">
        <f>IF(E161=Translations!$A$100,VLOOKUP(Cost!$D$5,'Coefficient Table'!$A$8:$K$92,11,FALSE)*O161,"N/A")</f>
        <v>N/A</v>
      </c>
      <c r="Q161" s="45" t="str">
        <f>IF(E161=Translations!$A$100,VLOOKUP(Cost!$D$5,'Coefficient Table'!$A$8:$K$92,10,FALSE)*O161,"N/A")</f>
        <v>N/A</v>
      </c>
      <c r="R161" s="45" t="str">
        <f>IF(E161=Translations!$A$100,VLOOKUP(Cost!$D$5,'Coefficient Table'!$A$8:$K$92,9,FALSE)*P161,"N/A")</f>
        <v>N/A</v>
      </c>
      <c r="S161" s="127"/>
      <c r="T161" s="229"/>
      <c r="U161" s="222"/>
      <c r="V161" s="222"/>
      <c r="W161" s="222"/>
      <c r="X161" s="227">
        <f t="shared" si="6"/>
        <v>0</v>
      </c>
      <c r="Y161" s="222"/>
      <c r="Z161" s="222">
        <f>$N161*60*Cost!$H$10*Cost!$H$11*Cost!$D$7/1000</f>
        <v>0</v>
      </c>
      <c r="AA161" s="222">
        <f>$N161*60*Cost!$H$10*Cost!$H$11*Cost!$D$8/1000</f>
        <v>0</v>
      </c>
      <c r="AB161" s="222">
        <f>$N161*60*Cost!$H$10*Cost!$H$11*Cost!$D$9/1000</f>
        <v>0</v>
      </c>
      <c r="AC161" s="222">
        <f>$N161*60*Cost!$H$10*Cost!$H$11*Cost!$D$10/1000</f>
        <v>0</v>
      </c>
      <c r="AD161" s="222">
        <f>$N161*60*Cost!$H$10*Cost!$H$11*Cost!$D$11/1000</f>
        <v>0</v>
      </c>
      <c r="AE161" s="222">
        <f t="shared" si="8"/>
        <v>0</v>
      </c>
      <c r="AF161" s="222"/>
      <c r="AG161" s="222"/>
      <c r="AH161" s="222"/>
      <c r="AI161" s="222"/>
      <c r="AJ161" s="222"/>
      <c r="AK161" s="222"/>
      <c r="AL161" s="222"/>
      <c r="AM161" s="222"/>
      <c r="AN161" s="222"/>
      <c r="AO161" s="222"/>
      <c r="AP161" s="222"/>
      <c r="AQ161" s="222"/>
      <c r="AR161" s="222"/>
      <c r="AS161" s="222"/>
      <c r="AT161" s="222"/>
    </row>
    <row r="162" spans="2:46" ht="13.8" x14ac:dyDescent="0.25">
      <c r="B162" s="15"/>
      <c r="C162" s="15"/>
      <c r="D162" s="15"/>
      <c r="E162" s="16"/>
      <c r="F162" s="15"/>
      <c r="G162" s="29"/>
      <c r="H162" s="322"/>
      <c r="I162" s="323"/>
      <c r="J162" s="323"/>
      <c r="K162" s="15"/>
      <c r="L162" s="15"/>
      <c r="M162" s="204">
        <f t="shared" si="7"/>
        <v>0</v>
      </c>
      <c r="N162" s="44">
        <f>IF(DisplayUnits="standard",IF(G162=0,0,VLOOKUP(G162,'Flow Rate Table'!$B$13:$O$132,X162)),IF(G162=0,0,VLOOKUP(G162,#REF!,X162)))</f>
        <v>0</v>
      </c>
      <c r="O162" s="129" t="str">
        <f>IF(E162=$A$3,M162/Cost!$D$6,"N/A")</f>
        <v>N/A</v>
      </c>
      <c r="P162" s="45" t="str">
        <f>IF(E162=Translations!$A$100,VLOOKUP(Cost!$D$5,'Coefficient Table'!$A$8:$K$92,11,FALSE)*O162,"N/A")</f>
        <v>N/A</v>
      </c>
      <c r="Q162" s="45" t="str">
        <f>IF(E162=Translations!$A$100,VLOOKUP(Cost!$D$5,'Coefficient Table'!$A$8:$K$92,10,FALSE)*O162,"N/A")</f>
        <v>N/A</v>
      </c>
      <c r="R162" s="45" t="str">
        <f>IF(E162=Translations!$A$100,VLOOKUP(Cost!$D$5,'Coefficient Table'!$A$8:$K$92,9,FALSE)*P162,"N/A")</f>
        <v>N/A</v>
      </c>
      <c r="S162" s="127"/>
      <c r="T162" s="229"/>
      <c r="U162" s="222"/>
      <c r="V162" s="222"/>
      <c r="W162" s="222"/>
      <c r="X162" s="227">
        <f t="shared" si="6"/>
        <v>0</v>
      </c>
      <c r="Y162" s="222"/>
      <c r="Z162" s="222">
        <f>$N162*60*Cost!$H$10*Cost!$H$11*Cost!$D$7/1000</f>
        <v>0</v>
      </c>
      <c r="AA162" s="222">
        <f>$N162*60*Cost!$H$10*Cost!$H$11*Cost!$D$8/1000</f>
        <v>0</v>
      </c>
      <c r="AB162" s="222">
        <f>$N162*60*Cost!$H$10*Cost!$H$11*Cost!$D$9/1000</f>
        <v>0</v>
      </c>
      <c r="AC162" s="222">
        <f>$N162*60*Cost!$H$10*Cost!$H$11*Cost!$D$10/1000</f>
        <v>0</v>
      </c>
      <c r="AD162" s="222">
        <f>$N162*60*Cost!$H$10*Cost!$H$11*Cost!$D$11/1000</f>
        <v>0</v>
      </c>
      <c r="AE162" s="222">
        <f t="shared" si="8"/>
        <v>0</v>
      </c>
      <c r="AF162" s="222"/>
      <c r="AG162" s="222"/>
      <c r="AH162" s="222"/>
      <c r="AI162" s="222"/>
      <c r="AJ162" s="222"/>
      <c r="AK162" s="222"/>
      <c r="AL162" s="222"/>
      <c r="AM162" s="222"/>
      <c r="AN162" s="222"/>
      <c r="AO162" s="222"/>
      <c r="AP162" s="222"/>
      <c r="AQ162" s="222"/>
      <c r="AR162" s="222"/>
      <c r="AS162" s="222"/>
      <c r="AT162" s="222"/>
    </row>
    <row r="163" spans="2:46" ht="13.8" x14ac:dyDescent="0.25">
      <c r="B163" s="15"/>
      <c r="C163" s="15"/>
      <c r="D163" s="15"/>
      <c r="E163" s="16"/>
      <c r="F163" s="15"/>
      <c r="G163" s="29"/>
      <c r="H163" s="322"/>
      <c r="I163" s="323"/>
      <c r="J163" s="323"/>
      <c r="K163" s="15"/>
      <c r="L163" s="15"/>
      <c r="M163" s="204">
        <f t="shared" si="7"/>
        <v>0</v>
      </c>
      <c r="N163" s="44">
        <f>IF(DisplayUnits="standard",IF(G163=0,0,VLOOKUP(G163,'Flow Rate Table'!$B$13:$O$132,X163)),IF(G163=0,0,VLOOKUP(G163,#REF!,X163)))</f>
        <v>0</v>
      </c>
      <c r="O163" s="129" t="str">
        <f>IF(E163=$A$3,M163/Cost!$D$6,"N/A")</f>
        <v>N/A</v>
      </c>
      <c r="P163" s="45" t="str">
        <f>IF(E163=Translations!$A$100,VLOOKUP(Cost!$D$5,'Coefficient Table'!$A$8:$K$92,11,FALSE)*O163,"N/A")</f>
        <v>N/A</v>
      </c>
      <c r="Q163" s="45" t="str">
        <f>IF(E163=Translations!$A$100,VLOOKUP(Cost!$D$5,'Coefficient Table'!$A$8:$K$92,10,FALSE)*O163,"N/A")</f>
        <v>N/A</v>
      </c>
      <c r="R163" s="45" t="str">
        <f>IF(E163=Translations!$A$100,VLOOKUP(Cost!$D$5,'Coefficient Table'!$A$8:$K$92,9,FALSE)*P163,"N/A")</f>
        <v>N/A</v>
      </c>
      <c r="S163" s="127"/>
      <c r="T163" s="229"/>
      <c r="U163" s="222"/>
      <c r="V163" s="222"/>
      <c r="W163" s="222"/>
      <c r="X163" s="227">
        <f t="shared" si="6"/>
        <v>0</v>
      </c>
      <c r="Y163" s="222"/>
      <c r="Z163" s="222">
        <f>$N163*60*Cost!$H$10*Cost!$H$11*Cost!$D$7/1000</f>
        <v>0</v>
      </c>
      <c r="AA163" s="222">
        <f>$N163*60*Cost!$H$10*Cost!$H$11*Cost!$D$8/1000</f>
        <v>0</v>
      </c>
      <c r="AB163" s="222">
        <f>$N163*60*Cost!$H$10*Cost!$H$11*Cost!$D$9/1000</f>
        <v>0</v>
      </c>
      <c r="AC163" s="222">
        <f>$N163*60*Cost!$H$10*Cost!$H$11*Cost!$D$10/1000</f>
        <v>0</v>
      </c>
      <c r="AD163" s="222">
        <f>$N163*60*Cost!$H$10*Cost!$H$11*Cost!$D$11/1000</f>
        <v>0</v>
      </c>
      <c r="AE163" s="222">
        <f t="shared" si="8"/>
        <v>0</v>
      </c>
      <c r="AF163" s="222"/>
      <c r="AG163" s="222"/>
      <c r="AH163" s="222"/>
      <c r="AI163" s="222"/>
      <c r="AJ163" s="222"/>
      <c r="AK163" s="222"/>
      <c r="AL163" s="222"/>
      <c r="AM163" s="222"/>
      <c r="AN163" s="222"/>
      <c r="AO163" s="222"/>
      <c r="AP163" s="222"/>
      <c r="AQ163" s="222"/>
      <c r="AR163" s="222"/>
      <c r="AS163" s="222"/>
      <c r="AT163" s="222"/>
    </row>
    <row r="164" spans="2:46" ht="13.8" x14ac:dyDescent="0.25">
      <c r="B164" s="15"/>
      <c r="C164" s="15"/>
      <c r="D164" s="15"/>
      <c r="E164" s="16"/>
      <c r="F164" s="15"/>
      <c r="G164" s="29"/>
      <c r="H164" s="322"/>
      <c r="I164" s="323"/>
      <c r="J164" s="323"/>
      <c r="K164" s="15"/>
      <c r="L164" s="15"/>
      <c r="M164" s="204">
        <f t="shared" si="7"/>
        <v>0</v>
      </c>
      <c r="N164" s="44">
        <f>IF(DisplayUnits="standard",IF(G164=0,0,VLOOKUP(G164,'Flow Rate Table'!$B$13:$O$132,X164)),IF(G164=0,0,VLOOKUP(G164,#REF!,X164)))</f>
        <v>0</v>
      </c>
      <c r="O164" s="129" t="str">
        <f>IF(E164=$A$3,M164/Cost!$D$6,"N/A")</f>
        <v>N/A</v>
      </c>
      <c r="P164" s="45" t="str">
        <f>IF(E164=Translations!$A$100,VLOOKUP(Cost!$D$5,'Coefficient Table'!$A$8:$K$92,11,FALSE)*O164,"N/A")</f>
        <v>N/A</v>
      </c>
      <c r="Q164" s="45" t="str">
        <f>IF(E164=Translations!$A$100,VLOOKUP(Cost!$D$5,'Coefficient Table'!$A$8:$K$92,10,FALSE)*O164,"N/A")</f>
        <v>N/A</v>
      </c>
      <c r="R164" s="45" t="str">
        <f>IF(E164=Translations!$A$100,VLOOKUP(Cost!$D$5,'Coefficient Table'!$A$8:$K$92,9,FALSE)*P164,"N/A")</f>
        <v>N/A</v>
      </c>
      <c r="S164" s="127"/>
      <c r="T164" s="229"/>
      <c r="U164" s="222"/>
      <c r="V164" s="222"/>
      <c r="W164" s="222"/>
      <c r="X164" s="227">
        <f t="shared" si="6"/>
        <v>0</v>
      </c>
      <c r="Y164" s="222"/>
      <c r="Z164" s="222">
        <f>$N164*60*Cost!$H$10*Cost!$H$11*Cost!$D$7/1000</f>
        <v>0</v>
      </c>
      <c r="AA164" s="222">
        <f>$N164*60*Cost!$H$10*Cost!$H$11*Cost!$D$8/1000</f>
        <v>0</v>
      </c>
      <c r="AB164" s="222">
        <f>$N164*60*Cost!$H$10*Cost!$H$11*Cost!$D$9/1000</f>
        <v>0</v>
      </c>
      <c r="AC164" s="222">
        <f>$N164*60*Cost!$H$10*Cost!$H$11*Cost!$D$10/1000</f>
        <v>0</v>
      </c>
      <c r="AD164" s="222">
        <f>$N164*60*Cost!$H$10*Cost!$H$11*Cost!$D$11/1000</f>
        <v>0</v>
      </c>
      <c r="AE164" s="222">
        <f t="shared" si="8"/>
        <v>0</v>
      </c>
      <c r="AF164" s="222"/>
      <c r="AG164" s="222"/>
      <c r="AH164" s="222"/>
      <c r="AI164" s="222"/>
      <c r="AJ164" s="222"/>
      <c r="AK164" s="222"/>
      <c r="AL164" s="222"/>
      <c r="AM164" s="222"/>
      <c r="AN164" s="222"/>
      <c r="AO164" s="222"/>
      <c r="AP164" s="222"/>
      <c r="AQ164" s="222"/>
      <c r="AR164" s="222"/>
      <c r="AS164" s="222"/>
      <c r="AT164" s="222"/>
    </row>
    <row r="165" spans="2:46" ht="13.8" x14ac:dyDescent="0.25">
      <c r="B165" s="15"/>
      <c r="C165" s="15"/>
      <c r="D165" s="15"/>
      <c r="E165" s="16"/>
      <c r="F165" s="15"/>
      <c r="G165" s="29"/>
      <c r="H165" s="322"/>
      <c r="I165" s="323"/>
      <c r="J165" s="323"/>
      <c r="K165" s="15"/>
      <c r="L165" s="15"/>
      <c r="M165" s="204">
        <f t="shared" si="7"/>
        <v>0</v>
      </c>
      <c r="N165" s="44">
        <f>IF(DisplayUnits="standard",IF(G165=0,0,VLOOKUP(G165,'Flow Rate Table'!$B$13:$O$132,X165)),IF(G165=0,0,VLOOKUP(G165,#REF!,X165)))</f>
        <v>0</v>
      </c>
      <c r="O165" s="129" t="str">
        <f>IF(E165=$A$3,M165/Cost!$D$6,"N/A")</f>
        <v>N/A</v>
      </c>
      <c r="P165" s="45" t="str">
        <f>IF(E165=Translations!$A$100,VLOOKUP(Cost!$D$5,'Coefficient Table'!$A$8:$K$92,11,FALSE)*O165,"N/A")</f>
        <v>N/A</v>
      </c>
      <c r="Q165" s="45" t="str">
        <f>IF(E165=Translations!$A$100,VLOOKUP(Cost!$D$5,'Coefficient Table'!$A$8:$K$92,10,FALSE)*O165,"N/A")</f>
        <v>N/A</v>
      </c>
      <c r="R165" s="45" t="str">
        <f>IF(E165=Translations!$A$100,VLOOKUP(Cost!$D$5,'Coefficient Table'!$A$8:$K$92,9,FALSE)*P165,"N/A")</f>
        <v>N/A</v>
      </c>
      <c r="S165" s="127"/>
      <c r="T165" s="229"/>
      <c r="U165" s="222"/>
      <c r="V165" s="222"/>
      <c r="W165" s="222"/>
      <c r="X165" s="227">
        <f t="shared" si="6"/>
        <v>0</v>
      </c>
      <c r="Y165" s="222"/>
      <c r="Z165" s="222">
        <f>$N165*60*Cost!$H$10*Cost!$H$11*Cost!$D$7/1000</f>
        <v>0</v>
      </c>
      <c r="AA165" s="222">
        <f>$N165*60*Cost!$H$10*Cost!$H$11*Cost!$D$8/1000</f>
        <v>0</v>
      </c>
      <c r="AB165" s="222">
        <f>$N165*60*Cost!$H$10*Cost!$H$11*Cost!$D$9/1000</f>
        <v>0</v>
      </c>
      <c r="AC165" s="222">
        <f>$N165*60*Cost!$H$10*Cost!$H$11*Cost!$D$10/1000</f>
        <v>0</v>
      </c>
      <c r="AD165" s="222">
        <f>$N165*60*Cost!$H$10*Cost!$H$11*Cost!$D$11/1000</f>
        <v>0</v>
      </c>
      <c r="AE165" s="222">
        <f t="shared" si="8"/>
        <v>0</v>
      </c>
      <c r="AF165" s="222"/>
      <c r="AG165" s="222"/>
      <c r="AH165" s="222"/>
      <c r="AI165" s="222"/>
      <c r="AJ165" s="222"/>
      <c r="AK165" s="222"/>
      <c r="AL165" s="222"/>
      <c r="AM165" s="222"/>
      <c r="AN165" s="222"/>
      <c r="AO165" s="222"/>
      <c r="AP165" s="222"/>
      <c r="AQ165" s="222"/>
      <c r="AR165" s="222"/>
      <c r="AS165" s="222"/>
      <c r="AT165" s="222"/>
    </row>
    <row r="166" spans="2:46" ht="13.8" x14ac:dyDescent="0.25">
      <c r="B166" s="15"/>
      <c r="C166" s="15"/>
      <c r="D166" s="15"/>
      <c r="E166" s="16"/>
      <c r="F166" s="15"/>
      <c r="G166" s="29"/>
      <c r="H166" s="322"/>
      <c r="I166" s="323"/>
      <c r="J166" s="323"/>
      <c r="K166" s="15"/>
      <c r="L166" s="15"/>
      <c r="M166" s="204">
        <f t="shared" si="7"/>
        <v>0</v>
      </c>
      <c r="N166" s="44">
        <f>IF(DisplayUnits="standard",IF(G166=0,0,VLOOKUP(G166,'Flow Rate Table'!$B$13:$O$132,X166)),IF(G166=0,0,VLOOKUP(G166,#REF!,X166)))</f>
        <v>0</v>
      </c>
      <c r="O166" s="129" t="str">
        <f>IF(E166=$A$3,M166/Cost!$D$6,"N/A")</f>
        <v>N/A</v>
      </c>
      <c r="P166" s="45" t="str">
        <f>IF(E166=Translations!$A$100,VLOOKUP(Cost!$D$5,'Coefficient Table'!$A$8:$K$92,11,FALSE)*O166,"N/A")</f>
        <v>N/A</v>
      </c>
      <c r="Q166" s="45" t="str">
        <f>IF(E166=Translations!$A$100,VLOOKUP(Cost!$D$5,'Coefficient Table'!$A$8:$K$92,10,FALSE)*O166,"N/A")</f>
        <v>N/A</v>
      </c>
      <c r="R166" s="45" t="str">
        <f>IF(E166=Translations!$A$100,VLOOKUP(Cost!$D$5,'Coefficient Table'!$A$8:$K$92,9,FALSE)*P166,"N/A")</f>
        <v>N/A</v>
      </c>
      <c r="S166" s="127"/>
      <c r="T166" s="229"/>
      <c r="U166" s="222"/>
      <c r="V166" s="222"/>
      <c r="W166" s="222"/>
      <c r="X166" s="227">
        <f t="shared" si="6"/>
        <v>0</v>
      </c>
      <c r="Y166" s="222"/>
      <c r="Z166" s="222">
        <f>$N166*60*Cost!$H$10*Cost!$H$11*Cost!$D$7/1000</f>
        <v>0</v>
      </c>
      <c r="AA166" s="222">
        <f>$N166*60*Cost!$H$10*Cost!$H$11*Cost!$D$8/1000</f>
        <v>0</v>
      </c>
      <c r="AB166" s="222">
        <f>$N166*60*Cost!$H$10*Cost!$H$11*Cost!$D$9/1000</f>
        <v>0</v>
      </c>
      <c r="AC166" s="222">
        <f>$N166*60*Cost!$H$10*Cost!$H$11*Cost!$D$10/1000</f>
        <v>0</v>
      </c>
      <c r="AD166" s="222">
        <f>$N166*60*Cost!$H$10*Cost!$H$11*Cost!$D$11/1000</f>
        <v>0</v>
      </c>
      <c r="AE166" s="222">
        <f t="shared" si="8"/>
        <v>0</v>
      </c>
      <c r="AF166" s="222"/>
      <c r="AG166" s="222"/>
      <c r="AH166" s="222"/>
      <c r="AI166" s="222"/>
      <c r="AJ166" s="222"/>
      <c r="AK166" s="222"/>
      <c r="AL166" s="222"/>
      <c r="AM166" s="222"/>
      <c r="AN166" s="222"/>
      <c r="AO166" s="222"/>
      <c r="AP166" s="222"/>
      <c r="AQ166" s="222"/>
      <c r="AR166" s="222"/>
      <c r="AS166" s="222"/>
      <c r="AT166" s="222"/>
    </row>
    <row r="167" spans="2:46" ht="13.8" x14ac:dyDescent="0.25">
      <c r="B167" s="15"/>
      <c r="C167" s="15"/>
      <c r="D167" s="15"/>
      <c r="E167" s="16"/>
      <c r="F167" s="15"/>
      <c r="G167" s="29"/>
      <c r="H167" s="322"/>
      <c r="I167" s="323"/>
      <c r="J167" s="323"/>
      <c r="K167" s="15"/>
      <c r="L167" s="15"/>
      <c r="M167" s="204">
        <f t="shared" si="7"/>
        <v>0</v>
      </c>
      <c r="N167" s="44">
        <f>IF(DisplayUnits="standard",IF(G167=0,0,VLOOKUP(G167,'Flow Rate Table'!$B$13:$O$132,X167)),IF(G167=0,0,VLOOKUP(G167,#REF!,X167)))</f>
        <v>0</v>
      </c>
      <c r="O167" s="129" t="str">
        <f>IF(E167=$A$3,M167/Cost!$D$6,"N/A")</f>
        <v>N/A</v>
      </c>
      <c r="P167" s="45" t="str">
        <f>IF(E167=Translations!$A$100,VLOOKUP(Cost!$D$5,'Coefficient Table'!$A$8:$K$92,11,FALSE)*O167,"N/A")</f>
        <v>N/A</v>
      </c>
      <c r="Q167" s="45" t="str">
        <f>IF(E167=Translations!$A$100,VLOOKUP(Cost!$D$5,'Coefficient Table'!$A$8:$K$92,10,FALSE)*O167,"N/A")</f>
        <v>N/A</v>
      </c>
      <c r="R167" s="45" t="str">
        <f>IF(E167=Translations!$A$100,VLOOKUP(Cost!$D$5,'Coefficient Table'!$A$8:$K$92,9,FALSE)*P167,"N/A")</f>
        <v>N/A</v>
      </c>
      <c r="S167" s="127"/>
      <c r="T167" s="229"/>
      <c r="U167" s="222"/>
      <c r="V167" s="222"/>
      <c r="W167" s="222"/>
      <c r="X167" s="227">
        <f t="shared" si="6"/>
        <v>0</v>
      </c>
      <c r="Y167" s="222"/>
      <c r="Z167" s="222">
        <f>$N167*60*Cost!$H$10*Cost!$H$11*Cost!$D$7/1000</f>
        <v>0</v>
      </c>
      <c r="AA167" s="222">
        <f>$N167*60*Cost!$H$10*Cost!$H$11*Cost!$D$8/1000</f>
        <v>0</v>
      </c>
      <c r="AB167" s="222">
        <f>$N167*60*Cost!$H$10*Cost!$H$11*Cost!$D$9/1000</f>
        <v>0</v>
      </c>
      <c r="AC167" s="222">
        <f>$N167*60*Cost!$H$10*Cost!$H$11*Cost!$D$10/1000</f>
        <v>0</v>
      </c>
      <c r="AD167" s="222">
        <f>$N167*60*Cost!$H$10*Cost!$H$11*Cost!$D$11/1000</f>
        <v>0</v>
      </c>
      <c r="AE167" s="222">
        <f t="shared" si="8"/>
        <v>0</v>
      </c>
      <c r="AF167" s="222"/>
      <c r="AG167" s="222"/>
      <c r="AH167" s="222"/>
      <c r="AI167" s="222"/>
      <c r="AJ167" s="222"/>
      <c r="AK167" s="222"/>
      <c r="AL167" s="222"/>
      <c r="AM167" s="222"/>
      <c r="AN167" s="222"/>
      <c r="AO167" s="222"/>
      <c r="AP167" s="222"/>
      <c r="AQ167" s="222"/>
      <c r="AR167" s="222"/>
      <c r="AS167" s="222"/>
      <c r="AT167" s="222"/>
    </row>
    <row r="168" spans="2:46" ht="13.8" x14ac:dyDescent="0.25">
      <c r="B168" s="15"/>
      <c r="C168" s="15"/>
      <c r="D168" s="15"/>
      <c r="E168" s="16"/>
      <c r="F168" s="15"/>
      <c r="G168" s="29"/>
      <c r="H168" s="322"/>
      <c r="I168" s="323"/>
      <c r="J168" s="323"/>
      <c r="K168" s="15"/>
      <c r="L168" s="15"/>
      <c r="M168" s="204">
        <f t="shared" si="7"/>
        <v>0</v>
      </c>
      <c r="N168" s="44">
        <f>IF(DisplayUnits="standard",IF(G168=0,0,VLOOKUP(G168,'Flow Rate Table'!$B$13:$O$132,X168)),IF(G168=0,0,VLOOKUP(G168,#REF!,X168)))</f>
        <v>0</v>
      </c>
      <c r="O168" s="129" t="str">
        <f>IF(E168=$A$3,M168/Cost!$D$6,"N/A")</f>
        <v>N/A</v>
      </c>
      <c r="P168" s="45" t="str">
        <f>IF(E168=Translations!$A$100,VLOOKUP(Cost!$D$5,'Coefficient Table'!$A$8:$K$92,11,FALSE)*O168,"N/A")</f>
        <v>N/A</v>
      </c>
      <c r="Q168" s="45" t="str">
        <f>IF(E168=Translations!$A$100,VLOOKUP(Cost!$D$5,'Coefficient Table'!$A$8:$K$92,10,FALSE)*O168,"N/A")</f>
        <v>N/A</v>
      </c>
      <c r="R168" s="45" t="str">
        <f>IF(E168=Translations!$A$100,VLOOKUP(Cost!$D$5,'Coefficient Table'!$A$8:$K$92,9,FALSE)*P168,"N/A")</f>
        <v>N/A</v>
      </c>
      <c r="S168" s="127"/>
      <c r="T168" s="229"/>
      <c r="U168" s="222"/>
      <c r="V168" s="222"/>
      <c r="W168" s="222"/>
      <c r="X168" s="227">
        <f t="shared" si="6"/>
        <v>0</v>
      </c>
      <c r="Y168" s="222"/>
      <c r="Z168" s="222">
        <f>$N168*60*Cost!$H$10*Cost!$H$11*Cost!$D$7/1000</f>
        <v>0</v>
      </c>
      <c r="AA168" s="222">
        <f>$N168*60*Cost!$H$10*Cost!$H$11*Cost!$D$8/1000</f>
        <v>0</v>
      </c>
      <c r="AB168" s="222">
        <f>$N168*60*Cost!$H$10*Cost!$H$11*Cost!$D$9/1000</f>
        <v>0</v>
      </c>
      <c r="AC168" s="222">
        <f>$N168*60*Cost!$H$10*Cost!$H$11*Cost!$D$10/1000</f>
        <v>0</v>
      </c>
      <c r="AD168" s="222">
        <f>$N168*60*Cost!$H$10*Cost!$H$11*Cost!$D$11/1000</f>
        <v>0</v>
      </c>
      <c r="AE168" s="222">
        <f t="shared" si="8"/>
        <v>0</v>
      </c>
      <c r="AF168" s="222"/>
      <c r="AG168" s="222"/>
      <c r="AH168" s="222"/>
      <c r="AI168" s="222"/>
      <c r="AJ168" s="222"/>
      <c r="AK168" s="222"/>
      <c r="AL168" s="222"/>
      <c r="AM168" s="222"/>
      <c r="AN168" s="222"/>
      <c r="AO168" s="222"/>
      <c r="AP168" s="222"/>
      <c r="AQ168" s="222"/>
      <c r="AR168" s="222"/>
      <c r="AS168" s="222"/>
      <c r="AT168" s="222"/>
    </row>
    <row r="169" spans="2:46" ht="13.8" x14ac:dyDescent="0.25">
      <c r="B169" s="15"/>
      <c r="C169" s="15"/>
      <c r="D169" s="15"/>
      <c r="E169" s="16"/>
      <c r="F169" s="15"/>
      <c r="G169" s="29"/>
      <c r="H169" s="322"/>
      <c r="I169" s="323"/>
      <c r="J169" s="323"/>
      <c r="K169" s="15"/>
      <c r="L169" s="15"/>
      <c r="M169" s="204">
        <f t="shared" si="7"/>
        <v>0</v>
      </c>
      <c r="N169" s="44">
        <f>IF(DisplayUnits="standard",IF(G169=0,0,VLOOKUP(G169,'Flow Rate Table'!$B$13:$O$132,X169)),IF(G169=0,0,VLOOKUP(G169,#REF!,X169)))</f>
        <v>0</v>
      </c>
      <c r="O169" s="129" t="str">
        <f>IF(E169=$A$3,M169/Cost!$D$6,"N/A")</f>
        <v>N/A</v>
      </c>
      <c r="P169" s="45" t="str">
        <f>IF(E169=Translations!$A$100,VLOOKUP(Cost!$D$5,'Coefficient Table'!$A$8:$K$92,11,FALSE)*O169,"N/A")</f>
        <v>N/A</v>
      </c>
      <c r="Q169" s="45" t="str">
        <f>IF(E169=Translations!$A$100,VLOOKUP(Cost!$D$5,'Coefficient Table'!$A$8:$K$92,10,FALSE)*O169,"N/A")</f>
        <v>N/A</v>
      </c>
      <c r="R169" s="45" t="str">
        <f>IF(E169=Translations!$A$100,VLOOKUP(Cost!$D$5,'Coefficient Table'!$A$8:$K$92,9,FALSE)*P169,"N/A")</f>
        <v>N/A</v>
      </c>
      <c r="S169" s="127"/>
      <c r="T169" s="229"/>
      <c r="U169" s="222"/>
      <c r="V169" s="222"/>
      <c r="W169" s="222"/>
      <c r="X169" s="227">
        <f t="shared" si="6"/>
        <v>0</v>
      </c>
      <c r="Y169" s="222"/>
      <c r="Z169" s="222">
        <f>$N169*60*Cost!$H$10*Cost!$H$11*Cost!$D$7/1000</f>
        <v>0</v>
      </c>
      <c r="AA169" s="222">
        <f>$N169*60*Cost!$H$10*Cost!$H$11*Cost!$D$8/1000</f>
        <v>0</v>
      </c>
      <c r="AB169" s="222">
        <f>$N169*60*Cost!$H$10*Cost!$H$11*Cost!$D$9/1000</f>
        <v>0</v>
      </c>
      <c r="AC169" s="222">
        <f>$N169*60*Cost!$H$10*Cost!$H$11*Cost!$D$10/1000</f>
        <v>0</v>
      </c>
      <c r="AD169" s="222">
        <f>$N169*60*Cost!$H$10*Cost!$H$11*Cost!$D$11/1000</f>
        <v>0</v>
      </c>
      <c r="AE169" s="222">
        <f t="shared" si="8"/>
        <v>0</v>
      </c>
      <c r="AF169" s="222"/>
      <c r="AG169" s="222"/>
      <c r="AH169" s="222"/>
      <c r="AI169" s="222"/>
      <c r="AJ169" s="222"/>
      <c r="AK169" s="222"/>
      <c r="AL169" s="222"/>
      <c r="AM169" s="222"/>
      <c r="AN169" s="222"/>
      <c r="AO169" s="222"/>
      <c r="AP169" s="222"/>
      <c r="AQ169" s="222"/>
      <c r="AR169" s="222"/>
      <c r="AS169" s="222"/>
      <c r="AT169" s="222"/>
    </row>
    <row r="170" spans="2:46" ht="13.8" x14ac:dyDescent="0.25">
      <c r="B170" s="15"/>
      <c r="C170" s="15"/>
      <c r="D170" s="15"/>
      <c r="E170" s="16"/>
      <c r="F170" s="15"/>
      <c r="G170" s="29"/>
      <c r="H170" s="322"/>
      <c r="I170" s="323"/>
      <c r="J170" s="323"/>
      <c r="K170" s="15"/>
      <c r="L170" s="15"/>
      <c r="M170" s="204">
        <f t="shared" si="7"/>
        <v>0</v>
      </c>
      <c r="N170" s="44">
        <f>IF(DisplayUnits="standard",IF(G170=0,0,VLOOKUP(G170,'Flow Rate Table'!$B$13:$O$132,X170)),IF(G170=0,0,VLOOKUP(G170,#REF!,X170)))</f>
        <v>0</v>
      </c>
      <c r="O170" s="129" t="str">
        <f>IF(E170=$A$3,M170/Cost!$D$6,"N/A")</f>
        <v>N/A</v>
      </c>
      <c r="P170" s="45" t="str">
        <f>IF(E170=Translations!$A$100,VLOOKUP(Cost!$D$5,'Coefficient Table'!$A$8:$K$92,11,FALSE)*O170,"N/A")</f>
        <v>N/A</v>
      </c>
      <c r="Q170" s="45" t="str">
        <f>IF(E170=Translations!$A$100,VLOOKUP(Cost!$D$5,'Coefficient Table'!$A$8:$K$92,10,FALSE)*O170,"N/A")</f>
        <v>N/A</v>
      </c>
      <c r="R170" s="45" t="str">
        <f>IF(E170=Translations!$A$100,VLOOKUP(Cost!$D$5,'Coefficient Table'!$A$8:$K$92,9,FALSE)*P170,"N/A")</f>
        <v>N/A</v>
      </c>
      <c r="S170" s="127"/>
      <c r="T170" s="229"/>
      <c r="U170" s="222"/>
      <c r="V170" s="222"/>
      <c r="W170" s="222"/>
      <c r="X170" s="227">
        <f t="shared" si="6"/>
        <v>0</v>
      </c>
      <c r="Y170" s="222"/>
      <c r="Z170" s="222">
        <f>$N170*60*Cost!$H$10*Cost!$H$11*Cost!$D$7/1000</f>
        <v>0</v>
      </c>
      <c r="AA170" s="222">
        <f>$N170*60*Cost!$H$10*Cost!$H$11*Cost!$D$8/1000</f>
        <v>0</v>
      </c>
      <c r="AB170" s="222">
        <f>$N170*60*Cost!$H$10*Cost!$H$11*Cost!$D$9/1000</f>
        <v>0</v>
      </c>
      <c r="AC170" s="222">
        <f>$N170*60*Cost!$H$10*Cost!$H$11*Cost!$D$10/1000</f>
        <v>0</v>
      </c>
      <c r="AD170" s="222">
        <f>$N170*60*Cost!$H$10*Cost!$H$11*Cost!$D$11/1000</f>
        <v>0</v>
      </c>
      <c r="AE170" s="222">
        <f t="shared" si="8"/>
        <v>0</v>
      </c>
      <c r="AF170" s="222"/>
      <c r="AG170" s="222"/>
      <c r="AH170" s="222"/>
      <c r="AI170" s="222"/>
      <c r="AJ170" s="222"/>
      <c r="AK170" s="222"/>
      <c r="AL170" s="222"/>
      <c r="AM170" s="222"/>
      <c r="AN170" s="222"/>
      <c r="AO170" s="222"/>
      <c r="AP170" s="222"/>
      <c r="AQ170" s="222"/>
      <c r="AR170" s="222"/>
      <c r="AS170" s="222"/>
      <c r="AT170" s="222"/>
    </row>
    <row r="171" spans="2:46" ht="13.8" x14ac:dyDescent="0.25">
      <c r="B171" s="15"/>
      <c r="C171" s="15"/>
      <c r="D171" s="15"/>
      <c r="E171" s="16"/>
      <c r="F171" s="15"/>
      <c r="G171" s="29"/>
      <c r="H171" s="322"/>
      <c r="I171" s="323"/>
      <c r="J171" s="323"/>
      <c r="K171" s="15"/>
      <c r="L171" s="15"/>
      <c r="M171" s="204">
        <f t="shared" si="7"/>
        <v>0</v>
      </c>
      <c r="N171" s="44">
        <f>IF(DisplayUnits="standard",IF(G171=0,0,VLOOKUP(G171,'Flow Rate Table'!$B$13:$O$132,X171)),IF(G171=0,0,VLOOKUP(G171,#REF!,X171)))</f>
        <v>0</v>
      </c>
      <c r="O171" s="129" t="str">
        <f>IF(E171=$A$3,M171/Cost!$D$6,"N/A")</f>
        <v>N/A</v>
      </c>
      <c r="P171" s="45" t="str">
        <f>IF(E171=Translations!$A$100,VLOOKUP(Cost!$D$5,'Coefficient Table'!$A$8:$K$92,11,FALSE)*O171,"N/A")</f>
        <v>N/A</v>
      </c>
      <c r="Q171" s="45" t="str">
        <f>IF(E171=Translations!$A$100,VLOOKUP(Cost!$D$5,'Coefficient Table'!$A$8:$K$92,10,FALSE)*O171,"N/A")</f>
        <v>N/A</v>
      </c>
      <c r="R171" s="45" t="str">
        <f>IF(E171=Translations!$A$100,VLOOKUP(Cost!$D$5,'Coefficient Table'!$A$8:$K$92,9,FALSE)*P171,"N/A")</f>
        <v>N/A</v>
      </c>
      <c r="S171" s="127"/>
      <c r="T171" s="229"/>
      <c r="U171" s="222"/>
      <c r="V171" s="222"/>
      <c r="W171" s="222"/>
      <c r="X171" s="227">
        <f t="shared" si="6"/>
        <v>0</v>
      </c>
      <c r="Y171" s="222"/>
      <c r="Z171" s="222">
        <f>$N171*60*Cost!$H$10*Cost!$H$11*Cost!$D$7/1000</f>
        <v>0</v>
      </c>
      <c r="AA171" s="222">
        <f>$N171*60*Cost!$H$10*Cost!$H$11*Cost!$D$8/1000</f>
        <v>0</v>
      </c>
      <c r="AB171" s="222">
        <f>$N171*60*Cost!$H$10*Cost!$H$11*Cost!$D$9/1000</f>
        <v>0</v>
      </c>
      <c r="AC171" s="222">
        <f>$N171*60*Cost!$H$10*Cost!$H$11*Cost!$D$10/1000</f>
        <v>0</v>
      </c>
      <c r="AD171" s="222">
        <f>$N171*60*Cost!$H$10*Cost!$H$11*Cost!$D$11/1000</f>
        <v>0</v>
      </c>
      <c r="AE171" s="222">
        <f t="shared" si="8"/>
        <v>0</v>
      </c>
      <c r="AF171" s="222"/>
      <c r="AG171" s="222"/>
      <c r="AH171" s="222"/>
      <c r="AI171" s="222"/>
      <c r="AJ171" s="222"/>
      <c r="AK171" s="222"/>
      <c r="AL171" s="222"/>
      <c r="AM171" s="222"/>
      <c r="AN171" s="222"/>
      <c r="AO171" s="222"/>
      <c r="AP171" s="222"/>
      <c r="AQ171" s="222"/>
      <c r="AR171" s="222"/>
      <c r="AS171" s="222"/>
      <c r="AT171" s="222"/>
    </row>
    <row r="172" spans="2:46" ht="13.8" x14ac:dyDescent="0.25">
      <c r="B172" s="15"/>
      <c r="C172" s="15"/>
      <c r="D172" s="15"/>
      <c r="E172" s="16"/>
      <c r="F172" s="15"/>
      <c r="G172" s="29"/>
      <c r="H172" s="322"/>
      <c r="I172" s="323"/>
      <c r="J172" s="323"/>
      <c r="K172" s="15"/>
      <c r="L172" s="15"/>
      <c r="M172" s="204">
        <f t="shared" si="7"/>
        <v>0</v>
      </c>
      <c r="N172" s="44">
        <f>IF(DisplayUnits="standard",IF(G172=0,0,VLOOKUP(G172,'Flow Rate Table'!$B$13:$O$132,X172)),IF(G172=0,0,VLOOKUP(G172,#REF!,X172)))</f>
        <v>0</v>
      </c>
      <c r="O172" s="129" t="str">
        <f>IF(E172=$A$3,M172/Cost!$D$6,"N/A")</f>
        <v>N/A</v>
      </c>
      <c r="P172" s="45" t="str">
        <f>IF(E172=Translations!$A$100,VLOOKUP(Cost!$D$5,'Coefficient Table'!$A$8:$K$92,11,FALSE)*O172,"N/A")</f>
        <v>N/A</v>
      </c>
      <c r="Q172" s="45" t="str">
        <f>IF(E172=Translations!$A$100,VLOOKUP(Cost!$D$5,'Coefficient Table'!$A$8:$K$92,10,FALSE)*O172,"N/A")</f>
        <v>N/A</v>
      </c>
      <c r="R172" s="45" t="str">
        <f>IF(E172=Translations!$A$100,VLOOKUP(Cost!$D$5,'Coefficient Table'!$A$8:$K$92,9,FALSE)*P172,"N/A")</f>
        <v>N/A</v>
      </c>
      <c r="S172" s="127"/>
      <c r="T172" s="229"/>
      <c r="U172" s="222"/>
      <c r="V172" s="222"/>
      <c r="W172" s="222"/>
      <c r="X172" s="227">
        <f t="shared" si="6"/>
        <v>0</v>
      </c>
      <c r="Y172" s="222"/>
      <c r="Z172" s="222">
        <f>$N172*60*Cost!$H$10*Cost!$H$11*Cost!$D$7/1000</f>
        <v>0</v>
      </c>
      <c r="AA172" s="222">
        <f>$N172*60*Cost!$H$10*Cost!$H$11*Cost!$D$8/1000</f>
        <v>0</v>
      </c>
      <c r="AB172" s="222">
        <f>$N172*60*Cost!$H$10*Cost!$H$11*Cost!$D$9/1000</f>
        <v>0</v>
      </c>
      <c r="AC172" s="222">
        <f>$N172*60*Cost!$H$10*Cost!$H$11*Cost!$D$10/1000</f>
        <v>0</v>
      </c>
      <c r="AD172" s="222">
        <f>$N172*60*Cost!$H$10*Cost!$H$11*Cost!$D$11/1000</f>
        <v>0</v>
      </c>
      <c r="AE172" s="222">
        <f t="shared" si="8"/>
        <v>0</v>
      </c>
      <c r="AF172" s="222"/>
      <c r="AG172" s="222"/>
      <c r="AH172" s="222"/>
      <c r="AI172" s="222"/>
      <c r="AJ172" s="222"/>
      <c r="AK172" s="222"/>
      <c r="AL172" s="222"/>
      <c r="AM172" s="222"/>
      <c r="AN172" s="222"/>
      <c r="AO172" s="222"/>
      <c r="AP172" s="222"/>
      <c r="AQ172" s="222"/>
      <c r="AR172" s="222"/>
      <c r="AS172" s="222"/>
      <c r="AT172" s="222"/>
    </row>
    <row r="173" spans="2:46" ht="13.8" x14ac:dyDescent="0.25">
      <c r="B173" s="15"/>
      <c r="C173" s="15"/>
      <c r="D173" s="15"/>
      <c r="E173" s="16"/>
      <c r="F173" s="15"/>
      <c r="G173" s="29"/>
      <c r="H173" s="322"/>
      <c r="I173" s="323"/>
      <c r="J173" s="323"/>
      <c r="K173" s="15"/>
      <c r="L173" s="15"/>
      <c r="M173" s="204">
        <f t="shared" si="7"/>
        <v>0</v>
      </c>
      <c r="N173" s="44">
        <f>IF(DisplayUnits="standard",IF(G173=0,0,VLOOKUP(G173,'Flow Rate Table'!$B$13:$O$132,X173)),IF(G173=0,0,VLOOKUP(G173,#REF!,X173)))</f>
        <v>0</v>
      </c>
      <c r="O173" s="129" t="str">
        <f>IF(E173=$A$3,M173/Cost!$D$6,"N/A")</f>
        <v>N/A</v>
      </c>
      <c r="P173" s="45" t="str">
        <f>IF(E173=Translations!$A$100,VLOOKUP(Cost!$D$5,'Coefficient Table'!$A$8:$K$92,11,FALSE)*O173,"N/A")</f>
        <v>N/A</v>
      </c>
      <c r="Q173" s="45" t="str">
        <f>IF(E173=Translations!$A$100,VLOOKUP(Cost!$D$5,'Coefficient Table'!$A$8:$K$92,10,FALSE)*O173,"N/A")</f>
        <v>N/A</v>
      </c>
      <c r="R173" s="45" t="str">
        <f>IF(E173=Translations!$A$100,VLOOKUP(Cost!$D$5,'Coefficient Table'!$A$8:$K$92,9,FALSE)*P173,"N/A")</f>
        <v>N/A</v>
      </c>
      <c r="S173" s="127"/>
      <c r="T173" s="229"/>
      <c r="U173" s="222"/>
      <c r="V173" s="222"/>
      <c r="W173" s="222"/>
      <c r="X173" s="227">
        <f t="shared" si="6"/>
        <v>0</v>
      </c>
      <c r="Y173" s="222"/>
      <c r="Z173" s="222">
        <f>$N173*60*Cost!$H$10*Cost!$H$11*Cost!$D$7/1000</f>
        <v>0</v>
      </c>
      <c r="AA173" s="222">
        <f>$N173*60*Cost!$H$10*Cost!$H$11*Cost!$D$8/1000</f>
        <v>0</v>
      </c>
      <c r="AB173" s="222">
        <f>$N173*60*Cost!$H$10*Cost!$H$11*Cost!$D$9/1000</f>
        <v>0</v>
      </c>
      <c r="AC173" s="222">
        <f>$N173*60*Cost!$H$10*Cost!$H$11*Cost!$D$10/1000</f>
        <v>0</v>
      </c>
      <c r="AD173" s="222">
        <f>$N173*60*Cost!$H$10*Cost!$H$11*Cost!$D$11/1000</f>
        <v>0</v>
      </c>
      <c r="AE173" s="222">
        <f t="shared" si="8"/>
        <v>0</v>
      </c>
      <c r="AF173" s="222"/>
      <c r="AG173" s="222"/>
      <c r="AH173" s="222"/>
      <c r="AI173" s="222"/>
      <c r="AJ173" s="222"/>
      <c r="AK173" s="222"/>
      <c r="AL173" s="222"/>
      <c r="AM173" s="222"/>
      <c r="AN173" s="222"/>
      <c r="AO173" s="222"/>
      <c r="AP173" s="222"/>
      <c r="AQ173" s="222"/>
      <c r="AR173" s="222"/>
      <c r="AS173" s="222"/>
      <c r="AT173" s="222"/>
    </row>
    <row r="174" spans="2:46" ht="13.8" x14ac:dyDescent="0.25">
      <c r="B174" s="15"/>
      <c r="C174" s="15"/>
      <c r="D174" s="15"/>
      <c r="E174" s="16"/>
      <c r="F174" s="15"/>
      <c r="G174" s="29"/>
      <c r="H174" s="322"/>
      <c r="I174" s="323"/>
      <c r="J174" s="323"/>
      <c r="K174" s="15"/>
      <c r="L174" s="15"/>
      <c r="M174" s="204">
        <f t="shared" si="7"/>
        <v>0</v>
      </c>
      <c r="N174" s="44">
        <f>IF(DisplayUnits="standard",IF(G174=0,0,VLOOKUP(G174,'Flow Rate Table'!$B$13:$O$132,X174)),IF(G174=0,0,VLOOKUP(G174,#REF!,X174)))</f>
        <v>0</v>
      </c>
      <c r="O174" s="129" t="str">
        <f>IF(E174=$A$3,M174/Cost!$D$6,"N/A")</f>
        <v>N/A</v>
      </c>
      <c r="P174" s="45" t="str">
        <f>IF(E174=Translations!$A$100,VLOOKUP(Cost!$D$5,'Coefficient Table'!$A$8:$K$92,11,FALSE)*O174,"N/A")</f>
        <v>N/A</v>
      </c>
      <c r="Q174" s="45" t="str">
        <f>IF(E174=Translations!$A$100,VLOOKUP(Cost!$D$5,'Coefficient Table'!$A$8:$K$92,10,FALSE)*O174,"N/A")</f>
        <v>N/A</v>
      </c>
      <c r="R174" s="45" t="str">
        <f>IF(E174=Translations!$A$100,VLOOKUP(Cost!$D$5,'Coefficient Table'!$A$8:$K$92,9,FALSE)*P174,"N/A")</f>
        <v>N/A</v>
      </c>
      <c r="S174" s="127"/>
      <c r="T174" s="229"/>
      <c r="U174" s="222"/>
      <c r="V174" s="222"/>
      <c r="W174" s="222"/>
      <c r="X174" s="227">
        <f t="shared" si="6"/>
        <v>0</v>
      </c>
      <c r="Y174" s="222"/>
      <c r="Z174" s="222">
        <f>$N174*60*Cost!$H$10*Cost!$H$11*Cost!$D$7/1000</f>
        <v>0</v>
      </c>
      <c r="AA174" s="222">
        <f>$N174*60*Cost!$H$10*Cost!$H$11*Cost!$D$8/1000</f>
        <v>0</v>
      </c>
      <c r="AB174" s="222">
        <f>$N174*60*Cost!$H$10*Cost!$H$11*Cost!$D$9/1000</f>
        <v>0</v>
      </c>
      <c r="AC174" s="222">
        <f>$N174*60*Cost!$H$10*Cost!$H$11*Cost!$D$10/1000</f>
        <v>0</v>
      </c>
      <c r="AD174" s="222">
        <f>$N174*60*Cost!$H$10*Cost!$H$11*Cost!$D$11/1000</f>
        <v>0</v>
      </c>
      <c r="AE174" s="222">
        <f t="shared" si="8"/>
        <v>0</v>
      </c>
      <c r="AF174" s="222"/>
      <c r="AG174" s="222"/>
      <c r="AH174" s="222"/>
      <c r="AI174" s="222"/>
      <c r="AJ174" s="222"/>
      <c r="AK174" s="222"/>
      <c r="AL174" s="222"/>
      <c r="AM174" s="222"/>
      <c r="AN174" s="222"/>
      <c r="AO174" s="222"/>
      <c r="AP174" s="222"/>
      <c r="AQ174" s="222"/>
      <c r="AR174" s="222"/>
      <c r="AS174" s="222"/>
      <c r="AT174" s="222"/>
    </row>
    <row r="175" spans="2:46" ht="13.8" x14ac:dyDescent="0.25">
      <c r="B175" s="15"/>
      <c r="C175" s="15"/>
      <c r="D175" s="15"/>
      <c r="E175" s="16"/>
      <c r="F175" s="15"/>
      <c r="G175" s="29"/>
      <c r="H175" s="322"/>
      <c r="I175" s="323"/>
      <c r="J175" s="323"/>
      <c r="K175" s="15"/>
      <c r="L175" s="15"/>
      <c r="M175" s="204">
        <f t="shared" si="7"/>
        <v>0</v>
      </c>
      <c r="N175" s="44">
        <f>IF(DisplayUnits="standard",IF(G175=0,0,VLOOKUP(G175,'Flow Rate Table'!$B$13:$O$132,X175)),IF(G175=0,0,VLOOKUP(G175,#REF!,X175)))</f>
        <v>0</v>
      </c>
      <c r="O175" s="129" t="str">
        <f>IF(E175=$A$3,M175/Cost!$D$6,"N/A")</f>
        <v>N/A</v>
      </c>
      <c r="P175" s="45" t="str">
        <f>IF(E175=Translations!$A$100,VLOOKUP(Cost!$D$5,'Coefficient Table'!$A$8:$K$92,11,FALSE)*O175,"N/A")</f>
        <v>N/A</v>
      </c>
      <c r="Q175" s="45" t="str">
        <f>IF(E175=Translations!$A$100,VLOOKUP(Cost!$D$5,'Coefficient Table'!$A$8:$K$92,10,FALSE)*O175,"N/A")</f>
        <v>N/A</v>
      </c>
      <c r="R175" s="45" t="str">
        <f>IF(E175=Translations!$A$100,VLOOKUP(Cost!$D$5,'Coefficient Table'!$A$8:$K$92,9,FALSE)*P175,"N/A")</f>
        <v>N/A</v>
      </c>
      <c r="S175" s="127"/>
      <c r="T175" s="229"/>
      <c r="U175" s="222"/>
      <c r="V175" s="222"/>
      <c r="W175" s="222"/>
      <c r="X175" s="227">
        <f t="shared" si="6"/>
        <v>0</v>
      </c>
      <c r="Y175" s="222"/>
      <c r="Z175" s="222">
        <f>$N175*60*Cost!$H$10*Cost!$H$11*Cost!$D$7/1000</f>
        <v>0</v>
      </c>
      <c r="AA175" s="222">
        <f>$N175*60*Cost!$H$10*Cost!$H$11*Cost!$D$8/1000</f>
        <v>0</v>
      </c>
      <c r="AB175" s="222">
        <f>$N175*60*Cost!$H$10*Cost!$H$11*Cost!$D$9/1000</f>
        <v>0</v>
      </c>
      <c r="AC175" s="222">
        <f>$N175*60*Cost!$H$10*Cost!$H$11*Cost!$D$10/1000</f>
        <v>0</v>
      </c>
      <c r="AD175" s="222">
        <f>$N175*60*Cost!$H$10*Cost!$H$11*Cost!$D$11/1000</f>
        <v>0</v>
      </c>
      <c r="AE175" s="222">
        <f t="shared" si="8"/>
        <v>0</v>
      </c>
      <c r="AF175" s="222"/>
      <c r="AG175" s="222"/>
      <c r="AH175" s="222"/>
      <c r="AI175" s="222"/>
      <c r="AJ175" s="222"/>
      <c r="AK175" s="222"/>
      <c r="AL175" s="222"/>
      <c r="AM175" s="222"/>
      <c r="AN175" s="222"/>
      <c r="AO175" s="222"/>
      <c r="AP175" s="222"/>
      <c r="AQ175" s="222"/>
      <c r="AR175" s="222"/>
      <c r="AS175" s="222"/>
      <c r="AT175" s="222"/>
    </row>
    <row r="176" spans="2:46" ht="13.8" x14ac:dyDescent="0.25">
      <c r="B176" s="15"/>
      <c r="C176" s="15"/>
      <c r="D176" s="15"/>
      <c r="E176" s="16"/>
      <c r="F176" s="15"/>
      <c r="G176" s="29"/>
      <c r="H176" s="322"/>
      <c r="I176" s="323"/>
      <c r="J176" s="323"/>
      <c r="K176" s="15"/>
      <c r="L176" s="15"/>
      <c r="M176" s="204">
        <f t="shared" si="7"/>
        <v>0</v>
      </c>
      <c r="N176" s="44">
        <f>IF(DisplayUnits="standard",IF(G176=0,0,VLOOKUP(G176,'Flow Rate Table'!$B$13:$O$132,X176)),IF(G176=0,0,VLOOKUP(G176,#REF!,X176)))</f>
        <v>0</v>
      </c>
      <c r="O176" s="129" t="str">
        <f>IF(E176=$A$3,M176/Cost!$D$6,"N/A")</f>
        <v>N/A</v>
      </c>
      <c r="P176" s="45" t="str">
        <f>IF(E176=Translations!$A$100,VLOOKUP(Cost!$D$5,'Coefficient Table'!$A$8:$K$92,11,FALSE)*O176,"N/A")</f>
        <v>N/A</v>
      </c>
      <c r="Q176" s="45" t="str">
        <f>IF(E176=Translations!$A$100,VLOOKUP(Cost!$D$5,'Coefficient Table'!$A$8:$K$92,10,FALSE)*O176,"N/A")</f>
        <v>N/A</v>
      </c>
      <c r="R176" s="45" t="str">
        <f>IF(E176=Translations!$A$100,VLOOKUP(Cost!$D$5,'Coefficient Table'!$A$8:$K$92,9,FALSE)*P176,"N/A")</f>
        <v>N/A</v>
      </c>
      <c r="S176" s="127"/>
      <c r="T176" s="229"/>
      <c r="U176" s="222"/>
      <c r="V176" s="222"/>
      <c r="W176" s="222"/>
      <c r="X176" s="227">
        <f t="shared" si="6"/>
        <v>0</v>
      </c>
      <c r="Y176" s="222"/>
      <c r="Z176" s="222">
        <f>$N176*60*Cost!$H$10*Cost!$H$11*Cost!$D$7/1000</f>
        <v>0</v>
      </c>
      <c r="AA176" s="222">
        <f>$N176*60*Cost!$H$10*Cost!$H$11*Cost!$D$8/1000</f>
        <v>0</v>
      </c>
      <c r="AB176" s="222">
        <f>$N176*60*Cost!$H$10*Cost!$H$11*Cost!$D$9/1000</f>
        <v>0</v>
      </c>
      <c r="AC176" s="222">
        <f>$N176*60*Cost!$H$10*Cost!$H$11*Cost!$D$10/1000</f>
        <v>0</v>
      </c>
      <c r="AD176" s="222">
        <f>$N176*60*Cost!$H$10*Cost!$H$11*Cost!$D$11/1000</f>
        <v>0</v>
      </c>
      <c r="AE176" s="222">
        <f t="shared" si="8"/>
        <v>0</v>
      </c>
      <c r="AF176" s="222"/>
      <c r="AG176" s="222"/>
      <c r="AH176" s="222"/>
      <c r="AI176" s="222"/>
      <c r="AJ176" s="222"/>
      <c r="AK176" s="222"/>
      <c r="AL176" s="222"/>
      <c r="AM176" s="222"/>
      <c r="AN176" s="222"/>
      <c r="AO176" s="222"/>
      <c r="AP176" s="222"/>
      <c r="AQ176" s="222"/>
      <c r="AR176" s="222"/>
      <c r="AS176" s="222"/>
      <c r="AT176" s="222"/>
    </row>
    <row r="177" spans="2:46" ht="13.8" x14ac:dyDescent="0.25">
      <c r="B177" s="15"/>
      <c r="C177" s="15"/>
      <c r="D177" s="15"/>
      <c r="E177" s="16"/>
      <c r="F177" s="15"/>
      <c r="G177" s="29"/>
      <c r="H177" s="322"/>
      <c r="I177" s="323"/>
      <c r="J177" s="323"/>
      <c r="K177" s="15"/>
      <c r="L177" s="15"/>
      <c r="M177" s="204">
        <f t="shared" si="7"/>
        <v>0</v>
      </c>
      <c r="N177" s="44">
        <f>IF(DisplayUnits="standard",IF(G177=0,0,VLOOKUP(G177,'Flow Rate Table'!$B$13:$O$132,X177)),IF(G177=0,0,VLOOKUP(G177,#REF!,X177)))</f>
        <v>0</v>
      </c>
      <c r="O177" s="129" t="str">
        <f>IF(E177=$A$3,M177/Cost!$D$6,"N/A")</f>
        <v>N/A</v>
      </c>
      <c r="P177" s="45" t="str">
        <f>IF(E177=Translations!$A$100,VLOOKUP(Cost!$D$5,'Coefficient Table'!$A$8:$K$92,11,FALSE)*O177,"N/A")</f>
        <v>N/A</v>
      </c>
      <c r="Q177" s="45" t="str">
        <f>IF(E177=Translations!$A$100,VLOOKUP(Cost!$D$5,'Coefficient Table'!$A$8:$K$92,10,FALSE)*O177,"N/A")</f>
        <v>N/A</v>
      </c>
      <c r="R177" s="45" t="str">
        <f>IF(E177=Translations!$A$100,VLOOKUP(Cost!$D$5,'Coefficient Table'!$A$8:$K$92,9,FALSE)*P177,"N/A")</f>
        <v>N/A</v>
      </c>
      <c r="S177" s="127"/>
      <c r="T177" s="229"/>
      <c r="U177" s="222"/>
      <c r="V177" s="222"/>
      <c r="W177" s="222"/>
      <c r="X177" s="227">
        <f t="shared" si="6"/>
        <v>0</v>
      </c>
      <c r="Y177" s="222"/>
      <c r="Z177" s="222">
        <f>$N177*60*Cost!$H$10*Cost!$H$11*Cost!$D$7/1000</f>
        <v>0</v>
      </c>
      <c r="AA177" s="222">
        <f>$N177*60*Cost!$H$10*Cost!$H$11*Cost!$D$8/1000</f>
        <v>0</v>
      </c>
      <c r="AB177" s="222">
        <f>$N177*60*Cost!$H$10*Cost!$H$11*Cost!$D$9/1000</f>
        <v>0</v>
      </c>
      <c r="AC177" s="222">
        <f>$N177*60*Cost!$H$10*Cost!$H$11*Cost!$D$10/1000</f>
        <v>0</v>
      </c>
      <c r="AD177" s="222">
        <f>$N177*60*Cost!$H$10*Cost!$H$11*Cost!$D$11/1000</f>
        <v>0</v>
      </c>
      <c r="AE177" s="222">
        <f t="shared" si="8"/>
        <v>0</v>
      </c>
      <c r="AF177" s="222"/>
      <c r="AG177" s="222"/>
      <c r="AH177" s="222"/>
      <c r="AI177" s="222"/>
      <c r="AJ177" s="222"/>
      <c r="AK177" s="222"/>
      <c r="AL177" s="222"/>
      <c r="AM177" s="222"/>
      <c r="AN177" s="222"/>
      <c r="AO177" s="222"/>
      <c r="AP177" s="222"/>
      <c r="AQ177" s="222"/>
      <c r="AR177" s="222"/>
      <c r="AS177" s="222"/>
      <c r="AT177" s="222"/>
    </row>
    <row r="178" spans="2:46" ht="13.8" x14ac:dyDescent="0.25">
      <c r="B178" s="15"/>
      <c r="C178" s="15"/>
      <c r="D178" s="15"/>
      <c r="E178" s="16"/>
      <c r="F178" s="15"/>
      <c r="G178" s="29"/>
      <c r="H178" s="322"/>
      <c r="I178" s="323"/>
      <c r="J178" s="323"/>
      <c r="K178" s="15"/>
      <c r="L178" s="15"/>
      <c r="M178" s="204">
        <f t="shared" si="7"/>
        <v>0</v>
      </c>
      <c r="N178" s="44">
        <f>IF(DisplayUnits="standard",IF(G178=0,0,VLOOKUP(G178,'Flow Rate Table'!$B$13:$O$132,X178)),IF(G178=0,0,VLOOKUP(G178,#REF!,X178)))</f>
        <v>0</v>
      </c>
      <c r="O178" s="129" t="str">
        <f>IF(E178=$A$3,M178/Cost!$D$6,"N/A")</f>
        <v>N/A</v>
      </c>
      <c r="P178" s="45" t="str">
        <f>IF(E178=Translations!$A$100,VLOOKUP(Cost!$D$5,'Coefficient Table'!$A$8:$K$92,11,FALSE)*O178,"N/A")</f>
        <v>N/A</v>
      </c>
      <c r="Q178" s="45" t="str">
        <f>IF(E178=Translations!$A$100,VLOOKUP(Cost!$D$5,'Coefficient Table'!$A$8:$K$92,10,FALSE)*O178,"N/A")</f>
        <v>N/A</v>
      </c>
      <c r="R178" s="45" t="str">
        <f>IF(E178=Translations!$A$100,VLOOKUP(Cost!$D$5,'Coefficient Table'!$A$8:$K$92,9,FALSE)*P178,"N/A")</f>
        <v>N/A</v>
      </c>
      <c r="S178" s="127"/>
      <c r="T178" s="229"/>
      <c r="U178" s="222"/>
      <c r="V178" s="222"/>
      <c r="W178" s="222"/>
      <c r="X178" s="227">
        <f t="shared" si="6"/>
        <v>0</v>
      </c>
      <c r="Y178" s="222"/>
      <c r="Z178" s="222">
        <f>$N178*60*Cost!$H$10*Cost!$H$11*Cost!$D$7/1000</f>
        <v>0</v>
      </c>
      <c r="AA178" s="222">
        <f>$N178*60*Cost!$H$10*Cost!$H$11*Cost!$D$8/1000</f>
        <v>0</v>
      </c>
      <c r="AB178" s="222">
        <f>$N178*60*Cost!$H$10*Cost!$H$11*Cost!$D$9/1000</f>
        <v>0</v>
      </c>
      <c r="AC178" s="222">
        <f>$N178*60*Cost!$H$10*Cost!$H$11*Cost!$D$10/1000</f>
        <v>0</v>
      </c>
      <c r="AD178" s="222">
        <f>$N178*60*Cost!$H$10*Cost!$H$11*Cost!$D$11/1000</f>
        <v>0</v>
      </c>
      <c r="AE178" s="222">
        <f t="shared" si="8"/>
        <v>0</v>
      </c>
      <c r="AF178" s="222"/>
      <c r="AG178" s="222"/>
      <c r="AH178" s="222"/>
      <c r="AI178" s="222"/>
      <c r="AJ178" s="222"/>
      <c r="AK178" s="222"/>
      <c r="AL178" s="222"/>
      <c r="AM178" s="222"/>
      <c r="AN178" s="222"/>
      <c r="AO178" s="222"/>
      <c r="AP178" s="222"/>
      <c r="AQ178" s="222"/>
      <c r="AR178" s="222"/>
      <c r="AS178" s="222"/>
      <c r="AT178" s="222"/>
    </row>
    <row r="179" spans="2:46" ht="13.8" x14ac:dyDescent="0.25">
      <c r="B179" s="15"/>
      <c r="C179" s="15"/>
      <c r="D179" s="15"/>
      <c r="E179" s="16"/>
      <c r="F179" s="15"/>
      <c r="G179" s="29"/>
      <c r="H179" s="322"/>
      <c r="I179" s="323"/>
      <c r="J179" s="323"/>
      <c r="K179" s="15"/>
      <c r="L179" s="15"/>
      <c r="M179" s="204">
        <f t="shared" si="7"/>
        <v>0</v>
      </c>
      <c r="N179" s="44">
        <f>IF(DisplayUnits="standard",IF(G179=0,0,VLOOKUP(G179,'Flow Rate Table'!$B$13:$O$132,X179)),IF(G179=0,0,VLOOKUP(G179,#REF!,X179)))</f>
        <v>0</v>
      </c>
      <c r="O179" s="129" t="str">
        <f>IF(E179=$A$3,M179/Cost!$D$6,"N/A")</f>
        <v>N/A</v>
      </c>
      <c r="P179" s="45" t="str">
        <f>IF(E179=Translations!$A$100,VLOOKUP(Cost!$D$5,'Coefficient Table'!$A$8:$K$92,11,FALSE)*O179,"N/A")</f>
        <v>N/A</v>
      </c>
      <c r="Q179" s="45" t="str">
        <f>IF(E179=Translations!$A$100,VLOOKUP(Cost!$D$5,'Coefficient Table'!$A$8:$K$92,10,FALSE)*O179,"N/A")</f>
        <v>N/A</v>
      </c>
      <c r="R179" s="45" t="str">
        <f>IF(E179=Translations!$A$100,VLOOKUP(Cost!$D$5,'Coefficient Table'!$A$8:$K$92,9,FALSE)*P179,"N/A")</f>
        <v>N/A</v>
      </c>
      <c r="S179" s="127"/>
      <c r="T179" s="229"/>
      <c r="U179" s="222"/>
      <c r="V179" s="222"/>
      <c r="W179" s="222"/>
      <c r="X179" s="227">
        <f t="shared" si="6"/>
        <v>0</v>
      </c>
      <c r="Y179" s="222"/>
      <c r="Z179" s="222">
        <f>$N179*60*Cost!$H$10*Cost!$H$11*Cost!$D$7/1000</f>
        <v>0</v>
      </c>
      <c r="AA179" s="222">
        <f>$N179*60*Cost!$H$10*Cost!$H$11*Cost!$D$8/1000</f>
        <v>0</v>
      </c>
      <c r="AB179" s="222">
        <f>$N179*60*Cost!$H$10*Cost!$H$11*Cost!$D$9/1000</f>
        <v>0</v>
      </c>
      <c r="AC179" s="222">
        <f>$N179*60*Cost!$H$10*Cost!$H$11*Cost!$D$10/1000</f>
        <v>0</v>
      </c>
      <c r="AD179" s="222">
        <f>$N179*60*Cost!$H$10*Cost!$H$11*Cost!$D$11/1000</f>
        <v>0</v>
      </c>
      <c r="AE179" s="222">
        <f t="shared" si="8"/>
        <v>0</v>
      </c>
      <c r="AF179" s="222"/>
      <c r="AG179" s="222"/>
      <c r="AH179" s="222"/>
      <c r="AI179" s="222"/>
      <c r="AJ179" s="222"/>
      <c r="AK179" s="222"/>
      <c r="AL179" s="222"/>
      <c r="AM179" s="222"/>
      <c r="AN179" s="222"/>
      <c r="AO179" s="222"/>
      <c r="AP179" s="222"/>
      <c r="AQ179" s="222"/>
      <c r="AR179" s="222"/>
      <c r="AS179" s="222"/>
      <c r="AT179" s="222"/>
    </row>
    <row r="180" spans="2:46" ht="13.8" x14ac:dyDescent="0.25">
      <c r="B180" s="15"/>
      <c r="C180" s="15"/>
      <c r="D180" s="15"/>
      <c r="E180" s="16"/>
      <c r="F180" s="15"/>
      <c r="G180" s="29"/>
      <c r="H180" s="322"/>
      <c r="I180" s="323"/>
      <c r="J180" s="323"/>
      <c r="K180" s="15"/>
      <c r="L180" s="15"/>
      <c r="M180" s="204">
        <f t="shared" si="7"/>
        <v>0</v>
      </c>
      <c r="N180" s="44">
        <f>IF(DisplayUnits="standard",IF(G180=0,0,VLOOKUP(G180,'Flow Rate Table'!$B$13:$O$132,X180)),IF(G180=0,0,VLOOKUP(G180,#REF!,X180)))</f>
        <v>0</v>
      </c>
      <c r="O180" s="129" t="str">
        <f>IF(E180=$A$3,M180/Cost!$D$6,"N/A")</f>
        <v>N/A</v>
      </c>
      <c r="P180" s="45" t="str">
        <f>IF(E180=Translations!$A$100,VLOOKUP(Cost!$D$5,'Coefficient Table'!$A$8:$K$92,11,FALSE)*O180,"N/A")</f>
        <v>N/A</v>
      </c>
      <c r="Q180" s="45" t="str">
        <f>IF(E180=Translations!$A$100,VLOOKUP(Cost!$D$5,'Coefficient Table'!$A$8:$K$92,10,FALSE)*O180,"N/A")</f>
        <v>N/A</v>
      </c>
      <c r="R180" s="45" t="str">
        <f>IF(E180=Translations!$A$100,VLOOKUP(Cost!$D$5,'Coefficient Table'!$A$8:$K$92,9,FALSE)*P180,"N/A")</f>
        <v>N/A</v>
      </c>
      <c r="S180" s="127"/>
      <c r="T180" s="229"/>
      <c r="U180" s="222"/>
      <c r="V180" s="222"/>
      <c r="W180" s="222"/>
      <c r="X180" s="227">
        <f t="shared" si="6"/>
        <v>0</v>
      </c>
      <c r="Y180" s="222"/>
      <c r="Z180" s="222">
        <f>$N180*60*Cost!$H$10*Cost!$H$11*Cost!$D$7/1000</f>
        <v>0</v>
      </c>
      <c r="AA180" s="222">
        <f>$N180*60*Cost!$H$10*Cost!$H$11*Cost!$D$8/1000</f>
        <v>0</v>
      </c>
      <c r="AB180" s="222">
        <f>$N180*60*Cost!$H$10*Cost!$H$11*Cost!$D$9/1000</f>
        <v>0</v>
      </c>
      <c r="AC180" s="222">
        <f>$N180*60*Cost!$H$10*Cost!$H$11*Cost!$D$10/1000</f>
        <v>0</v>
      </c>
      <c r="AD180" s="222">
        <f>$N180*60*Cost!$H$10*Cost!$H$11*Cost!$D$11/1000</f>
        <v>0</v>
      </c>
      <c r="AE180" s="222">
        <f t="shared" si="8"/>
        <v>0</v>
      </c>
      <c r="AF180" s="222"/>
      <c r="AG180" s="222"/>
      <c r="AH180" s="222"/>
      <c r="AI180" s="222"/>
      <c r="AJ180" s="222"/>
      <c r="AK180" s="222"/>
      <c r="AL180" s="222"/>
      <c r="AM180" s="222"/>
      <c r="AN180" s="222"/>
      <c r="AO180" s="222"/>
      <c r="AP180" s="222"/>
      <c r="AQ180" s="222"/>
      <c r="AR180" s="222"/>
      <c r="AS180" s="222"/>
      <c r="AT180" s="222"/>
    </row>
    <row r="181" spans="2:46" ht="13.8" x14ac:dyDescent="0.25">
      <c r="B181" s="15"/>
      <c r="C181" s="15"/>
      <c r="D181" s="15"/>
      <c r="E181" s="16"/>
      <c r="F181" s="15"/>
      <c r="G181" s="29"/>
      <c r="H181" s="322"/>
      <c r="I181" s="323"/>
      <c r="J181" s="323"/>
      <c r="K181" s="15"/>
      <c r="L181" s="15"/>
      <c r="M181" s="204">
        <f t="shared" si="7"/>
        <v>0</v>
      </c>
      <c r="N181" s="44">
        <f>IF(DisplayUnits="standard",IF(G181=0,0,VLOOKUP(G181,'Flow Rate Table'!$B$13:$O$132,X181)),IF(G181=0,0,VLOOKUP(G181,#REF!,X181)))</f>
        <v>0</v>
      </c>
      <c r="O181" s="129" t="str">
        <f>IF(E181=$A$3,M181/Cost!$D$6,"N/A")</f>
        <v>N/A</v>
      </c>
      <c r="P181" s="45" t="str">
        <f>IF(E181=Translations!$A$100,VLOOKUP(Cost!$D$5,'Coefficient Table'!$A$8:$K$92,11,FALSE)*O181,"N/A")</f>
        <v>N/A</v>
      </c>
      <c r="Q181" s="45" t="str">
        <f>IF(E181=Translations!$A$100,VLOOKUP(Cost!$D$5,'Coefficient Table'!$A$8:$K$92,10,FALSE)*O181,"N/A")</f>
        <v>N/A</v>
      </c>
      <c r="R181" s="45" t="str">
        <f>IF(E181=Translations!$A$100,VLOOKUP(Cost!$D$5,'Coefficient Table'!$A$8:$K$92,9,FALSE)*P181,"N/A")</f>
        <v>N/A</v>
      </c>
      <c r="S181" s="127"/>
      <c r="T181" s="229"/>
      <c r="U181" s="222"/>
      <c r="V181" s="222"/>
      <c r="W181" s="222"/>
      <c r="X181" s="227">
        <f t="shared" si="6"/>
        <v>0</v>
      </c>
      <c r="Y181" s="222"/>
      <c r="Z181" s="222">
        <f>$N181*60*Cost!$H$10*Cost!$H$11*Cost!$D$7/1000</f>
        <v>0</v>
      </c>
      <c r="AA181" s="222">
        <f>$N181*60*Cost!$H$10*Cost!$H$11*Cost!$D$8/1000</f>
        <v>0</v>
      </c>
      <c r="AB181" s="222">
        <f>$N181*60*Cost!$H$10*Cost!$H$11*Cost!$D$9/1000</f>
        <v>0</v>
      </c>
      <c r="AC181" s="222">
        <f>$N181*60*Cost!$H$10*Cost!$H$11*Cost!$D$10/1000</f>
        <v>0</v>
      </c>
      <c r="AD181" s="222">
        <f>$N181*60*Cost!$H$10*Cost!$H$11*Cost!$D$11/1000</f>
        <v>0</v>
      </c>
      <c r="AE181" s="222">
        <f t="shared" si="8"/>
        <v>0</v>
      </c>
      <c r="AF181" s="222"/>
      <c r="AG181" s="222"/>
      <c r="AH181" s="222"/>
      <c r="AI181" s="222"/>
      <c r="AJ181" s="222"/>
      <c r="AK181" s="222"/>
      <c r="AL181" s="222"/>
      <c r="AM181" s="222"/>
      <c r="AN181" s="222"/>
      <c r="AO181" s="222"/>
      <c r="AP181" s="222"/>
      <c r="AQ181" s="222"/>
      <c r="AR181" s="222"/>
      <c r="AS181" s="222"/>
      <c r="AT181" s="222"/>
    </row>
    <row r="182" spans="2:46" ht="13.8" x14ac:dyDescent="0.25">
      <c r="B182" s="15"/>
      <c r="C182" s="15"/>
      <c r="D182" s="15"/>
      <c r="E182" s="16"/>
      <c r="F182" s="15"/>
      <c r="G182" s="29"/>
      <c r="H182" s="322"/>
      <c r="I182" s="323"/>
      <c r="J182" s="323"/>
      <c r="K182" s="15"/>
      <c r="L182" s="15"/>
      <c r="M182" s="204">
        <f t="shared" si="7"/>
        <v>0</v>
      </c>
      <c r="N182" s="44">
        <f>IF(DisplayUnits="standard",IF(G182=0,0,VLOOKUP(G182,'Flow Rate Table'!$B$13:$O$132,X182)),IF(G182=0,0,VLOOKUP(G182,#REF!,X182)))</f>
        <v>0</v>
      </c>
      <c r="O182" s="129" t="str">
        <f>IF(E182=$A$3,M182/Cost!$D$6,"N/A")</f>
        <v>N/A</v>
      </c>
      <c r="P182" s="45" t="str">
        <f>IF(E182=Translations!$A$100,VLOOKUP(Cost!$D$5,'Coefficient Table'!$A$8:$K$92,11,FALSE)*O182,"N/A")</f>
        <v>N/A</v>
      </c>
      <c r="Q182" s="45" t="str">
        <f>IF(E182=Translations!$A$100,VLOOKUP(Cost!$D$5,'Coefficient Table'!$A$8:$K$92,10,FALSE)*O182,"N/A")</f>
        <v>N/A</v>
      </c>
      <c r="R182" s="45" t="str">
        <f>IF(E182=Translations!$A$100,VLOOKUP(Cost!$D$5,'Coefficient Table'!$A$8:$K$92,9,FALSE)*P182,"N/A")</f>
        <v>N/A</v>
      </c>
      <c r="S182" s="127"/>
      <c r="T182" s="229"/>
      <c r="U182" s="222"/>
      <c r="V182" s="222"/>
      <c r="W182" s="222"/>
      <c r="X182" s="227">
        <f t="shared" si="6"/>
        <v>0</v>
      </c>
      <c r="Y182" s="222"/>
      <c r="Z182" s="222">
        <f>$N182*60*Cost!$H$10*Cost!$H$11*Cost!$D$7/1000</f>
        <v>0</v>
      </c>
      <c r="AA182" s="222">
        <f>$N182*60*Cost!$H$10*Cost!$H$11*Cost!$D$8/1000</f>
        <v>0</v>
      </c>
      <c r="AB182" s="222">
        <f>$N182*60*Cost!$H$10*Cost!$H$11*Cost!$D$9/1000</f>
        <v>0</v>
      </c>
      <c r="AC182" s="222">
        <f>$N182*60*Cost!$H$10*Cost!$H$11*Cost!$D$10/1000</f>
        <v>0</v>
      </c>
      <c r="AD182" s="222">
        <f>$N182*60*Cost!$H$10*Cost!$H$11*Cost!$D$11/1000</f>
        <v>0</v>
      </c>
      <c r="AE182" s="222">
        <f t="shared" si="8"/>
        <v>0</v>
      </c>
      <c r="AF182" s="222"/>
      <c r="AG182" s="222"/>
      <c r="AH182" s="222"/>
      <c r="AI182" s="222"/>
      <c r="AJ182" s="222"/>
      <c r="AK182" s="222"/>
      <c r="AL182" s="222"/>
      <c r="AM182" s="222"/>
      <c r="AN182" s="222"/>
      <c r="AO182" s="222"/>
      <c r="AP182" s="222"/>
      <c r="AQ182" s="222"/>
      <c r="AR182" s="222"/>
      <c r="AS182" s="222"/>
      <c r="AT182" s="222"/>
    </row>
    <row r="183" spans="2:46" ht="13.8" x14ac:dyDescent="0.25">
      <c r="B183" s="15"/>
      <c r="C183" s="15"/>
      <c r="D183" s="15"/>
      <c r="E183" s="16"/>
      <c r="F183" s="15"/>
      <c r="G183" s="29"/>
      <c r="H183" s="322"/>
      <c r="I183" s="323"/>
      <c r="J183" s="323"/>
      <c r="K183" s="15"/>
      <c r="L183" s="15"/>
      <c r="M183" s="204">
        <f t="shared" si="7"/>
        <v>0</v>
      </c>
      <c r="N183" s="44">
        <f>IF(DisplayUnits="standard",IF(G183=0,0,VLOOKUP(G183,'Flow Rate Table'!$B$13:$O$132,X183)),IF(G183=0,0,VLOOKUP(G183,#REF!,X183)))</f>
        <v>0</v>
      </c>
      <c r="O183" s="129" t="str">
        <f>IF(E183=$A$3,M183/Cost!$D$6,"N/A")</f>
        <v>N/A</v>
      </c>
      <c r="P183" s="45" t="str">
        <f>IF(E183=Translations!$A$100,VLOOKUP(Cost!$D$5,'Coefficient Table'!$A$8:$K$92,11,FALSE)*O183,"N/A")</f>
        <v>N/A</v>
      </c>
      <c r="Q183" s="45" t="str">
        <f>IF(E183=Translations!$A$100,VLOOKUP(Cost!$D$5,'Coefficient Table'!$A$8:$K$92,10,FALSE)*O183,"N/A")</f>
        <v>N/A</v>
      </c>
      <c r="R183" s="45" t="str">
        <f>IF(E183=Translations!$A$100,VLOOKUP(Cost!$D$5,'Coefficient Table'!$A$8:$K$92,9,FALSE)*P183,"N/A")</f>
        <v>N/A</v>
      </c>
      <c r="S183" s="127"/>
      <c r="T183" s="229"/>
      <c r="U183" s="222"/>
      <c r="V183" s="222"/>
      <c r="W183" s="222"/>
      <c r="X183" s="227">
        <f t="shared" si="6"/>
        <v>0</v>
      </c>
      <c r="Y183" s="222"/>
      <c r="Z183" s="222">
        <f>$N183*60*Cost!$H$10*Cost!$H$11*Cost!$D$7/1000</f>
        <v>0</v>
      </c>
      <c r="AA183" s="222">
        <f>$N183*60*Cost!$H$10*Cost!$H$11*Cost!$D$8/1000</f>
        <v>0</v>
      </c>
      <c r="AB183" s="222">
        <f>$N183*60*Cost!$H$10*Cost!$H$11*Cost!$D$9/1000</f>
        <v>0</v>
      </c>
      <c r="AC183" s="222">
        <f>$N183*60*Cost!$H$10*Cost!$H$11*Cost!$D$10/1000</f>
        <v>0</v>
      </c>
      <c r="AD183" s="222">
        <f>$N183*60*Cost!$H$10*Cost!$H$11*Cost!$D$11/1000</f>
        <v>0</v>
      </c>
      <c r="AE183" s="222">
        <f t="shared" si="8"/>
        <v>0</v>
      </c>
      <c r="AF183" s="222"/>
      <c r="AG183" s="222"/>
      <c r="AH183" s="222"/>
      <c r="AI183" s="222"/>
      <c r="AJ183" s="222"/>
      <c r="AK183" s="222"/>
      <c r="AL183" s="222"/>
      <c r="AM183" s="222"/>
      <c r="AN183" s="222"/>
      <c r="AO183" s="222"/>
      <c r="AP183" s="222"/>
      <c r="AQ183" s="222"/>
      <c r="AR183" s="222"/>
      <c r="AS183" s="222"/>
      <c r="AT183" s="222"/>
    </row>
    <row r="184" spans="2:46" ht="13.8" x14ac:dyDescent="0.25">
      <c r="B184" s="15"/>
      <c r="C184" s="15"/>
      <c r="D184" s="15"/>
      <c r="E184" s="16"/>
      <c r="F184" s="15"/>
      <c r="G184" s="29"/>
      <c r="H184" s="322"/>
      <c r="I184" s="323"/>
      <c r="J184" s="323"/>
      <c r="K184" s="15"/>
      <c r="L184" s="15"/>
      <c r="M184" s="204">
        <f t="shared" si="7"/>
        <v>0</v>
      </c>
      <c r="N184" s="44">
        <f>IF(DisplayUnits="standard",IF(G184=0,0,VLOOKUP(G184,'Flow Rate Table'!$B$13:$O$132,X184)),IF(G184=0,0,VLOOKUP(G184,#REF!,X184)))</f>
        <v>0</v>
      </c>
      <c r="O184" s="129" t="str">
        <f>IF(E184=$A$3,M184/Cost!$D$6,"N/A")</f>
        <v>N/A</v>
      </c>
      <c r="P184" s="45" t="str">
        <f>IF(E184=Translations!$A$100,VLOOKUP(Cost!$D$5,'Coefficient Table'!$A$8:$K$92,11,FALSE)*O184,"N/A")</f>
        <v>N/A</v>
      </c>
      <c r="Q184" s="45" t="str">
        <f>IF(E184=Translations!$A$100,VLOOKUP(Cost!$D$5,'Coefficient Table'!$A$8:$K$92,10,FALSE)*O184,"N/A")</f>
        <v>N/A</v>
      </c>
      <c r="R184" s="45" t="str">
        <f>IF(E184=Translations!$A$100,VLOOKUP(Cost!$D$5,'Coefficient Table'!$A$8:$K$92,9,FALSE)*P184,"N/A")</f>
        <v>N/A</v>
      </c>
      <c r="S184" s="127"/>
      <c r="T184" s="229"/>
      <c r="U184" s="222"/>
      <c r="V184" s="222"/>
      <c r="W184" s="222"/>
      <c r="X184" s="227">
        <f t="shared" si="6"/>
        <v>0</v>
      </c>
      <c r="Y184" s="222"/>
      <c r="Z184" s="222">
        <f>$N184*60*Cost!$H$10*Cost!$H$11*Cost!$D$7/1000</f>
        <v>0</v>
      </c>
      <c r="AA184" s="222">
        <f>$N184*60*Cost!$H$10*Cost!$H$11*Cost!$D$8/1000</f>
        <v>0</v>
      </c>
      <c r="AB184" s="222">
        <f>$N184*60*Cost!$H$10*Cost!$H$11*Cost!$D$9/1000</f>
        <v>0</v>
      </c>
      <c r="AC184" s="222">
        <f>$N184*60*Cost!$H$10*Cost!$H$11*Cost!$D$10/1000</f>
        <v>0</v>
      </c>
      <c r="AD184" s="222">
        <f>$N184*60*Cost!$H$10*Cost!$H$11*Cost!$D$11/1000</f>
        <v>0</v>
      </c>
      <c r="AE184" s="222">
        <f t="shared" si="8"/>
        <v>0</v>
      </c>
      <c r="AF184" s="222"/>
      <c r="AG184" s="222"/>
      <c r="AH184" s="222"/>
      <c r="AI184" s="222"/>
      <c r="AJ184" s="222"/>
      <c r="AK184" s="222"/>
      <c r="AL184" s="222"/>
      <c r="AM184" s="222"/>
      <c r="AN184" s="222"/>
      <c r="AO184" s="222"/>
      <c r="AP184" s="222"/>
      <c r="AQ184" s="222"/>
      <c r="AR184" s="222"/>
      <c r="AS184" s="222"/>
      <c r="AT184" s="222"/>
    </row>
    <row r="185" spans="2:46" ht="13.8" x14ac:dyDescent="0.25">
      <c r="B185" s="15"/>
      <c r="C185" s="15"/>
      <c r="D185" s="15"/>
      <c r="E185" s="16"/>
      <c r="F185" s="15"/>
      <c r="G185" s="29"/>
      <c r="H185" s="322"/>
      <c r="I185" s="323"/>
      <c r="J185" s="323"/>
      <c r="K185" s="15"/>
      <c r="L185" s="15"/>
      <c r="M185" s="204">
        <f t="shared" si="7"/>
        <v>0</v>
      </c>
      <c r="N185" s="44">
        <f>IF(DisplayUnits="standard",IF(G185=0,0,VLOOKUP(G185,'Flow Rate Table'!$B$13:$O$132,X185)),IF(G185=0,0,VLOOKUP(G185,#REF!,X185)))</f>
        <v>0</v>
      </c>
      <c r="O185" s="129" t="str">
        <f>IF(E185=$A$3,M185/Cost!$D$6,"N/A")</f>
        <v>N/A</v>
      </c>
      <c r="P185" s="45" t="str">
        <f>IF(E185=Translations!$A$100,VLOOKUP(Cost!$D$5,'Coefficient Table'!$A$8:$K$92,11,FALSE)*O185,"N/A")</f>
        <v>N/A</v>
      </c>
      <c r="Q185" s="45" t="str">
        <f>IF(E185=Translations!$A$100,VLOOKUP(Cost!$D$5,'Coefficient Table'!$A$8:$K$92,10,FALSE)*O185,"N/A")</f>
        <v>N/A</v>
      </c>
      <c r="R185" s="45" t="str">
        <f>IF(E185=Translations!$A$100,VLOOKUP(Cost!$D$5,'Coefficient Table'!$A$8:$K$92,9,FALSE)*P185,"N/A")</f>
        <v>N/A</v>
      </c>
      <c r="S185" s="127"/>
      <c r="T185" s="229"/>
      <c r="U185" s="222"/>
      <c r="V185" s="222"/>
      <c r="W185" s="222"/>
      <c r="X185" s="227">
        <f t="shared" si="6"/>
        <v>0</v>
      </c>
      <c r="Y185" s="222"/>
      <c r="Z185" s="222">
        <f>$N185*60*Cost!$H$10*Cost!$H$11*Cost!$D$7/1000</f>
        <v>0</v>
      </c>
      <c r="AA185" s="222">
        <f>$N185*60*Cost!$H$10*Cost!$H$11*Cost!$D$8/1000</f>
        <v>0</v>
      </c>
      <c r="AB185" s="222">
        <f>$N185*60*Cost!$H$10*Cost!$H$11*Cost!$D$9/1000</f>
        <v>0</v>
      </c>
      <c r="AC185" s="222">
        <f>$N185*60*Cost!$H$10*Cost!$H$11*Cost!$D$10/1000</f>
        <v>0</v>
      </c>
      <c r="AD185" s="222">
        <f>$N185*60*Cost!$H$10*Cost!$H$11*Cost!$D$11/1000</f>
        <v>0</v>
      </c>
      <c r="AE185" s="222">
        <f t="shared" si="8"/>
        <v>0</v>
      </c>
      <c r="AF185" s="222"/>
      <c r="AG185" s="222"/>
      <c r="AH185" s="222"/>
      <c r="AI185" s="222"/>
      <c r="AJ185" s="222"/>
      <c r="AK185" s="222"/>
      <c r="AL185" s="222"/>
      <c r="AM185" s="222"/>
      <c r="AN185" s="222"/>
      <c r="AO185" s="222"/>
      <c r="AP185" s="222"/>
      <c r="AQ185" s="222"/>
      <c r="AR185" s="222"/>
      <c r="AS185" s="222"/>
      <c r="AT185" s="222"/>
    </row>
    <row r="186" spans="2:46" ht="13.8" x14ac:dyDescent="0.25">
      <c r="B186" s="15"/>
      <c r="C186" s="15"/>
      <c r="D186" s="15"/>
      <c r="E186" s="16"/>
      <c r="F186" s="15"/>
      <c r="G186" s="29"/>
      <c r="H186" s="322"/>
      <c r="I186" s="323"/>
      <c r="J186" s="323"/>
      <c r="K186" s="15"/>
      <c r="L186" s="15"/>
      <c r="M186" s="204">
        <f t="shared" si="7"/>
        <v>0</v>
      </c>
      <c r="N186" s="44">
        <f>IF(DisplayUnits="standard",IF(G186=0,0,VLOOKUP(G186,'Flow Rate Table'!$B$13:$O$132,X186)),IF(G186=0,0,VLOOKUP(G186,#REF!,X186)))</f>
        <v>0</v>
      </c>
      <c r="O186" s="129" t="str">
        <f>IF(E186=$A$3,M186/Cost!$D$6,"N/A")</f>
        <v>N/A</v>
      </c>
      <c r="P186" s="45" t="str">
        <f>IF(E186=Translations!$A$100,VLOOKUP(Cost!$D$5,'Coefficient Table'!$A$8:$K$92,11,FALSE)*O186,"N/A")</f>
        <v>N/A</v>
      </c>
      <c r="Q186" s="45" t="str">
        <f>IF(E186=Translations!$A$100,VLOOKUP(Cost!$D$5,'Coefficient Table'!$A$8:$K$92,10,FALSE)*O186,"N/A")</f>
        <v>N/A</v>
      </c>
      <c r="R186" s="45" t="str">
        <f>IF(E186=Translations!$A$100,VLOOKUP(Cost!$D$5,'Coefficient Table'!$A$8:$K$92,9,FALSE)*P186,"N/A")</f>
        <v>N/A</v>
      </c>
      <c r="S186" s="127"/>
      <c r="T186" s="229"/>
      <c r="U186" s="222"/>
      <c r="V186" s="222"/>
      <c r="W186" s="222"/>
      <c r="X186" s="227">
        <f t="shared" si="6"/>
        <v>0</v>
      </c>
      <c r="Y186" s="222"/>
      <c r="Z186" s="222">
        <f>$N186*60*Cost!$H$10*Cost!$H$11*Cost!$D$7/1000</f>
        <v>0</v>
      </c>
      <c r="AA186" s="222">
        <f>$N186*60*Cost!$H$10*Cost!$H$11*Cost!$D$8/1000</f>
        <v>0</v>
      </c>
      <c r="AB186" s="222">
        <f>$N186*60*Cost!$H$10*Cost!$H$11*Cost!$D$9/1000</f>
        <v>0</v>
      </c>
      <c r="AC186" s="222">
        <f>$N186*60*Cost!$H$10*Cost!$H$11*Cost!$D$10/1000</f>
        <v>0</v>
      </c>
      <c r="AD186" s="222">
        <f>$N186*60*Cost!$H$10*Cost!$H$11*Cost!$D$11/1000</f>
        <v>0</v>
      </c>
      <c r="AE186" s="222">
        <f t="shared" si="8"/>
        <v>0</v>
      </c>
      <c r="AF186" s="222"/>
      <c r="AG186" s="222"/>
      <c r="AH186" s="222"/>
      <c r="AI186" s="222"/>
      <c r="AJ186" s="222"/>
      <c r="AK186" s="222"/>
      <c r="AL186" s="222"/>
      <c r="AM186" s="222"/>
      <c r="AN186" s="222"/>
      <c r="AO186" s="222"/>
      <c r="AP186" s="222"/>
      <c r="AQ186" s="222"/>
      <c r="AR186" s="222"/>
      <c r="AS186" s="222"/>
      <c r="AT186" s="222"/>
    </row>
    <row r="187" spans="2:46" ht="13.8" x14ac:dyDescent="0.25">
      <c r="B187" s="15"/>
      <c r="C187" s="15"/>
      <c r="D187" s="15"/>
      <c r="E187" s="16"/>
      <c r="F187" s="15"/>
      <c r="G187" s="29"/>
      <c r="H187" s="322"/>
      <c r="I187" s="323"/>
      <c r="J187" s="323"/>
      <c r="K187" s="15"/>
      <c r="L187" s="15"/>
      <c r="M187" s="204">
        <f t="shared" si="7"/>
        <v>0</v>
      </c>
      <c r="N187" s="44">
        <f>IF(DisplayUnits="standard",IF(G187=0,0,VLOOKUP(G187,'Flow Rate Table'!$B$13:$O$132,X187)),IF(G187=0,0,VLOOKUP(G187,#REF!,X187)))</f>
        <v>0</v>
      </c>
      <c r="O187" s="129" t="str">
        <f>IF(E187=$A$3,M187/Cost!$D$6,"N/A")</f>
        <v>N/A</v>
      </c>
      <c r="P187" s="45" t="str">
        <f>IF(E187=Translations!$A$100,VLOOKUP(Cost!$D$5,'Coefficient Table'!$A$8:$K$92,11,FALSE)*O187,"N/A")</f>
        <v>N/A</v>
      </c>
      <c r="Q187" s="45" t="str">
        <f>IF(E187=Translations!$A$100,VLOOKUP(Cost!$D$5,'Coefficient Table'!$A$8:$K$92,10,FALSE)*O187,"N/A")</f>
        <v>N/A</v>
      </c>
      <c r="R187" s="45" t="str">
        <f>IF(E187=Translations!$A$100,VLOOKUP(Cost!$D$5,'Coefficient Table'!$A$8:$K$92,9,FALSE)*P187,"N/A")</f>
        <v>N/A</v>
      </c>
      <c r="S187" s="127"/>
      <c r="T187" s="229"/>
      <c r="U187" s="222"/>
      <c r="V187" s="222"/>
      <c r="W187" s="222"/>
      <c r="X187" s="227">
        <f t="shared" si="6"/>
        <v>0</v>
      </c>
      <c r="Y187" s="222"/>
      <c r="Z187" s="222">
        <f>$N187*60*Cost!$H$10*Cost!$H$11*Cost!$D$7/1000</f>
        <v>0</v>
      </c>
      <c r="AA187" s="222">
        <f>$N187*60*Cost!$H$10*Cost!$H$11*Cost!$D$8/1000</f>
        <v>0</v>
      </c>
      <c r="AB187" s="222">
        <f>$N187*60*Cost!$H$10*Cost!$H$11*Cost!$D$9/1000</f>
        <v>0</v>
      </c>
      <c r="AC187" s="222">
        <f>$N187*60*Cost!$H$10*Cost!$H$11*Cost!$D$10/1000</f>
        <v>0</v>
      </c>
      <c r="AD187" s="222">
        <f>$N187*60*Cost!$H$10*Cost!$H$11*Cost!$D$11/1000</f>
        <v>0</v>
      </c>
      <c r="AE187" s="222">
        <f t="shared" si="8"/>
        <v>0</v>
      </c>
      <c r="AF187" s="222"/>
      <c r="AG187" s="222"/>
      <c r="AH187" s="222"/>
      <c r="AI187" s="222"/>
      <c r="AJ187" s="222"/>
      <c r="AK187" s="222"/>
      <c r="AL187" s="222"/>
      <c r="AM187" s="222"/>
      <c r="AN187" s="222"/>
      <c r="AO187" s="222"/>
      <c r="AP187" s="222"/>
      <c r="AQ187" s="222"/>
      <c r="AR187" s="222"/>
      <c r="AS187" s="222"/>
      <c r="AT187" s="222"/>
    </row>
    <row r="188" spans="2:46" ht="13.8" x14ac:dyDescent="0.25">
      <c r="B188" s="15"/>
      <c r="C188" s="15"/>
      <c r="D188" s="15"/>
      <c r="E188" s="16"/>
      <c r="F188" s="15"/>
      <c r="G188" s="29"/>
      <c r="H188" s="322"/>
      <c r="I188" s="323"/>
      <c r="J188" s="323"/>
      <c r="K188" s="15"/>
      <c r="L188" s="15"/>
      <c r="M188" s="204">
        <f t="shared" si="7"/>
        <v>0</v>
      </c>
      <c r="N188" s="44">
        <f>IF(DisplayUnits="standard",IF(G188=0,0,VLOOKUP(G188,'Flow Rate Table'!$B$13:$O$132,X188)),IF(G188=0,0,VLOOKUP(G188,#REF!,X188)))</f>
        <v>0</v>
      </c>
      <c r="O188" s="129" t="str">
        <f>IF(E188=$A$3,M188/Cost!$D$6,"N/A")</f>
        <v>N/A</v>
      </c>
      <c r="P188" s="45" t="str">
        <f>IF(E188=Translations!$A$100,VLOOKUP(Cost!$D$5,'Coefficient Table'!$A$8:$K$92,11,FALSE)*O188,"N/A")</f>
        <v>N/A</v>
      </c>
      <c r="Q188" s="45" t="str">
        <f>IF(E188=Translations!$A$100,VLOOKUP(Cost!$D$5,'Coefficient Table'!$A$8:$K$92,10,FALSE)*O188,"N/A")</f>
        <v>N/A</v>
      </c>
      <c r="R188" s="45" t="str">
        <f>IF(E188=Translations!$A$100,VLOOKUP(Cost!$D$5,'Coefficient Table'!$A$8:$K$92,9,FALSE)*P188,"N/A")</f>
        <v>N/A</v>
      </c>
      <c r="S188" s="127"/>
      <c r="T188" s="229"/>
      <c r="U188" s="222"/>
      <c r="V188" s="222"/>
      <c r="W188" s="222"/>
      <c r="X188" s="227">
        <f t="shared" si="6"/>
        <v>0</v>
      </c>
      <c r="Y188" s="222"/>
      <c r="Z188" s="222">
        <f>$N188*60*Cost!$H$10*Cost!$H$11*Cost!$D$7/1000</f>
        <v>0</v>
      </c>
      <c r="AA188" s="222">
        <f>$N188*60*Cost!$H$10*Cost!$H$11*Cost!$D$8/1000</f>
        <v>0</v>
      </c>
      <c r="AB188" s="222">
        <f>$N188*60*Cost!$H$10*Cost!$H$11*Cost!$D$9/1000</f>
        <v>0</v>
      </c>
      <c r="AC188" s="222">
        <f>$N188*60*Cost!$H$10*Cost!$H$11*Cost!$D$10/1000</f>
        <v>0</v>
      </c>
      <c r="AD188" s="222">
        <f>$N188*60*Cost!$H$10*Cost!$H$11*Cost!$D$11/1000</f>
        <v>0</v>
      </c>
      <c r="AE188" s="222">
        <f t="shared" si="8"/>
        <v>0</v>
      </c>
      <c r="AF188" s="222"/>
      <c r="AG188" s="222"/>
      <c r="AH188" s="222"/>
      <c r="AI188" s="222"/>
      <c r="AJ188" s="222"/>
      <c r="AK188" s="222"/>
      <c r="AL188" s="222"/>
      <c r="AM188" s="222"/>
      <c r="AN188" s="222"/>
      <c r="AO188" s="222"/>
      <c r="AP188" s="222"/>
      <c r="AQ188" s="222"/>
      <c r="AR188" s="222"/>
      <c r="AS188" s="222"/>
      <c r="AT188" s="222"/>
    </row>
    <row r="189" spans="2:46" ht="13.8" x14ac:dyDescent="0.25">
      <c r="B189" s="15"/>
      <c r="C189" s="15"/>
      <c r="D189" s="15"/>
      <c r="E189" s="16"/>
      <c r="F189" s="15"/>
      <c r="G189" s="29"/>
      <c r="H189" s="322"/>
      <c r="I189" s="323"/>
      <c r="J189" s="323"/>
      <c r="K189" s="15"/>
      <c r="L189" s="15"/>
      <c r="M189" s="204">
        <f t="shared" si="7"/>
        <v>0</v>
      </c>
      <c r="N189" s="44">
        <f>IF(DisplayUnits="standard",IF(G189=0,0,VLOOKUP(G189,'Flow Rate Table'!$B$13:$O$132,X189)),IF(G189=0,0,VLOOKUP(G189,#REF!,X189)))</f>
        <v>0</v>
      </c>
      <c r="O189" s="129" t="str">
        <f>IF(E189=$A$3,M189/Cost!$D$6,"N/A")</f>
        <v>N/A</v>
      </c>
      <c r="P189" s="45" t="str">
        <f>IF(E189=Translations!$A$100,VLOOKUP(Cost!$D$5,'Coefficient Table'!$A$8:$K$92,11,FALSE)*O189,"N/A")</f>
        <v>N/A</v>
      </c>
      <c r="Q189" s="45" t="str">
        <f>IF(E189=Translations!$A$100,VLOOKUP(Cost!$D$5,'Coefficient Table'!$A$8:$K$92,10,FALSE)*O189,"N/A")</f>
        <v>N/A</v>
      </c>
      <c r="R189" s="45" t="str">
        <f>IF(E189=Translations!$A$100,VLOOKUP(Cost!$D$5,'Coefficient Table'!$A$8:$K$92,9,FALSE)*P189,"N/A")</f>
        <v>N/A</v>
      </c>
      <c r="S189" s="127"/>
      <c r="T189" s="229"/>
      <c r="U189" s="222"/>
      <c r="V189" s="222"/>
      <c r="W189" s="222"/>
      <c r="X189" s="227">
        <f t="shared" si="6"/>
        <v>0</v>
      </c>
      <c r="Y189" s="222"/>
      <c r="Z189" s="222">
        <f>$N189*60*Cost!$H$10*Cost!$H$11*Cost!$D$7/1000</f>
        <v>0</v>
      </c>
      <c r="AA189" s="222">
        <f>$N189*60*Cost!$H$10*Cost!$H$11*Cost!$D$8/1000</f>
        <v>0</v>
      </c>
      <c r="AB189" s="222">
        <f>$N189*60*Cost!$H$10*Cost!$H$11*Cost!$D$9/1000</f>
        <v>0</v>
      </c>
      <c r="AC189" s="222">
        <f>$N189*60*Cost!$H$10*Cost!$H$11*Cost!$D$10/1000</f>
        <v>0</v>
      </c>
      <c r="AD189" s="222">
        <f>$N189*60*Cost!$H$10*Cost!$H$11*Cost!$D$11/1000</f>
        <v>0</v>
      </c>
      <c r="AE189" s="222">
        <f t="shared" si="8"/>
        <v>0</v>
      </c>
      <c r="AF189" s="222"/>
      <c r="AG189" s="222"/>
      <c r="AH189" s="222"/>
      <c r="AI189" s="222"/>
      <c r="AJ189" s="222"/>
      <c r="AK189" s="222"/>
      <c r="AL189" s="222"/>
      <c r="AM189" s="222"/>
      <c r="AN189" s="222"/>
      <c r="AO189" s="222"/>
      <c r="AP189" s="222"/>
      <c r="AQ189" s="222"/>
      <c r="AR189" s="222"/>
      <c r="AS189" s="222"/>
      <c r="AT189" s="222"/>
    </row>
    <row r="190" spans="2:46" ht="13.8" x14ac:dyDescent="0.25">
      <c r="B190" s="15"/>
      <c r="C190" s="15"/>
      <c r="D190" s="15"/>
      <c r="E190" s="16"/>
      <c r="F190" s="15"/>
      <c r="G190" s="29"/>
      <c r="H190" s="322"/>
      <c r="I190" s="323"/>
      <c r="J190" s="323"/>
      <c r="K190" s="15"/>
      <c r="L190" s="15"/>
      <c r="M190" s="204">
        <f t="shared" si="7"/>
        <v>0</v>
      </c>
      <c r="N190" s="44">
        <f>IF(DisplayUnits="standard",IF(G190=0,0,VLOOKUP(G190,'Flow Rate Table'!$B$13:$O$132,X190)),IF(G190=0,0,VLOOKUP(G190,#REF!,X190)))</f>
        <v>0</v>
      </c>
      <c r="O190" s="129" t="str">
        <f>IF(E190=$A$3,M190/Cost!$D$6,"N/A")</f>
        <v>N/A</v>
      </c>
      <c r="P190" s="45" t="str">
        <f>IF(E190=Translations!$A$100,VLOOKUP(Cost!$D$5,'Coefficient Table'!$A$8:$K$92,11,FALSE)*O190,"N/A")</f>
        <v>N/A</v>
      </c>
      <c r="Q190" s="45" t="str">
        <f>IF(E190=Translations!$A$100,VLOOKUP(Cost!$D$5,'Coefficient Table'!$A$8:$K$92,10,FALSE)*O190,"N/A")</f>
        <v>N/A</v>
      </c>
      <c r="R190" s="45" t="str">
        <f>IF(E190=Translations!$A$100,VLOOKUP(Cost!$D$5,'Coefficient Table'!$A$8:$K$92,9,FALSE)*P190,"N/A")</f>
        <v>N/A</v>
      </c>
      <c r="S190" s="127"/>
      <c r="T190" s="229"/>
      <c r="U190" s="222"/>
      <c r="V190" s="222"/>
      <c r="W190" s="222"/>
      <c r="X190" s="227">
        <f t="shared" si="6"/>
        <v>0</v>
      </c>
      <c r="Y190" s="222"/>
      <c r="Z190" s="222">
        <f>$N190*60*Cost!$H$10*Cost!$H$11*Cost!$D$7/1000</f>
        <v>0</v>
      </c>
      <c r="AA190" s="222">
        <f>$N190*60*Cost!$H$10*Cost!$H$11*Cost!$D$8/1000</f>
        <v>0</v>
      </c>
      <c r="AB190" s="222">
        <f>$N190*60*Cost!$H$10*Cost!$H$11*Cost!$D$9/1000</f>
        <v>0</v>
      </c>
      <c r="AC190" s="222">
        <f>$N190*60*Cost!$H$10*Cost!$H$11*Cost!$D$10/1000</f>
        <v>0</v>
      </c>
      <c r="AD190" s="222">
        <f>$N190*60*Cost!$H$10*Cost!$H$11*Cost!$D$11/1000</f>
        <v>0</v>
      </c>
      <c r="AE190" s="222">
        <f t="shared" si="8"/>
        <v>0</v>
      </c>
      <c r="AF190" s="222"/>
      <c r="AG190" s="222"/>
      <c r="AH190" s="222"/>
      <c r="AI190" s="222"/>
      <c r="AJ190" s="222"/>
      <c r="AK190" s="222"/>
      <c r="AL190" s="222"/>
      <c r="AM190" s="222"/>
      <c r="AN190" s="222"/>
      <c r="AO190" s="222"/>
      <c r="AP190" s="222"/>
      <c r="AQ190" s="222"/>
      <c r="AR190" s="222"/>
      <c r="AS190" s="222"/>
      <c r="AT190" s="222"/>
    </row>
    <row r="191" spans="2:46" ht="13.8" x14ac:dyDescent="0.25">
      <c r="B191" s="15"/>
      <c r="C191" s="15"/>
      <c r="D191" s="15"/>
      <c r="E191" s="16"/>
      <c r="F191" s="15"/>
      <c r="G191" s="29"/>
      <c r="H191" s="322"/>
      <c r="I191" s="323"/>
      <c r="J191" s="323"/>
      <c r="K191" s="15"/>
      <c r="L191" s="15"/>
      <c r="M191" s="204">
        <f t="shared" si="7"/>
        <v>0</v>
      </c>
      <c r="N191" s="44">
        <f>IF(DisplayUnits="standard",IF(G191=0,0,VLOOKUP(G191,'Flow Rate Table'!$B$13:$O$132,X191)),IF(G191=0,0,VLOOKUP(G191,#REF!,X191)))</f>
        <v>0</v>
      </c>
      <c r="O191" s="129" t="str">
        <f>IF(E191=$A$3,M191/Cost!$D$6,"N/A")</f>
        <v>N/A</v>
      </c>
      <c r="P191" s="45" t="str">
        <f>IF(E191=Translations!$A$100,VLOOKUP(Cost!$D$5,'Coefficient Table'!$A$8:$K$92,11,FALSE)*O191,"N/A")</f>
        <v>N/A</v>
      </c>
      <c r="Q191" s="45" t="str">
        <f>IF(E191=Translations!$A$100,VLOOKUP(Cost!$D$5,'Coefficient Table'!$A$8:$K$92,10,FALSE)*O191,"N/A")</f>
        <v>N/A</v>
      </c>
      <c r="R191" s="45" t="str">
        <f>IF(E191=Translations!$A$100,VLOOKUP(Cost!$D$5,'Coefficient Table'!$A$8:$K$92,9,FALSE)*P191,"N/A")</f>
        <v>N/A</v>
      </c>
      <c r="S191" s="127"/>
      <c r="T191" s="229"/>
      <c r="U191" s="222"/>
      <c r="V191" s="222"/>
      <c r="W191" s="222"/>
      <c r="X191" s="227">
        <f t="shared" si="6"/>
        <v>0</v>
      </c>
      <c r="Y191" s="222"/>
      <c r="Z191" s="222">
        <f>$N191*60*Cost!$H$10*Cost!$H$11*Cost!$D$7/1000</f>
        <v>0</v>
      </c>
      <c r="AA191" s="222">
        <f>$N191*60*Cost!$H$10*Cost!$H$11*Cost!$D$8/1000</f>
        <v>0</v>
      </c>
      <c r="AB191" s="222">
        <f>$N191*60*Cost!$H$10*Cost!$H$11*Cost!$D$9/1000</f>
        <v>0</v>
      </c>
      <c r="AC191" s="222">
        <f>$N191*60*Cost!$H$10*Cost!$H$11*Cost!$D$10/1000</f>
        <v>0</v>
      </c>
      <c r="AD191" s="222">
        <f>$N191*60*Cost!$H$10*Cost!$H$11*Cost!$D$11/1000</f>
        <v>0</v>
      </c>
      <c r="AE191" s="222">
        <f t="shared" si="8"/>
        <v>0</v>
      </c>
      <c r="AF191" s="222"/>
      <c r="AG191" s="222"/>
      <c r="AH191" s="222"/>
      <c r="AI191" s="222"/>
      <c r="AJ191" s="222"/>
      <c r="AK191" s="222"/>
      <c r="AL191" s="222"/>
      <c r="AM191" s="222"/>
      <c r="AN191" s="222"/>
      <c r="AO191" s="222"/>
      <c r="AP191" s="222"/>
      <c r="AQ191" s="222"/>
      <c r="AR191" s="222"/>
      <c r="AS191" s="222"/>
      <c r="AT191" s="222"/>
    </row>
    <row r="192" spans="2:46" ht="13.8" x14ac:dyDescent="0.25">
      <c r="B192" s="15"/>
      <c r="C192" s="15"/>
      <c r="D192" s="15"/>
      <c r="E192" s="16"/>
      <c r="F192" s="15"/>
      <c r="G192" s="29"/>
      <c r="H192" s="322"/>
      <c r="I192" s="323"/>
      <c r="J192" s="323"/>
      <c r="K192" s="15"/>
      <c r="L192" s="15"/>
      <c r="M192" s="204">
        <f t="shared" si="7"/>
        <v>0</v>
      </c>
      <c r="N192" s="44">
        <f>IF(DisplayUnits="standard",IF(G192=0,0,VLOOKUP(G192,'Flow Rate Table'!$B$13:$O$132,X192)),IF(G192=0,0,VLOOKUP(G192,#REF!,X192)))</f>
        <v>0</v>
      </c>
      <c r="O192" s="129" t="str">
        <f>IF(E192=$A$3,M192/Cost!$D$6,"N/A")</f>
        <v>N/A</v>
      </c>
      <c r="P192" s="45" t="str">
        <f>IF(E192=Translations!$A$100,VLOOKUP(Cost!$D$5,'Coefficient Table'!$A$8:$K$92,11,FALSE)*O192,"N/A")</f>
        <v>N/A</v>
      </c>
      <c r="Q192" s="45" t="str">
        <f>IF(E192=Translations!$A$100,VLOOKUP(Cost!$D$5,'Coefficient Table'!$A$8:$K$92,10,FALSE)*O192,"N/A")</f>
        <v>N/A</v>
      </c>
      <c r="R192" s="45" t="str">
        <f>IF(E192=Translations!$A$100,VLOOKUP(Cost!$D$5,'Coefficient Table'!$A$8:$K$92,9,FALSE)*P192,"N/A")</f>
        <v>N/A</v>
      </c>
      <c r="S192" s="127"/>
      <c r="T192" s="229"/>
      <c r="U192" s="222"/>
      <c r="V192" s="222"/>
      <c r="W192" s="222"/>
      <c r="X192" s="227">
        <f t="shared" si="6"/>
        <v>0</v>
      </c>
      <c r="Y192" s="222"/>
      <c r="Z192" s="222">
        <f>$N192*60*Cost!$H$10*Cost!$H$11*Cost!$D$7/1000</f>
        <v>0</v>
      </c>
      <c r="AA192" s="222">
        <f>$N192*60*Cost!$H$10*Cost!$H$11*Cost!$D$8/1000</f>
        <v>0</v>
      </c>
      <c r="AB192" s="222">
        <f>$N192*60*Cost!$H$10*Cost!$H$11*Cost!$D$9/1000</f>
        <v>0</v>
      </c>
      <c r="AC192" s="222">
        <f>$N192*60*Cost!$H$10*Cost!$H$11*Cost!$D$10/1000</f>
        <v>0</v>
      </c>
      <c r="AD192" s="222">
        <f>$N192*60*Cost!$H$10*Cost!$H$11*Cost!$D$11/1000</f>
        <v>0</v>
      </c>
      <c r="AE192" s="222">
        <f t="shared" si="8"/>
        <v>0</v>
      </c>
      <c r="AF192" s="222"/>
      <c r="AG192" s="222"/>
      <c r="AH192" s="222"/>
      <c r="AI192" s="222"/>
      <c r="AJ192" s="222"/>
      <c r="AK192" s="222"/>
      <c r="AL192" s="222"/>
      <c r="AM192" s="222"/>
      <c r="AN192" s="222"/>
      <c r="AO192" s="222"/>
      <c r="AP192" s="222"/>
      <c r="AQ192" s="222"/>
      <c r="AR192" s="222"/>
      <c r="AS192" s="222"/>
      <c r="AT192" s="222"/>
    </row>
    <row r="193" spans="2:46" ht="13.8" x14ac:dyDescent="0.25">
      <c r="B193" s="15"/>
      <c r="C193" s="15"/>
      <c r="D193" s="15"/>
      <c r="E193" s="16"/>
      <c r="F193" s="15"/>
      <c r="G193" s="29"/>
      <c r="H193" s="322"/>
      <c r="I193" s="323"/>
      <c r="J193" s="323"/>
      <c r="K193" s="15"/>
      <c r="L193" s="15"/>
      <c r="M193" s="204">
        <f t="shared" si="7"/>
        <v>0</v>
      </c>
      <c r="N193" s="44">
        <f>IF(DisplayUnits="standard",IF(G193=0,0,VLOOKUP(G193,'Flow Rate Table'!$B$13:$O$132,X193)),IF(G193=0,0,VLOOKUP(G193,#REF!,X193)))</f>
        <v>0</v>
      </c>
      <c r="O193" s="129" t="str">
        <f>IF(E193=$A$3,M193/Cost!$D$6,"N/A")</f>
        <v>N/A</v>
      </c>
      <c r="P193" s="45" t="str">
        <f>IF(E193=Translations!$A$100,VLOOKUP(Cost!$D$5,'Coefficient Table'!$A$8:$K$92,11,FALSE)*O193,"N/A")</f>
        <v>N/A</v>
      </c>
      <c r="Q193" s="45" t="str">
        <f>IF(E193=Translations!$A$100,VLOOKUP(Cost!$D$5,'Coefficient Table'!$A$8:$K$92,10,FALSE)*O193,"N/A")</f>
        <v>N/A</v>
      </c>
      <c r="R193" s="45" t="str">
        <f>IF(E193=Translations!$A$100,VLOOKUP(Cost!$D$5,'Coefficient Table'!$A$8:$K$92,9,FALSE)*P193,"N/A")</f>
        <v>N/A</v>
      </c>
      <c r="S193" s="127"/>
      <c r="T193" s="229"/>
      <c r="U193" s="222"/>
      <c r="V193" s="222"/>
      <c r="W193" s="222"/>
      <c r="X193" s="227">
        <f t="shared" si="6"/>
        <v>0</v>
      </c>
      <c r="Y193" s="222"/>
      <c r="Z193" s="222">
        <f>$N193*60*Cost!$H$10*Cost!$H$11*Cost!$D$7/1000</f>
        <v>0</v>
      </c>
      <c r="AA193" s="222">
        <f>$N193*60*Cost!$H$10*Cost!$H$11*Cost!$D$8/1000</f>
        <v>0</v>
      </c>
      <c r="AB193" s="222">
        <f>$N193*60*Cost!$H$10*Cost!$H$11*Cost!$D$9/1000</f>
        <v>0</v>
      </c>
      <c r="AC193" s="222">
        <f>$N193*60*Cost!$H$10*Cost!$H$11*Cost!$D$10/1000</f>
        <v>0</v>
      </c>
      <c r="AD193" s="222">
        <f>$N193*60*Cost!$H$10*Cost!$H$11*Cost!$D$11/1000</f>
        <v>0</v>
      </c>
      <c r="AE193" s="222">
        <f t="shared" si="8"/>
        <v>0</v>
      </c>
      <c r="AF193" s="222"/>
      <c r="AG193" s="222"/>
      <c r="AH193" s="222"/>
      <c r="AI193" s="222"/>
      <c r="AJ193" s="222"/>
      <c r="AK193" s="222"/>
      <c r="AL193" s="222"/>
      <c r="AM193" s="222"/>
      <c r="AN193" s="222"/>
      <c r="AO193" s="222"/>
      <c r="AP193" s="222"/>
      <c r="AQ193" s="222"/>
      <c r="AR193" s="222"/>
      <c r="AS193" s="222"/>
      <c r="AT193" s="222"/>
    </row>
    <row r="194" spans="2:46" ht="13.8" x14ac:dyDescent="0.25">
      <c r="B194" s="15"/>
      <c r="C194" s="15"/>
      <c r="D194" s="15"/>
      <c r="E194" s="16"/>
      <c r="F194" s="15"/>
      <c r="G194" s="29"/>
      <c r="H194" s="322"/>
      <c r="I194" s="323"/>
      <c r="J194" s="323"/>
      <c r="K194" s="15"/>
      <c r="L194" s="15"/>
      <c r="M194" s="204">
        <f t="shared" si="7"/>
        <v>0</v>
      </c>
      <c r="N194" s="44">
        <f>IF(DisplayUnits="standard",IF(G194=0,0,VLOOKUP(G194,'Flow Rate Table'!$B$13:$O$132,X194)),IF(G194=0,0,VLOOKUP(G194,#REF!,X194)))</f>
        <v>0</v>
      </c>
      <c r="O194" s="129" t="str">
        <f>IF(E194=$A$3,M194/Cost!$D$6,"N/A")</f>
        <v>N/A</v>
      </c>
      <c r="P194" s="45" t="str">
        <f>IF(E194=Translations!$A$100,VLOOKUP(Cost!$D$5,'Coefficient Table'!$A$8:$K$92,11,FALSE)*O194,"N/A")</f>
        <v>N/A</v>
      </c>
      <c r="Q194" s="45" t="str">
        <f>IF(E194=Translations!$A$100,VLOOKUP(Cost!$D$5,'Coefficient Table'!$A$8:$K$92,10,FALSE)*O194,"N/A")</f>
        <v>N/A</v>
      </c>
      <c r="R194" s="45" t="str">
        <f>IF(E194=Translations!$A$100,VLOOKUP(Cost!$D$5,'Coefficient Table'!$A$8:$K$92,9,FALSE)*P194,"N/A")</f>
        <v>N/A</v>
      </c>
      <c r="S194" s="127"/>
      <c r="T194" s="229"/>
      <c r="U194" s="222"/>
      <c r="V194" s="222"/>
      <c r="W194" s="222"/>
      <c r="X194" s="227">
        <f t="shared" si="6"/>
        <v>0</v>
      </c>
      <c r="Y194" s="222"/>
      <c r="Z194" s="222">
        <f>$N194*60*Cost!$H$10*Cost!$H$11*Cost!$D$7/1000</f>
        <v>0</v>
      </c>
      <c r="AA194" s="222">
        <f>$N194*60*Cost!$H$10*Cost!$H$11*Cost!$D$8/1000</f>
        <v>0</v>
      </c>
      <c r="AB194" s="222">
        <f>$N194*60*Cost!$H$10*Cost!$H$11*Cost!$D$9/1000</f>
        <v>0</v>
      </c>
      <c r="AC194" s="222">
        <f>$N194*60*Cost!$H$10*Cost!$H$11*Cost!$D$10/1000</f>
        <v>0</v>
      </c>
      <c r="AD194" s="222">
        <f>$N194*60*Cost!$H$10*Cost!$H$11*Cost!$D$11/1000</f>
        <v>0</v>
      </c>
      <c r="AE194" s="222">
        <f t="shared" si="8"/>
        <v>0</v>
      </c>
      <c r="AF194" s="222"/>
      <c r="AG194" s="222"/>
      <c r="AH194" s="222"/>
      <c r="AI194" s="222"/>
      <c r="AJ194" s="222"/>
      <c r="AK194" s="222"/>
      <c r="AL194" s="222"/>
      <c r="AM194" s="222"/>
      <c r="AN194" s="222"/>
      <c r="AO194" s="222"/>
      <c r="AP194" s="222"/>
      <c r="AQ194" s="222"/>
      <c r="AR194" s="222"/>
      <c r="AS194" s="222"/>
      <c r="AT194" s="222"/>
    </row>
    <row r="195" spans="2:46" ht="13.8" x14ac:dyDescent="0.25">
      <c r="B195" s="15"/>
      <c r="C195" s="15"/>
      <c r="D195" s="15"/>
      <c r="E195" s="16"/>
      <c r="F195" s="15"/>
      <c r="G195" s="29"/>
      <c r="H195" s="322"/>
      <c r="I195" s="323"/>
      <c r="J195" s="323"/>
      <c r="K195" s="15"/>
      <c r="L195" s="15"/>
      <c r="M195" s="204">
        <f t="shared" si="7"/>
        <v>0</v>
      </c>
      <c r="N195" s="44">
        <f>IF(DisplayUnits="standard",IF(G195=0,0,VLOOKUP(G195,'Flow Rate Table'!$B$13:$O$132,X195)),IF(G195=0,0,VLOOKUP(G195,#REF!,X195)))</f>
        <v>0</v>
      </c>
      <c r="O195" s="129" t="str">
        <f>IF(E195=$A$3,M195/Cost!$D$6,"N/A")</f>
        <v>N/A</v>
      </c>
      <c r="P195" s="45" t="str">
        <f>IF(E195=Translations!$A$100,VLOOKUP(Cost!$D$5,'Coefficient Table'!$A$8:$K$92,11,FALSE)*O195,"N/A")</f>
        <v>N/A</v>
      </c>
      <c r="Q195" s="45" t="str">
        <f>IF(E195=Translations!$A$100,VLOOKUP(Cost!$D$5,'Coefficient Table'!$A$8:$K$92,10,FALSE)*O195,"N/A")</f>
        <v>N/A</v>
      </c>
      <c r="R195" s="45" t="str">
        <f>IF(E195=Translations!$A$100,VLOOKUP(Cost!$D$5,'Coefficient Table'!$A$8:$K$92,9,FALSE)*P195,"N/A")</f>
        <v>N/A</v>
      </c>
      <c r="S195" s="127"/>
      <c r="T195" s="229"/>
      <c r="U195" s="222"/>
      <c r="V195" s="222"/>
      <c r="W195" s="222"/>
      <c r="X195" s="227">
        <f t="shared" si="6"/>
        <v>0</v>
      </c>
      <c r="Y195" s="222"/>
      <c r="Z195" s="222">
        <f>$N195*60*Cost!$H$10*Cost!$H$11*Cost!$D$7/1000</f>
        <v>0</v>
      </c>
      <c r="AA195" s="222">
        <f>$N195*60*Cost!$H$10*Cost!$H$11*Cost!$D$8/1000</f>
        <v>0</v>
      </c>
      <c r="AB195" s="222">
        <f>$N195*60*Cost!$H$10*Cost!$H$11*Cost!$D$9/1000</f>
        <v>0</v>
      </c>
      <c r="AC195" s="222">
        <f>$N195*60*Cost!$H$10*Cost!$H$11*Cost!$D$10/1000</f>
        <v>0</v>
      </c>
      <c r="AD195" s="222">
        <f>$N195*60*Cost!$H$10*Cost!$H$11*Cost!$D$11/1000</f>
        <v>0</v>
      </c>
      <c r="AE195" s="222">
        <f t="shared" si="8"/>
        <v>0</v>
      </c>
      <c r="AF195" s="222"/>
      <c r="AG195" s="222"/>
      <c r="AH195" s="222"/>
      <c r="AI195" s="222"/>
      <c r="AJ195" s="222"/>
      <c r="AK195" s="222"/>
      <c r="AL195" s="222"/>
      <c r="AM195" s="222"/>
      <c r="AN195" s="222"/>
      <c r="AO195" s="222"/>
      <c r="AP195" s="222"/>
      <c r="AQ195" s="222"/>
      <c r="AR195" s="222"/>
      <c r="AS195" s="222"/>
      <c r="AT195" s="222"/>
    </row>
    <row r="196" spans="2:46" ht="13.8" x14ac:dyDescent="0.25">
      <c r="B196" s="15"/>
      <c r="C196" s="15"/>
      <c r="D196" s="15"/>
      <c r="E196" s="16"/>
      <c r="F196" s="15"/>
      <c r="G196" s="29"/>
      <c r="H196" s="322"/>
      <c r="I196" s="323"/>
      <c r="J196" s="323"/>
      <c r="K196" s="15"/>
      <c r="L196" s="15"/>
      <c r="M196" s="204">
        <f t="shared" si="7"/>
        <v>0</v>
      </c>
      <c r="N196" s="44">
        <f>IF(DisplayUnits="standard",IF(G196=0,0,VLOOKUP(G196,'Flow Rate Table'!$B$13:$O$132,X196)),IF(G196=0,0,VLOOKUP(G196,#REF!,X196)))</f>
        <v>0</v>
      </c>
      <c r="O196" s="129" t="str">
        <f>IF(E196=$A$3,M196/Cost!$D$6,"N/A")</f>
        <v>N/A</v>
      </c>
      <c r="P196" s="45" t="str">
        <f>IF(E196=Translations!$A$100,VLOOKUP(Cost!$D$5,'Coefficient Table'!$A$8:$K$92,11,FALSE)*O196,"N/A")</f>
        <v>N/A</v>
      </c>
      <c r="Q196" s="45" t="str">
        <f>IF(E196=Translations!$A$100,VLOOKUP(Cost!$D$5,'Coefficient Table'!$A$8:$K$92,10,FALSE)*O196,"N/A")</f>
        <v>N/A</v>
      </c>
      <c r="R196" s="45" t="str">
        <f>IF(E196=Translations!$A$100,VLOOKUP(Cost!$D$5,'Coefficient Table'!$A$8:$K$92,9,FALSE)*P196,"N/A")</f>
        <v>N/A</v>
      </c>
      <c r="S196" s="127"/>
      <c r="T196" s="229"/>
      <c r="U196" s="222"/>
      <c r="V196" s="222"/>
      <c r="W196" s="222"/>
      <c r="X196" s="227">
        <f t="shared" si="6"/>
        <v>0</v>
      </c>
      <c r="Y196" s="222"/>
      <c r="Z196" s="222">
        <f>$N196*60*Cost!$H$10*Cost!$H$11*Cost!$D$7/1000</f>
        <v>0</v>
      </c>
      <c r="AA196" s="222">
        <f>$N196*60*Cost!$H$10*Cost!$H$11*Cost!$D$8/1000</f>
        <v>0</v>
      </c>
      <c r="AB196" s="222">
        <f>$N196*60*Cost!$H$10*Cost!$H$11*Cost!$D$9/1000</f>
        <v>0</v>
      </c>
      <c r="AC196" s="222">
        <f>$N196*60*Cost!$H$10*Cost!$H$11*Cost!$D$10/1000</f>
        <v>0</v>
      </c>
      <c r="AD196" s="222">
        <f>$N196*60*Cost!$H$10*Cost!$H$11*Cost!$D$11/1000</f>
        <v>0</v>
      </c>
      <c r="AE196" s="222">
        <f t="shared" si="8"/>
        <v>0</v>
      </c>
      <c r="AF196" s="222"/>
      <c r="AG196" s="222"/>
      <c r="AH196" s="222"/>
      <c r="AI196" s="222"/>
      <c r="AJ196" s="222"/>
      <c r="AK196" s="222"/>
      <c r="AL196" s="222"/>
      <c r="AM196" s="222"/>
      <c r="AN196" s="222"/>
      <c r="AO196" s="222"/>
      <c r="AP196" s="222"/>
      <c r="AQ196" s="222"/>
      <c r="AR196" s="222"/>
      <c r="AS196" s="222"/>
      <c r="AT196" s="222"/>
    </row>
    <row r="197" spans="2:46" ht="13.8" x14ac:dyDescent="0.25">
      <c r="B197" s="15"/>
      <c r="C197" s="15"/>
      <c r="D197" s="15"/>
      <c r="E197" s="16"/>
      <c r="F197" s="15"/>
      <c r="G197" s="29"/>
      <c r="H197" s="322"/>
      <c r="I197" s="323"/>
      <c r="J197" s="323"/>
      <c r="K197" s="15"/>
      <c r="L197" s="15"/>
      <c r="M197" s="204">
        <f t="shared" si="7"/>
        <v>0</v>
      </c>
      <c r="N197" s="44">
        <f>IF(DisplayUnits="standard",IF(G197=0,0,VLOOKUP(G197,'Flow Rate Table'!$B$13:$O$132,X197)),IF(G197=0,0,VLOOKUP(G197,#REF!,X197)))</f>
        <v>0</v>
      </c>
      <c r="O197" s="129" t="str">
        <f>IF(E197=$A$3,M197/Cost!$D$6,"N/A")</f>
        <v>N/A</v>
      </c>
      <c r="P197" s="45" t="str">
        <f>IF(E197=Translations!$A$100,VLOOKUP(Cost!$D$5,'Coefficient Table'!$A$8:$K$92,11,FALSE)*O197,"N/A")</f>
        <v>N/A</v>
      </c>
      <c r="Q197" s="45" t="str">
        <f>IF(E197=Translations!$A$100,VLOOKUP(Cost!$D$5,'Coefficient Table'!$A$8:$K$92,10,FALSE)*O197,"N/A")</f>
        <v>N/A</v>
      </c>
      <c r="R197" s="45" t="str">
        <f>IF(E197=Translations!$A$100,VLOOKUP(Cost!$D$5,'Coefficient Table'!$A$8:$K$92,9,FALSE)*P197,"N/A")</f>
        <v>N/A</v>
      </c>
      <c r="S197" s="127"/>
      <c r="T197" s="229"/>
      <c r="U197" s="222"/>
      <c r="V197" s="222"/>
      <c r="W197" s="222"/>
      <c r="X197" s="227">
        <f t="shared" si="6"/>
        <v>0</v>
      </c>
      <c r="Y197" s="222"/>
      <c r="Z197" s="222">
        <f>$N197*60*Cost!$H$10*Cost!$H$11*Cost!$D$7/1000</f>
        <v>0</v>
      </c>
      <c r="AA197" s="222">
        <f>$N197*60*Cost!$H$10*Cost!$H$11*Cost!$D$8/1000</f>
        <v>0</v>
      </c>
      <c r="AB197" s="222">
        <f>$N197*60*Cost!$H$10*Cost!$H$11*Cost!$D$9/1000</f>
        <v>0</v>
      </c>
      <c r="AC197" s="222">
        <f>$N197*60*Cost!$H$10*Cost!$H$11*Cost!$D$10/1000</f>
        <v>0</v>
      </c>
      <c r="AD197" s="222">
        <f>$N197*60*Cost!$H$10*Cost!$H$11*Cost!$D$11/1000</f>
        <v>0</v>
      </c>
      <c r="AE197" s="222">
        <f t="shared" si="8"/>
        <v>0</v>
      </c>
      <c r="AF197" s="222"/>
      <c r="AG197" s="222"/>
      <c r="AH197" s="222"/>
      <c r="AI197" s="222"/>
      <c r="AJ197" s="222"/>
      <c r="AK197" s="222"/>
      <c r="AL197" s="222"/>
      <c r="AM197" s="222"/>
      <c r="AN197" s="222"/>
      <c r="AO197" s="222"/>
      <c r="AP197" s="222"/>
      <c r="AQ197" s="222"/>
      <c r="AR197" s="222"/>
      <c r="AS197" s="222"/>
      <c r="AT197" s="222"/>
    </row>
    <row r="198" spans="2:46" ht="13.8" x14ac:dyDescent="0.25">
      <c r="B198" s="15"/>
      <c r="C198" s="15"/>
      <c r="D198" s="15"/>
      <c r="E198" s="16"/>
      <c r="F198" s="15"/>
      <c r="G198" s="29"/>
      <c r="H198" s="322"/>
      <c r="I198" s="323"/>
      <c r="J198" s="323"/>
      <c r="K198" s="15"/>
      <c r="L198" s="15"/>
      <c r="M198" s="204">
        <f t="shared" si="7"/>
        <v>0</v>
      </c>
      <c r="N198" s="44">
        <f>IF(DisplayUnits="standard",IF(G198=0,0,VLOOKUP(G198,'Flow Rate Table'!$B$13:$O$132,X198)),IF(G198=0,0,VLOOKUP(G198,#REF!,X198)))</f>
        <v>0</v>
      </c>
      <c r="O198" s="129" t="str">
        <f>IF(E198=$A$3,M198/Cost!$D$6,"N/A")</f>
        <v>N/A</v>
      </c>
      <c r="P198" s="45" t="str">
        <f>IF(E198=Translations!$A$100,VLOOKUP(Cost!$D$5,'Coefficient Table'!$A$8:$K$92,11,FALSE)*O198,"N/A")</f>
        <v>N/A</v>
      </c>
      <c r="Q198" s="45" t="str">
        <f>IF(E198=Translations!$A$100,VLOOKUP(Cost!$D$5,'Coefficient Table'!$A$8:$K$92,10,FALSE)*O198,"N/A")</f>
        <v>N/A</v>
      </c>
      <c r="R198" s="45" t="str">
        <f>IF(E198=Translations!$A$100,VLOOKUP(Cost!$D$5,'Coefficient Table'!$A$8:$K$92,9,FALSE)*P198,"N/A")</f>
        <v>N/A</v>
      </c>
      <c r="S198" s="127"/>
      <c r="T198" s="229"/>
      <c r="U198" s="222"/>
      <c r="V198" s="222"/>
      <c r="W198" s="222"/>
      <c r="X198" s="227">
        <f t="shared" si="6"/>
        <v>0</v>
      </c>
      <c r="Y198" s="222"/>
      <c r="Z198" s="222">
        <f>$N198*60*Cost!$H$10*Cost!$H$11*Cost!$D$7/1000</f>
        <v>0</v>
      </c>
      <c r="AA198" s="222">
        <f>$N198*60*Cost!$H$10*Cost!$H$11*Cost!$D$8/1000</f>
        <v>0</v>
      </c>
      <c r="AB198" s="222">
        <f>$N198*60*Cost!$H$10*Cost!$H$11*Cost!$D$9/1000</f>
        <v>0</v>
      </c>
      <c r="AC198" s="222">
        <f>$N198*60*Cost!$H$10*Cost!$H$11*Cost!$D$10/1000</f>
        <v>0</v>
      </c>
      <c r="AD198" s="222">
        <f>$N198*60*Cost!$H$10*Cost!$H$11*Cost!$D$11/1000</f>
        <v>0</v>
      </c>
      <c r="AE198" s="222">
        <f t="shared" si="8"/>
        <v>0</v>
      </c>
      <c r="AF198" s="222"/>
      <c r="AG198" s="222"/>
      <c r="AH198" s="222"/>
      <c r="AI198" s="222"/>
      <c r="AJ198" s="222"/>
      <c r="AK198" s="222"/>
      <c r="AL198" s="222"/>
      <c r="AM198" s="222"/>
      <c r="AN198" s="222"/>
      <c r="AO198" s="222"/>
      <c r="AP198" s="222"/>
      <c r="AQ198" s="222"/>
      <c r="AR198" s="222"/>
      <c r="AS198" s="222"/>
      <c r="AT198" s="222"/>
    </row>
    <row r="199" spans="2:46" ht="13.8" x14ac:dyDescent="0.25">
      <c r="B199" s="15"/>
      <c r="C199" s="15"/>
      <c r="D199" s="15"/>
      <c r="E199" s="16"/>
      <c r="F199" s="15"/>
      <c r="G199" s="29"/>
      <c r="H199" s="322"/>
      <c r="I199" s="323"/>
      <c r="J199" s="323"/>
      <c r="K199" s="15"/>
      <c r="L199" s="15"/>
      <c r="M199" s="204">
        <f t="shared" si="7"/>
        <v>0</v>
      </c>
      <c r="N199" s="44">
        <f>IF(DisplayUnits="standard",IF(G199=0,0,VLOOKUP(G199,'Flow Rate Table'!$B$13:$O$132,X199)),IF(G199=0,0,VLOOKUP(G199,#REF!,X199)))</f>
        <v>0</v>
      </c>
      <c r="O199" s="129" t="str">
        <f>IF(E199=$A$3,M199/Cost!$D$6,"N/A")</f>
        <v>N/A</v>
      </c>
      <c r="P199" s="45" t="str">
        <f>IF(E199=Translations!$A$100,VLOOKUP(Cost!$D$5,'Coefficient Table'!$A$8:$K$92,11,FALSE)*O199,"N/A")</f>
        <v>N/A</v>
      </c>
      <c r="Q199" s="45" t="str">
        <f>IF(E199=Translations!$A$100,VLOOKUP(Cost!$D$5,'Coefficient Table'!$A$8:$K$92,10,FALSE)*O199,"N/A")</f>
        <v>N/A</v>
      </c>
      <c r="R199" s="45" t="str">
        <f>IF(E199=Translations!$A$100,VLOOKUP(Cost!$D$5,'Coefficient Table'!$A$8:$K$92,9,FALSE)*P199,"N/A")</f>
        <v>N/A</v>
      </c>
      <c r="S199" s="127"/>
      <c r="T199" s="229"/>
      <c r="U199" s="222"/>
      <c r="V199" s="222"/>
      <c r="W199" s="222"/>
      <c r="X199" s="227">
        <f t="shared" si="6"/>
        <v>0</v>
      </c>
      <c r="Y199" s="222"/>
      <c r="Z199" s="222">
        <f>$N199*60*Cost!$H$10*Cost!$H$11*Cost!$D$7/1000</f>
        <v>0</v>
      </c>
      <c r="AA199" s="222">
        <f>$N199*60*Cost!$H$10*Cost!$H$11*Cost!$D$8/1000</f>
        <v>0</v>
      </c>
      <c r="AB199" s="222">
        <f>$N199*60*Cost!$H$10*Cost!$H$11*Cost!$D$9/1000</f>
        <v>0</v>
      </c>
      <c r="AC199" s="222">
        <f>$N199*60*Cost!$H$10*Cost!$H$11*Cost!$D$10/1000</f>
        <v>0</v>
      </c>
      <c r="AD199" s="222">
        <f>$N199*60*Cost!$H$10*Cost!$H$11*Cost!$D$11/1000</f>
        <v>0</v>
      </c>
      <c r="AE199" s="222">
        <f t="shared" si="8"/>
        <v>0</v>
      </c>
      <c r="AF199" s="222"/>
      <c r="AG199" s="222"/>
      <c r="AH199" s="222"/>
      <c r="AI199" s="222"/>
      <c r="AJ199" s="222"/>
      <c r="AK199" s="222"/>
      <c r="AL199" s="222"/>
      <c r="AM199" s="222"/>
      <c r="AN199" s="222"/>
      <c r="AO199" s="222"/>
      <c r="AP199" s="222"/>
      <c r="AQ199" s="222"/>
      <c r="AR199" s="222"/>
      <c r="AS199" s="222"/>
      <c r="AT199" s="222"/>
    </row>
    <row r="200" spans="2:46" ht="13.8" x14ac:dyDescent="0.25">
      <c r="B200" s="15"/>
      <c r="C200" s="15"/>
      <c r="D200" s="15"/>
      <c r="E200" s="16"/>
      <c r="F200" s="15"/>
      <c r="G200" s="29"/>
      <c r="H200" s="322"/>
      <c r="I200" s="323"/>
      <c r="J200" s="323"/>
      <c r="K200" s="15"/>
      <c r="L200" s="15"/>
      <c r="M200" s="204">
        <f t="shared" si="7"/>
        <v>0</v>
      </c>
      <c r="N200" s="44">
        <f>IF(DisplayUnits="standard",IF(G200=0,0,VLOOKUP(G200,'Flow Rate Table'!$B$13:$O$132,X200)),IF(G200=0,0,VLOOKUP(G200,#REF!,X200)))</f>
        <v>0</v>
      </c>
      <c r="O200" s="129" t="str">
        <f>IF(E200=$A$3,M200/Cost!$D$6,"N/A")</f>
        <v>N/A</v>
      </c>
      <c r="P200" s="45" t="str">
        <f>IF(E200=Translations!$A$100,VLOOKUP(Cost!$D$5,'Coefficient Table'!$A$8:$K$92,11,FALSE)*O200,"N/A")</f>
        <v>N/A</v>
      </c>
      <c r="Q200" s="45" t="str">
        <f>IF(E200=Translations!$A$100,VLOOKUP(Cost!$D$5,'Coefficient Table'!$A$8:$K$92,10,FALSE)*O200,"N/A")</f>
        <v>N/A</v>
      </c>
      <c r="R200" s="45" t="str">
        <f>IF(E200=Translations!$A$100,VLOOKUP(Cost!$D$5,'Coefficient Table'!$A$8:$K$92,9,FALSE)*P200,"N/A")</f>
        <v>N/A</v>
      </c>
      <c r="S200" s="127"/>
      <c r="T200" s="229"/>
      <c r="U200" s="222"/>
      <c r="V200" s="222"/>
      <c r="W200" s="222"/>
      <c r="X200" s="227">
        <f t="shared" ref="X200:X263" si="9">IF(DisplayUnits="standard",IF(F200=150,2)+IF(F200=125,4)+IF(F200=100,6)+IF(F200=75,8)+IF(F200=50,10)+IF(F200=25,12)+IF(F200=10,14),IF(F200=10,2)+IF(F200=9,4)+IF(F200=7,6)+IF(F200=5,8)+IF(F200=4,10)+IF(F200=2,12)+IF(F200=1,14))</f>
        <v>0</v>
      </c>
      <c r="Y200" s="222"/>
      <c r="Z200" s="222">
        <f>$N200*60*Cost!$H$10*Cost!$H$11*Cost!$D$7/1000</f>
        <v>0</v>
      </c>
      <c r="AA200" s="222">
        <f>$N200*60*Cost!$H$10*Cost!$H$11*Cost!$D$8/1000</f>
        <v>0</v>
      </c>
      <c r="AB200" s="222">
        <f>$N200*60*Cost!$H$10*Cost!$H$11*Cost!$D$9/1000</f>
        <v>0</v>
      </c>
      <c r="AC200" s="222">
        <f>$N200*60*Cost!$H$10*Cost!$H$11*Cost!$D$10/1000</f>
        <v>0</v>
      </c>
      <c r="AD200" s="222">
        <f>$N200*60*Cost!$H$10*Cost!$H$11*Cost!$D$11/1000</f>
        <v>0</v>
      </c>
      <c r="AE200" s="222">
        <f t="shared" si="8"/>
        <v>0</v>
      </c>
      <c r="AF200" s="222"/>
      <c r="AG200" s="222"/>
      <c r="AH200" s="222"/>
      <c r="AI200" s="222"/>
      <c r="AJ200" s="222"/>
      <c r="AK200" s="222"/>
      <c r="AL200" s="222"/>
      <c r="AM200" s="222"/>
      <c r="AN200" s="222"/>
      <c r="AO200" s="222"/>
      <c r="AP200" s="222"/>
      <c r="AQ200" s="222"/>
      <c r="AR200" s="222"/>
      <c r="AS200" s="222"/>
      <c r="AT200" s="222"/>
    </row>
    <row r="201" spans="2:46" ht="13.8" x14ac:dyDescent="0.25">
      <c r="B201" s="15"/>
      <c r="C201" s="15"/>
      <c r="D201" s="15"/>
      <c r="E201" s="16"/>
      <c r="F201" s="15"/>
      <c r="G201" s="29"/>
      <c r="H201" s="322"/>
      <c r="I201" s="323"/>
      <c r="J201" s="323"/>
      <c r="K201" s="15"/>
      <c r="L201" s="15"/>
      <c r="M201" s="204">
        <f t="shared" ref="M201:M264" si="10">IF(G201=0,0,AE201)</f>
        <v>0</v>
      </c>
      <c r="N201" s="44">
        <f>IF(DisplayUnits="standard",IF(G201=0,0,VLOOKUP(G201,'Flow Rate Table'!$B$13:$O$132,X201)),IF(G201=0,0,VLOOKUP(G201,#REF!,X201)))</f>
        <v>0</v>
      </c>
      <c r="O201" s="129" t="str">
        <f>IF(E201=$A$3,M201/Cost!$D$6,"N/A")</f>
        <v>N/A</v>
      </c>
      <c r="P201" s="45" t="str">
        <f>IF(E201=Translations!$A$100,VLOOKUP(Cost!$D$5,'Coefficient Table'!$A$8:$K$92,11,FALSE)*O201,"N/A")</f>
        <v>N/A</v>
      </c>
      <c r="Q201" s="45" t="str">
        <f>IF(E201=Translations!$A$100,VLOOKUP(Cost!$D$5,'Coefficient Table'!$A$8:$K$92,10,FALSE)*O201,"N/A")</f>
        <v>N/A</v>
      </c>
      <c r="R201" s="45" t="str">
        <f>IF(E201=Translations!$A$100,VLOOKUP(Cost!$D$5,'Coefficient Table'!$A$8:$K$92,9,FALSE)*P201,"N/A")</f>
        <v>N/A</v>
      </c>
      <c r="S201" s="127"/>
      <c r="T201" s="229"/>
      <c r="U201" s="222"/>
      <c r="V201" s="222"/>
      <c r="W201" s="222"/>
      <c r="X201" s="227">
        <f t="shared" si="9"/>
        <v>0</v>
      </c>
      <c r="Y201" s="222"/>
      <c r="Z201" s="222">
        <f>$N201*60*Cost!$H$10*Cost!$H$11*Cost!$D$7/1000</f>
        <v>0</v>
      </c>
      <c r="AA201" s="222">
        <f>$N201*60*Cost!$H$10*Cost!$H$11*Cost!$D$8/1000</f>
        <v>0</v>
      </c>
      <c r="AB201" s="222">
        <f>$N201*60*Cost!$H$10*Cost!$H$11*Cost!$D$9/1000</f>
        <v>0</v>
      </c>
      <c r="AC201" s="222">
        <f>$N201*60*Cost!$H$10*Cost!$H$11*Cost!$D$10/1000</f>
        <v>0</v>
      </c>
      <c r="AD201" s="222">
        <f>$N201*60*Cost!$H$10*Cost!$H$11*Cost!$D$11/1000</f>
        <v>0</v>
      </c>
      <c r="AE201" s="222">
        <f t="shared" ref="AE201:AE264" si="11">IF(E201=$A$3,Z201,IF(E201=$A$4,AA201,IF(E201=$A$5,AB201,IF(E201=$A$6,AC201,IF(E201=$A$7,AD201,0)))))</f>
        <v>0</v>
      </c>
      <c r="AF201" s="222"/>
      <c r="AG201" s="222"/>
      <c r="AH201" s="222"/>
      <c r="AI201" s="222"/>
      <c r="AJ201" s="222"/>
      <c r="AK201" s="222"/>
      <c r="AL201" s="222"/>
      <c r="AM201" s="222"/>
      <c r="AN201" s="222"/>
      <c r="AO201" s="222"/>
      <c r="AP201" s="222"/>
      <c r="AQ201" s="222"/>
      <c r="AR201" s="222"/>
      <c r="AS201" s="222"/>
      <c r="AT201" s="222"/>
    </row>
    <row r="202" spans="2:46" ht="13.8" x14ac:dyDescent="0.25">
      <c r="B202" s="15"/>
      <c r="C202" s="15"/>
      <c r="D202" s="15"/>
      <c r="E202" s="16"/>
      <c r="F202" s="15"/>
      <c r="G202" s="29"/>
      <c r="H202" s="322"/>
      <c r="I202" s="323"/>
      <c r="J202" s="323"/>
      <c r="K202" s="15"/>
      <c r="L202" s="15"/>
      <c r="M202" s="204">
        <f t="shared" si="10"/>
        <v>0</v>
      </c>
      <c r="N202" s="44">
        <f>IF(DisplayUnits="standard",IF(G202=0,0,VLOOKUP(G202,'Flow Rate Table'!$B$13:$O$132,X202)),IF(G202=0,0,VLOOKUP(G202,#REF!,X202)))</f>
        <v>0</v>
      </c>
      <c r="O202" s="129" t="str">
        <f>IF(E202=$A$3,M202/Cost!$D$6,"N/A")</f>
        <v>N/A</v>
      </c>
      <c r="P202" s="45" t="str">
        <f>IF(E202=Translations!$A$100,VLOOKUP(Cost!$D$5,'Coefficient Table'!$A$8:$K$92,11,FALSE)*O202,"N/A")</f>
        <v>N/A</v>
      </c>
      <c r="Q202" s="45" t="str">
        <f>IF(E202=Translations!$A$100,VLOOKUP(Cost!$D$5,'Coefficient Table'!$A$8:$K$92,10,FALSE)*O202,"N/A")</f>
        <v>N/A</v>
      </c>
      <c r="R202" s="45" t="str">
        <f>IF(E202=Translations!$A$100,VLOOKUP(Cost!$D$5,'Coefficient Table'!$A$8:$K$92,9,FALSE)*P202,"N/A")</f>
        <v>N/A</v>
      </c>
      <c r="S202" s="127"/>
      <c r="T202" s="229"/>
      <c r="U202" s="222"/>
      <c r="V202" s="222"/>
      <c r="W202" s="222"/>
      <c r="X202" s="227">
        <f t="shared" si="9"/>
        <v>0</v>
      </c>
      <c r="Y202" s="222"/>
      <c r="Z202" s="222">
        <f>$N202*60*Cost!$H$10*Cost!$H$11*Cost!$D$7/1000</f>
        <v>0</v>
      </c>
      <c r="AA202" s="222">
        <f>$N202*60*Cost!$H$10*Cost!$H$11*Cost!$D$8/1000</f>
        <v>0</v>
      </c>
      <c r="AB202" s="222">
        <f>$N202*60*Cost!$H$10*Cost!$H$11*Cost!$D$9/1000</f>
        <v>0</v>
      </c>
      <c r="AC202" s="222">
        <f>$N202*60*Cost!$H$10*Cost!$H$11*Cost!$D$10/1000</f>
        <v>0</v>
      </c>
      <c r="AD202" s="222">
        <f>$N202*60*Cost!$H$10*Cost!$H$11*Cost!$D$11/1000</f>
        <v>0</v>
      </c>
      <c r="AE202" s="222">
        <f t="shared" si="11"/>
        <v>0</v>
      </c>
      <c r="AF202" s="222"/>
      <c r="AG202" s="222"/>
      <c r="AH202" s="222"/>
      <c r="AI202" s="222"/>
      <c r="AJ202" s="222"/>
      <c r="AK202" s="222"/>
      <c r="AL202" s="222"/>
      <c r="AM202" s="222"/>
      <c r="AN202" s="222"/>
      <c r="AO202" s="222"/>
      <c r="AP202" s="222"/>
      <c r="AQ202" s="222"/>
      <c r="AR202" s="222"/>
      <c r="AS202" s="222"/>
      <c r="AT202" s="222"/>
    </row>
    <row r="203" spans="2:46" ht="13.8" x14ac:dyDescent="0.25">
      <c r="B203" s="15"/>
      <c r="C203" s="15"/>
      <c r="D203" s="15"/>
      <c r="E203" s="16"/>
      <c r="F203" s="15"/>
      <c r="G203" s="29"/>
      <c r="H203" s="322"/>
      <c r="I203" s="323"/>
      <c r="J203" s="323"/>
      <c r="K203" s="15"/>
      <c r="L203" s="15"/>
      <c r="M203" s="204">
        <f t="shared" si="10"/>
        <v>0</v>
      </c>
      <c r="N203" s="44">
        <f>IF(DisplayUnits="standard",IF(G203=0,0,VLOOKUP(G203,'Flow Rate Table'!$B$13:$O$132,X203)),IF(G203=0,0,VLOOKUP(G203,#REF!,X203)))</f>
        <v>0</v>
      </c>
      <c r="O203" s="129" t="str">
        <f>IF(E203=$A$3,M203/Cost!$D$6,"N/A")</f>
        <v>N/A</v>
      </c>
      <c r="P203" s="45" t="str">
        <f>IF(E203=Translations!$A$100,VLOOKUP(Cost!$D$5,'Coefficient Table'!$A$8:$K$92,11,FALSE)*O203,"N/A")</f>
        <v>N/A</v>
      </c>
      <c r="Q203" s="45" t="str">
        <f>IF(E203=Translations!$A$100,VLOOKUP(Cost!$D$5,'Coefficient Table'!$A$8:$K$92,10,FALSE)*O203,"N/A")</f>
        <v>N/A</v>
      </c>
      <c r="R203" s="45" t="str">
        <f>IF(E203=Translations!$A$100,VLOOKUP(Cost!$D$5,'Coefficient Table'!$A$8:$K$92,9,FALSE)*P203,"N/A")</f>
        <v>N/A</v>
      </c>
      <c r="S203" s="127"/>
      <c r="T203" s="229"/>
      <c r="U203" s="222"/>
      <c r="V203" s="222"/>
      <c r="W203" s="222"/>
      <c r="X203" s="227">
        <f t="shared" si="9"/>
        <v>0</v>
      </c>
      <c r="Y203" s="222"/>
      <c r="Z203" s="222">
        <f>$N203*60*Cost!$H$10*Cost!$H$11*Cost!$D$7/1000</f>
        <v>0</v>
      </c>
      <c r="AA203" s="222">
        <f>$N203*60*Cost!$H$10*Cost!$H$11*Cost!$D$8/1000</f>
        <v>0</v>
      </c>
      <c r="AB203" s="222">
        <f>$N203*60*Cost!$H$10*Cost!$H$11*Cost!$D$9/1000</f>
        <v>0</v>
      </c>
      <c r="AC203" s="222">
        <f>$N203*60*Cost!$H$10*Cost!$H$11*Cost!$D$10/1000</f>
        <v>0</v>
      </c>
      <c r="AD203" s="222">
        <f>$N203*60*Cost!$H$10*Cost!$H$11*Cost!$D$11/1000</f>
        <v>0</v>
      </c>
      <c r="AE203" s="222">
        <f t="shared" si="11"/>
        <v>0</v>
      </c>
      <c r="AF203" s="222"/>
      <c r="AG203" s="222"/>
      <c r="AH203" s="222"/>
      <c r="AI203" s="222"/>
      <c r="AJ203" s="222"/>
      <c r="AK203" s="222"/>
      <c r="AL203" s="222"/>
      <c r="AM203" s="222"/>
      <c r="AN203" s="222"/>
      <c r="AO203" s="222"/>
      <c r="AP203" s="222"/>
      <c r="AQ203" s="222"/>
      <c r="AR203" s="222"/>
      <c r="AS203" s="222"/>
      <c r="AT203" s="222"/>
    </row>
    <row r="204" spans="2:46" ht="13.8" x14ac:dyDescent="0.25">
      <c r="B204" s="15"/>
      <c r="C204" s="15"/>
      <c r="D204" s="15"/>
      <c r="E204" s="16"/>
      <c r="F204" s="15"/>
      <c r="G204" s="29"/>
      <c r="H204" s="322"/>
      <c r="I204" s="323"/>
      <c r="J204" s="323"/>
      <c r="K204" s="15"/>
      <c r="L204" s="15"/>
      <c r="M204" s="204">
        <f t="shared" si="10"/>
        <v>0</v>
      </c>
      <c r="N204" s="44">
        <f>IF(DisplayUnits="standard",IF(G204=0,0,VLOOKUP(G204,'Flow Rate Table'!$B$13:$O$132,X204)),IF(G204=0,0,VLOOKUP(G204,#REF!,X204)))</f>
        <v>0</v>
      </c>
      <c r="O204" s="129" t="str">
        <f>IF(E204=$A$3,M204/Cost!$D$6,"N/A")</f>
        <v>N/A</v>
      </c>
      <c r="P204" s="45" t="str">
        <f>IF(E204=Translations!$A$100,VLOOKUP(Cost!$D$5,'Coefficient Table'!$A$8:$K$92,11,FALSE)*O204,"N/A")</f>
        <v>N/A</v>
      </c>
      <c r="Q204" s="45" t="str">
        <f>IF(E204=Translations!$A$100,VLOOKUP(Cost!$D$5,'Coefficient Table'!$A$8:$K$92,10,FALSE)*O204,"N/A")</f>
        <v>N/A</v>
      </c>
      <c r="R204" s="45" t="str">
        <f>IF(E204=Translations!$A$100,VLOOKUP(Cost!$D$5,'Coefficient Table'!$A$8:$K$92,9,FALSE)*P204,"N/A")</f>
        <v>N/A</v>
      </c>
      <c r="S204" s="127"/>
      <c r="T204" s="229"/>
      <c r="U204" s="222"/>
      <c r="V204" s="222"/>
      <c r="W204" s="222"/>
      <c r="X204" s="227">
        <f t="shared" si="9"/>
        <v>0</v>
      </c>
      <c r="Y204" s="222"/>
      <c r="Z204" s="222">
        <f>$N204*60*Cost!$H$10*Cost!$H$11*Cost!$D$7/1000</f>
        <v>0</v>
      </c>
      <c r="AA204" s="222">
        <f>$N204*60*Cost!$H$10*Cost!$H$11*Cost!$D$8/1000</f>
        <v>0</v>
      </c>
      <c r="AB204" s="222">
        <f>$N204*60*Cost!$H$10*Cost!$H$11*Cost!$D$9/1000</f>
        <v>0</v>
      </c>
      <c r="AC204" s="222">
        <f>$N204*60*Cost!$H$10*Cost!$H$11*Cost!$D$10/1000</f>
        <v>0</v>
      </c>
      <c r="AD204" s="222">
        <f>$N204*60*Cost!$H$10*Cost!$H$11*Cost!$D$11/1000</f>
        <v>0</v>
      </c>
      <c r="AE204" s="222">
        <f t="shared" si="11"/>
        <v>0</v>
      </c>
      <c r="AF204" s="222"/>
      <c r="AG204" s="222"/>
      <c r="AH204" s="222"/>
      <c r="AI204" s="222"/>
      <c r="AJ204" s="222"/>
      <c r="AK204" s="222"/>
      <c r="AL204" s="222"/>
      <c r="AM204" s="222"/>
      <c r="AN204" s="222"/>
      <c r="AO204" s="222"/>
      <c r="AP204" s="222"/>
      <c r="AQ204" s="222"/>
      <c r="AR204" s="222"/>
      <c r="AS204" s="222"/>
      <c r="AT204" s="222"/>
    </row>
    <row r="205" spans="2:46" ht="13.8" x14ac:dyDescent="0.25">
      <c r="B205" s="15"/>
      <c r="C205" s="15"/>
      <c r="D205" s="15"/>
      <c r="E205" s="16"/>
      <c r="F205" s="15"/>
      <c r="G205" s="29"/>
      <c r="H205" s="322"/>
      <c r="I205" s="323"/>
      <c r="J205" s="323"/>
      <c r="K205" s="15"/>
      <c r="L205" s="15"/>
      <c r="M205" s="204">
        <f t="shared" si="10"/>
        <v>0</v>
      </c>
      <c r="N205" s="44">
        <f>IF(DisplayUnits="standard",IF(G205=0,0,VLOOKUP(G205,'Flow Rate Table'!$B$13:$O$132,X205)),IF(G205=0,0,VLOOKUP(G205,#REF!,X205)))</f>
        <v>0</v>
      </c>
      <c r="O205" s="129" t="str">
        <f>IF(E205=$A$3,M205/Cost!$D$6,"N/A")</f>
        <v>N/A</v>
      </c>
      <c r="P205" s="45" t="str">
        <f>IF(E205=Translations!$A$100,VLOOKUP(Cost!$D$5,'Coefficient Table'!$A$8:$K$92,11,FALSE)*O205,"N/A")</f>
        <v>N/A</v>
      </c>
      <c r="Q205" s="45" t="str">
        <f>IF(E205=Translations!$A$100,VLOOKUP(Cost!$D$5,'Coefficient Table'!$A$8:$K$92,10,FALSE)*O205,"N/A")</f>
        <v>N/A</v>
      </c>
      <c r="R205" s="45" t="str">
        <f>IF(E205=Translations!$A$100,VLOOKUP(Cost!$D$5,'Coefficient Table'!$A$8:$K$92,9,FALSE)*P205,"N/A")</f>
        <v>N/A</v>
      </c>
      <c r="S205" s="127"/>
      <c r="T205" s="229"/>
      <c r="U205" s="222"/>
      <c r="V205" s="222"/>
      <c r="W205" s="222"/>
      <c r="X205" s="227">
        <f t="shared" si="9"/>
        <v>0</v>
      </c>
      <c r="Y205" s="222"/>
      <c r="Z205" s="222">
        <f>$N205*60*Cost!$H$10*Cost!$H$11*Cost!$D$7/1000</f>
        <v>0</v>
      </c>
      <c r="AA205" s="222">
        <f>$N205*60*Cost!$H$10*Cost!$H$11*Cost!$D$8/1000</f>
        <v>0</v>
      </c>
      <c r="AB205" s="222">
        <f>$N205*60*Cost!$H$10*Cost!$H$11*Cost!$D$9/1000</f>
        <v>0</v>
      </c>
      <c r="AC205" s="222">
        <f>$N205*60*Cost!$H$10*Cost!$H$11*Cost!$D$10/1000</f>
        <v>0</v>
      </c>
      <c r="AD205" s="222">
        <f>$N205*60*Cost!$H$10*Cost!$H$11*Cost!$D$11/1000</f>
        <v>0</v>
      </c>
      <c r="AE205" s="222">
        <f t="shared" si="11"/>
        <v>0</v>
      </c>
      <c r="AF205" s="222"/>
      <c r="AG205" s="222"/>
      <c r="AH205" s="222"/>
      <c r="AI205" s="222"/>
      <c r="AJ205" s="222"/>
      <c r="AK205" s="222"/>
      <c r="AL205" s="222"/>
      <c r="AM205" s="222"/>
      <c r="AN205" s="222"/>
      <c r="AO205" s="222"/>
      <c r="AP205" s="222"/>
      <c r="AQ205" s="222"/>
      <c r="AR205" s="222"/>
      <c r="AS205" s="222"/>
      <c r="AT205" s="222"/>
    </row>
    <row r="206" spans="2:46" ht="13.8" x14ac:dyDescent="0.25">
      <c r="B206" s="15"/>
      <c r="C206" s="15"/>
      <c r="D206" s="15"/>
      <c r="E206" s="16"/>
      <c r="F206" s="15"/>
      <c r="G206" s="29"/>
      <c r="H206" s="322"/>
      <c r="I206" s="323"/>
      <c r="J206" s="323"/>
      <c r="K206" s="15"/>
      <c r="L206" s="15"/>
      <c r="M206" s="204">
        <f t="shared" si="10"/>
        <v>0</v>
      </c>
      <c r="N206" s="44">
        <f>IF(DisplayUnits="standard",IF(G206=0,0,VLOOKUP(G206,'Flow Rate Table'!$B$13:$O$132,X206)),IF(G206=0,0,VLOOKUP(G206,#REF!,X206)))</f>
        <v>0</v>
      </c>
      <c r="O206" s="129" t="str">
        <f>IF(E206=$A$3,M206/Cost!$D$6,"N/A")</f>
        <v>N/A</v>
      </c>
      <c r="P206" s="45" t="str">
        <f>IF(E206=Translations!$A$100,VLOOKUP(Cost!$D$5,'Coefficient Table'!$A$8:$K$92,11,FALSE)*O206,"N/A")</f>
        <v>N/A</v>
      </c>
      <c r="Q206" s="45" t="str">
        <f>IF(E206=Translations!$A$100,VLOOKUP(Cost!$D$5,'Coefficient Table'!$A$8:$K$92,10,FALSE)*O206,"N/A")</f>
        <v>N/A</v>
      </c>
      <c r="R206" s="45" t="str">
        <f>IF(E206=Translations!$A$100,VLOOKUP(Cost!$D$5,'Coefficient Table'!$A$8:$K$92,9,FALSE)*P206,"N/A")</f>
        <v>N/A</v>
      </c>
      <c r="S206" s="127"/>
      <c r="T206" s="229"/>
      <c r="U206" s="222"/>
      <c r="V206" s="222"/>
      <c r="W206" s="222"/>
      <c r="X206" s="227">
        <f t="shared" si="9"/>
        <v>0</v>
      </c>
      <c r="Y206" s="222"/>
      <c r="Z206" s="222">
        <f>$N206*60*Cost!$H$10*Cost!$H$11*Cost!$D$7/1000</f>
        <v>0</v>
      </c>
      <c r="AA206" s="222">
        <f>$N206*60*Cost!$H$10*Cost!$H$11*Cost!$D$8/1000</f>
        <v>0</v>
      </c>
      <c r="AB206" s="222">
        <f>$N206*60*Cost!$H$10*Cost!$H$11*Cost!$D$9/1000</f>
        <v>0</v>
      </c>
      <c r="AC206" s="222">
        <f>$N206*60*Cost!$H$10*Cost!$H$11*Cost!$D$10/1000</f>
        <v>0</v>
      </c>
      <c r="AD206" s="222">
        <f>$N206*60*Cost!$H$10*Cost!$H$11*Cost!$D$11/1000</f>
        <v>0</v>
      </c>
      <c r="AE206" s="222">
        <f t="shared" si="11"/>
        <v>0</v>
      </c>
      <c r="AF206" s="222"/>
      <c r="AG206" s="222"/>
      <c r="AH206" s="222"/>
      <c r="AI206" s="222"/>
      <c r="AJ206" s="222"/>
      <c r="AK206" s="222"/>
      <c r="AL206" s="222"/>
      <c r="AM206" s="222"/>
      <c r="AN206" s="222"/>
      <c r="AO206" s="222"/>
      <c r="AP206" s="222"/>
      <c r="AQ206" s="222"/>
      <c r="AR206" s="222"/>
      <c r="AS206" s="222"/>
      <c r="AT206" s="222"/>
    </row>
    <row r="207" spans="2:46" ht="13.8" x14ac:dyDescent="0.25">
      <c r="B207" s="15"/>
      <c r="C207" s="15"/>
      <c r="D207" s="15"/>
      <c r="E207" s="16"/>
      <c r="F207" s="15"/>
      <c r="G207" s="29"/>
      <c r="H207" s="322"/>
      <c r="I207" s="323"/>
      <c r="J207" s="323"/>
      <c r="K207" s="15"/>
      <c r="L207" s="15"/>
      <c r="M207" s="204">
        <f t="shared" si="10"/>
        <v>0</v>
      </c>
      <c r="N207" s="44">
        <f>IF(DisplayUnits="standard",IF(G207=0,0,VLOOKUP(G207,'Flow Rate Table'!$B$13:$O$132,X207)),IF(G207=0,0,VLOOKUP(G207,#REF!,X207)))</f>
        <v>0</v>
      </c>
      <c r="O207" s="129" t="str">
        <f>IF(E207=$A$3,M207/Cost!$D$6,"N/A")</f>
        <v>N/A</v>
      </c>
      <c r="P207" s="45" t="str">
        <f>IF(E207=Translations!$A$100,VLOOKUP(Cost!$D$5,'Coefficient Table'!$A$8:$K$92,11,FALSE)*O207,"N/A")</f>
        <v>N/A</v>
      </c>
      <c r="Q207" s="45" t="str">
        <f>IF(E207=Translations!$A$100,VLOOKUP(Cost!$D$5,'Coefficient Table'!$A$8:$K$92,10,FALSE)*O207,"N/A")</f>
        <v>N/A</v>
      </c>
      <c r="R207" s="45" t="str">
        <f>IF(E207=Translations!$A$100,VLOOKUP(Cost!$D$5,'Coefficient Table'!$A$8:$K$92,9,FALSE)*P207,"N/A")</f>
        <v>N/A</v>
      </c>
      <c r="S207" s="127"/>
      <c r="T207" s="229"/>
      <c r="U207" s="222"/>
      <c r="V207" s="222"/>
      <c r="W207" s="222"/>
      <c r="X207" s="227">
        <f t="shared" si="9"/>
        <v>0</v>
      </c>
      <c r="Y207" s="222"/>
      <c r="Z207" s="222">
        <f>$N207*60*Cost!$H$10*Cost!$H$11*Cost!$D$7/1000</f>
        <v>0</v>
      </c>
      <c r="AA207" s="222">
        <f>$N207*60*Cost!$H$10*Cost!$H$11*Cost!$D$8/1000</f>
        <v>0</v>
      </c>
      <c r="AB207" s="222">
        <f>$N207*60*Cost!$H$10*Cost!$H$11*Cost!$D$9/1000</f>
        <v>0</v>
      </c>
      <c r="AC207" s="222">
        <f>$N207*60*Cost!$H$10*Cost!$H$11*Cost!$D$10/1000</f>
        <v>0</v>
      </c>
      <c r="AD207" s="222">
        <f>$N207*60*Cost!$H$10*Cost!$H$11*Cost!$D$11/1000</f>
        <v>0</v>
      </c>
      <c r="AE207" s="222">
        <f t="shared" si="11"/>
        <v>0</v>
      </c>
      <c r="AF207" s="222"/>
      <c r="AG207" s="222"/>
      <c r="AH207" s="222"/>
      <c r="AI207" s="222"/>
      <c r="AJ207" s="222"/>
      <c r="AK207" s="222"/>
      <c r="AL207" s="222"/>
      <c r="AM207" s="222"/>
      <c r="AN207" s="222"/>
      <c r="AO207" s="222"/>
      <c r="AP207" s="222"/>
      <c r="AQ207" s="222"/>
      <c r="AR207" s="222"/>
      <c r="AS207" s="222"/>
      <c r="AT207" s="222"/>
    </row>
    <row r="208" spans="2:46" ht="13.8" x14ac:dyDescent="0.25">
      <c r="B208" s="15"/>
      <c r="C208" s="15"/>
      <c r="D208" s="15"/>
      <c r="E208" s="16"/>
      <c r="F208" s="15"/>
      <c r="G208" s="29"/>
      <c r="H208" s="322"/>
      <c r="I208" s="323"/>
      <c r="J208" s="323"/>
      <c r="K208" s="15"/>
      <c r="L208" s="15"/>
      <c r="M208" s="204">
        <f t="shared" si="10"/>
        <v>0</v>
      </c>
      <c r="N208" s="44">
        <f>IF(DisplayUnits="standard",IF(G208=0,0,VLOOKUP(G208,'Flow Rate Table'!$B$13:$O$132,X208)),IF(G208=0,0,VLOOKUP(G208,#REF!,X208)))</f>
        <v>0</v>
      </c>
      <c r="O208" s="129" t="str">
        <f>IF(E208=$A$3,M208/Cost!$D$6,"N/A")</f>
        <v>N/A</v>
      </c>
      <c r="P208" s="45" t="str">
        <f>IF(E208=Translations!$A$100,VLOOKUP(Cost!$D$5,'Coefficient Table'!$A$8:$K$92,11,FALSE)*O208,"N/A")</f>
        <v>N/A</v>
      </c>
      <c r="Q208" s="45" t="str">
        <f>IF(E208=Translations!$A$100,VLOOKUP(Cost!$D$5,'Coefficient Table'!$A$8:$K$92,10,FALSE)*O208,"N/A")</f>
        <v>N/A</v>
      </c>
      <c r="R208" s="45" t="str">
        <f>IF(E208=Translations!$A$100,VLOOKUP(Cost!$D$5,'Coefficient Table'!$A$8:$K$92,9,FALSE)*P208,"N/A")</f>
        <v>N/A</v>
      </c>
      <c r="S208" s="127"/>
      <c r="T208" s="229"/>
      <c r="U208" s="222"/>
      <c r="V208" s="222"/>
      <c r="W208" s="222"/>
      <c r="X208" s="227">
        <f t="shared" si="9"/>
        <v>0</v>
      </c>
      <c r="Y208" s="222"/>
      <c r="Z208" s="222">
        <f>$N208*60*Cost!$H$10*Cost!$H$11*Cost!$D$7/1000</f>
        <v>0</v>
      </c>
      <c r="AA208" s="222">
        <f>$N208*60*Cost!$H$10*Cost!$H$11*Cost!$D$8/1000</f>
        <v>0</v>
      </c>
      <c r="AB208" s="222">
        <f>$N208*60*Cost!$H$10*Cost!$H$11*Cost!$D$9/1000</f>
        <v>0</v>
      </c>
      <c r="AC208" s="222">
        <f>$N208*60*Cost!$H$10*Cost!$H$11*Cost!$D$10/1000</f>
        <v>0</v>
      </c>
      <c r="AD208" s="222">
        <f>$N208*60*Cost!$H$10*Cost!$H$11*Cost!$D$11/1000</f>
        <v>0</v>
      </c>
      <c r="AE208" s="222">
        <f t="shared" si="11"/>
        <v>0</v>
      </c>
      <c r="AF208" s="222"/>
      <c r="AG208" s="222"/>
      <c r="AH208" s="222"/>
      <c r="AI208" s="222"/>
      <c r="AJ208" s="222"/>
      <c r="AK208" s="222"/>
      <c r="AL208" s="222"/>
      <c r="AM208" s="222"/>
      <c r="AN208" s="222"/>
      <c r="AO208" s="222"/>
      <c r="AP208" s="222"/>
      <c r="AQ208" s="222"/>
      <c r="AR208" s="222"/>
      <c r="AS208" s="222"/>
      <c r="AT208" s="222"/>
    </row>
    <row r="209" spans="2:46" ht="13.8" x14ac:dyDescent="0.25">
      <c r="B209" s="15"/>
      <c r="C209" s="15"/>
      <c r="D209" s="15"/>
      <c r="E209" s="16"/>
      <c r="F209" s="15"/>
      <c r="G209" s="29"/>
      <c r="H209" s="322"/>
      <c r="I209" s="323"/>
      <c r="J209" s="323"/>
      <c r="K209" s="15"/>
      <c r="L209" s="15"/>
      <c r="M209" s="204">
        <f t="shared" si="10"/>
        <v>0</v>
      </c>
      <c r="N209" s="44">
        <f>IF(DisplayUnits="standard",IF(G209=0,0,VLOOKUP(G209,'Flow Rate Table'!$B$13:$O$132,X209)),IF(G209=0,0,VLOOKUP(G209,#REF!,X209)))</f>
        <v>0</v>
      </c>
      <c r="O209" s="129" t="str">
        <f>IF(E209=$A$3,M209/Cost!$D$6,"N/A")</f>
        <v>N/A</v>
      </c>
      <c r="P209" s="45" t="str">
        <f>IF(E209=Translations!$A$100,VLOOKUP(Cost!$D$5,'Coefficient Table'!$A$8:$K$92,11,FALSE)*O209,"N/A")</f>
        <v>N/A</v>
      </c>
      <c r="Q209" s="45" t="str">
        <f>IF(E209=Translations!$A$100,VLOOKUP(Cost!$D$5,'Coefficient Table'!$A$8:$K$92,10,FALSE)*O209,"N/A")</f>
        <v>N/A</v>
      </c>
      <c r="R209" s="45" t="str">
        <f>IF(E209=Translations!$A$100,VLOOKUP(Cost!$D$5,'Coefficient Table'!$A$8:$K$92,9,FALSE)*P209,"N/A")</f>
        <v>N/A</v>
      </c>
      <c r="S209" s="127"/>
      <c r="T209" s="229"/>
      <c r="U209" s="222"/>
      <c r="V209" s="222"/>
      <c r="W209" s="222"/>
      <c r="X209" s="227">
        <f t="shared" si="9"/>
        <v>0</v>
      </c>
      <c r="Y209" s="222"/>
      <c r="Z209" s="222">
        <f>$N209*60*Cost!$H$10*Cost!$H$11*Cost!$D$7/1000</f>
        <v>0</v>
      </c>
      <c r="AA209" s="222">
        <f>$N209*60*Cost!$H$10*Cost!$H$11*Cost!$D$8/1000</f>
        <v>0</v>
      </c>
      <c r="AB209" s="222">
        <f>$N209*60*Cost!$H$10*Cost!$H$11*Cost!$D$9/1000</f>
        <v>0</v>
      </c>
      <c r="AC209" s="222">
        <f>$N209*60*Cost!$H$10*Cost!$H$11*Cost!$D$10/1000</f>
        <v>0</v>
      </c>
      <c r="AD209" s="222">
        <f>$N209*60*Cost!$H$10*Cost!$H$11*Cost!$D$11/1000</f>
        <v>0</v>
      </c>
      <c r="AE209" s="222">
        <f t="shared" si="11"/>
        <v>0</v>
      </c>
      <c r="AF209" s="222"/>
      <c r="AG209" s="222"/>
      <c r="AH209" s="222"/>
      <c r="AI209" s="222"/>
      <c r="AJ209" s="222"/>
      <c r="AK209" s="222"/>
      <c r="AL209" s="222"/>
      <c r="AM209" s="222"/>
      <c r="AN209" s="222"/>
      <c r="AO209" s="222"/>
      <c r="AP209" s="222"/>
      <c r="AQ209" s="222"/>
      <c r="AR209" s="222"/>
      <c r="AS209" s="222"/>
      <c r="AT209" s="222"/>
    </row>
    <row r="210" spans="2:46" ht="13.8" x14ac:dyDescent="0.25">
      <c r="B210" s="15"/>
      <c r="C210" s="15"/>
      <c r="D210" s="15"/>
      <c r="E210" s="16"/>
      <c r="F210" s="15"/>
      <c r="G210" s="29"/>
      <c r="H210" s="322"/>
      <c r="I210" s="323"/>
      <c r="J210" s="323"/>
      <c r="K210" s="15"/>
      <c r="L210" s="15"/>
      <c r="M210" s="204">
        <f t="shared" si="10"/>
        <v>0</v>
      </c>
      <c r="N210" s="44">
        <f>IF(DisplayUnits="standard",IF(G210=0,0,VLOOKUP(G210,'Flow Rate Table'!$B$13:$O$132,X210)),IF(G210=0,0,VLOOKUP(G210,#REF!,X210)))</f>
        <v>0</v>
      </c>
      <c r="O210" s="129" t="str">
        <f>IF(E210=$A$3,M210/Cost!$D$6,"N/A")</f>
        <v>N/A</v>
      </c>
      <c r="P210" s="45" t="str">
        <f>IF(E210=Translations!$A$100,VLOOKUP(Cost!$D$5,'Coefficient Table'!$A$8:$K$92,11,FALSE)*O210,"N/A")</f>
        <v>N/A</v>
      </c>
      <c r="Q210" s="45" t="str">
        <f>IF(E210=Translations!$A$100,VLOOKUP(Cost!$D$5,'Coefficient Table'!$A$8:$K$92,10,FALSE)*O210,"N/A")</f>
        <v>N/A</v>
      </c>
      <c r="R210" s="45" t="str">
        <f>IF(E210=Translations!$A$100,VLOOKUP(Cost!$D$5,'Coefficient Table'!$A$8:$K$92,9,FALSE)*P210,"N/A")</f>
        <v>N/A</v>
      </c>
      <c r="S210" s="127"/>
      <c r="T210" s="229"/>
      <c r="U210" s="222"/>
      <c r="V210" s="222"/>
      <c r="W210" s="222"/>
      <c r="X210" s="227">
        <f t="shared" si="9"/>
        <v>0</v>
      </c>
      <c r="Y210" s="222"/>
      <c r="Z210" s="222">
        <f>$N210*60*Cost!$H$10*Cost!$H$11*Cost!$D$7/1000</f>
        <v>0</v>
      </c>
      <c r="AA210" s="222">
        <f>$N210*60*Cost!$H$10*Cost!$H$11*Cost!$D$8/1000</f>
        <v>0</v>
      </c>
      <c r="AB210" s="222">
        <f>$N210*60*Cost!$H$10*Cost!$H$11*Cost!$D$9/1000</f>
        <v>0</v>
      </c>
      <c r="AC210" s="222">
        <f>$N210*60*Cost!$H$10*Cost!$H$11*Cost!$D$10/1000</f>
        <v>0</v>
      </c>
      <c r="AD210" s="222">
        <f>$N210*60*Cost!$H$10*Cost!$H$11*Cost!$D$11/1000</f>
        <v>0</v>
      </c>
      <c r="AE210" s="222">
        <f t="shared" si="11"/>
        <v>0</v>
      </c>
      <c r="AF210" s="222"/>
      <c r="AG210" s="222"/>
      <c r="AH210" s="222"/>
      <c r="AI210" s="222"/>
      <c r="AJ210" s="222"/>
      <c r="AK210" s="222"/>
      <c r="AL210" s="222"/>
      <c r="AM210" s="222"/>
      <c r="AN210" s="222"/>
      <c r="AO210" s="222"/>
      <c r="AP210" s="222"/>
      <c r="AQ210" s="222"/>
      <c r="AR210" s="222"/>
      <c r="AS210" s="222"/>
      <c r="AT210" s="222"/>
    </row>
    <row r="211" spans="2:46" ht="13.8" x14ac:dyDescent="0.25">
      <c r="B211" s="15"/>
      <c r="C211" s="15"/>
      <c r="D211" s="15"/>
      <c r="E211" s="16"/>
      <c r="F211" s="15"/>
      <c r="G211" s="29"/>
      <c r="H211" s="322"/>
      <c r="I211" s="323"/>
      <c r="J211" s="323"/>
      <c r="K211" s="15"/>
      <c r="L211" s="15"/>
      <c r="M211" s="204">
        <f t="shared" si="10"/>
        <v>0</v>
      </c>
      <c r="N211" s="44">
        <f>IF(DisplayUnits="standard",IF(G211=0,0,VLOOKUP(G211,'Flow Rate Table'!$B$13:$O$132,X211)),IF(G211=0,0,VLOOKUP(G211,#REF!,X211)))</f>
        <v>0</v>
      </c>
      <c r="O211" s="129" t="str">
        <f>IF(E211=$A$3,M211/Cost!$D$6,"N/A")</f>
        <v>N/A</v>
      </c>
      <c r="P211" s="45" t="str">
        <f>IF(E211=Translations!$A$100,VLOOKUP(Cost!$D$5,'Coefficient Table'!$A$8:$K$92,11,FALSE)*O211,"N/A")</f>
        <v>N/A</v>
      </c>
      <c r="Q211" s="45" t="str">
        <f>IF(E211=Translations!$A$100,VLOOKUP(Cost!$D$5,'Coefficient Table'!$A$8:$K$92,10,FALSE)*O211,"N/A")</f>
        <v>N/A</v>
      </c>
      <c r="R211" s="45" t="str">
        <f>IF(E211=Translations!$A$100,VLOOKUP(Cost!$D$5,'Coefficient Table'!$A$8:$K$92,9,FALSE)*P211,"N/A")</f>
        <v>N/A</v>
      </c>
      <c r="S211" s="127"/>
      <c r="T211" s="229"/>
      <c r="U211" s="222"/>
      <c r="V211" s="222"/>
      <c r="W211" s="222"/>
      <c r="X211" s="227">
        <f t="shared" si="9"/>
        <v>0</v>
      </c>
      <c r="Y211" s="222"/>
      <c r="Z211" s="222">
        <f>$N211*60*Cost!$H$10*Cost!$H$11*Cost!$D$7/1000</f>
        <v>0</v>
      </c>
      <c r="AA211" s="222">
        <f>$N211*60*Cost!$H$10*Cost!$H$11*Cost!$D$8/1000</f>
        <v>0</v>
      </c>
      <c r="AB211" s="222">
        <f>$N211*60*Cost!$H$10*Cost!$H$11*Cost!$D$9/1000</f>
        <v>0</v>
      </c>
      <c r="AC211" s="222">
        <f>$N211*60*Cost!$H$10*Cost!$H$11*Cost!$D$10/1000</f>
        <v>0</v>
      </c>
      <c r="AD211" s="222">
        <f>$N211*60*Cost!$H$10*Cost!$H$11*Cost!$D$11/1000</f>
        <v>0</v>
      </c>
      <c r="AE211" s="222">
        <f t="shared" si="11"/>
        <v>0</v>
      </c>
      <c r="AF211" s="222"/>
      <c r="AG211" s="222"/>
      <c r="AH211" s="222"/>
      <c r="AI211" s="222"/>
      <c r="AJ211" s="222"/>
      <c r="AK211" s="222"/>
      <c r="AL211" s="222"/>
      <c r="AM211" s="222"/>
      <c r="AN211" s="222"/>
      <c r="AO211" s="222"/>
      <c r="AP211" s="222"/>
      <c r="AQ211" s="222"/>
      <c r="AR211" s="222"/>
      <c r="AS211" s="222"/>
      <c r="AT211" s="222"/>
    </row>
    <row r="212" spans="2:46" ht="13.8" x14ac:dyDescent="0.25">
      <c r="B212" s="15"/>
      <c r="C212" s="15"/>
      <c r="D212" s="15"/>
      <c r="E212" s="16"/>
      <c r="F212" s="15"/>
      <c r="G212" s="29"/>
      <c r="H212" s="322"/>
      <c r="I212" s="323"/>
      <c r="J212" s="323"/>
      <c r="K212" s="15"/>
      <c r="L212" s="15"/>
      <c r="M212" s="204">
        <f t="shared" si="10"/>
        <v>0</v>
      </c>
      <c r="N212" s="44">
        <f>IF(DisplayUnits="standard",IF(G212=0,0,VLOOKUP(G212,'Flow Rate Table'!$B$13:$O$132,X212)),IF(G212=0,0,VLOOKUP(G212,#REF!,X212)))</f>
        <v>0</v>
      </c>
      <c r="O212" s="129" t="str">
        <f>IF(E212=$A$3,M212/Cost!$D$6,"N/A")</f>
        <v>N/A</v>
      </c>
      <c r="P212" s="45" t="str">
        <f>IF(E212=Translations!$A$100,VLOOKUP(Cost!$D$5,'Coefficient Table'!$A$8:$K$92,11,FALSE)*O212,"N/A")</f>
        <v>N/A</v>
      </c>
      <c r="Q212" s="45" t="str">
        <f>IF(E212=Translations!$A$100,VLOOKUP(Cost!$D$5,'Coefficient Table'!$A$8:$K$92,10,FALSE)*O212,"N/A")</f>
        <v>N/A</v>
      </c>
      <c r="R212" s="45" t="str">
        <f>IF(E212=Translations!$A$100,VLOOKUP(Cost!$D$5,'Coefficient Table'!$A$8:$K$92,9,FALSE)*P212,"N/A")</f>
        <v>N/A</v>
      </c>
      <c r="S212" s="127"/>
      <c r="T212" s="229"/>
      <c r="U212" s="222"/>
      <c r="V212" s="222"/>
      <c r="W212" s="222"/>
      <c r="X212" s="227">
        <f t="shared" si="9"/>
        <v>0</v>
      </c>
      <c r="Y212" s="222"/>
      <c r="Z212" s="222">
        <f>$N212*60*Cost!$H$10*Cost!$H$11*Cost!$D$7/1000</f>
        <v>0</v>
      </c>
      <c r="AA212" s="222">
        <f>$N212*60*Cost!$H$10*Cost!$H$11*Cost!$D$8/1000</f>
        <v>0</v>
      </c>
      <c r="AB212" s="222">
        <f>$N212*60*Cost!$H$10*Cost!$H$11*Cost!$D$9/1000</f>
        <v>0</v>
      </c>
      <c r="AC212" s="222">
        <f>$N212*60*Cost!$H$10*Cost!$H$11*Cost!$D$10/1000</f>
        <v>0</v>
      </c>
      <c r="AD212" s="222">
        <f>$N212*60*Cost!$H$10*Cost!$H$11*Cost!$D$11/1000</f>
        <v>0</v>
      </c>
      <c r="AE212" s="222">
        <f t="shared" si="11"/>
        <v>0</v>
      </c>
      <c r="AF212" s="222"/>
      <c r="AG212" s="222"/>
      <c r="AH212" s="222"/>
      <c r="AI212" s="222"/>
      <c r="AJ212" s="222"/>
      <c r="AK212" s="222"/>
      <c r="AL212" s="222"/>
      <c r="AM212" s="222"/>
      <c r="AN212" s="222"/>
      <c r="AO212" s="222"/>
      <c r="AP212" s="222"/>
      <c r="AQ212" s="222"/>
      <c r="AR212" s="222"/>
      <c r="AS212" s="222"/>
      <c r="AT212" s="222"/>
    </row>
    <row r="213" spans="2:46" ht="13.8" x14ac:dyDescent="0.25">
      <c r="B213" s="15"/>
      <c r="C213" s="15"/>
      <c r="D213" s="15"/>
      <c r="E213" s="16"/>
      <c r="F213" s="15"/>
      <c r="G213" s="29"/>
      <c r="H213" s="322"/>
      <c r="I213" s="323"/>
      <c r="J213" s="323"/>
      <c r="K213" s="15"/>
      <c r="L213" s="15"/>
      <c r="M213" s="204">
        <f t="shared" si="10"/>
        <v>0</v>
      </c>
      <c r="N213" s="44">
        <f>IF(DisplayUnits="standard",IF(G213=0,0,VLOOKUP(G213,'Flow Rate Table'!$B$13:$O$132,X213)),IF(G213=0,0,VLOOKUP(G213,#REF!,X213)))</f>
        <v>0</v>
      </c>
      <c r="O213" s="129" t="str">
        <f>IF(E213=$A$3,M213/Cost!$D$6,"N/A")</f>
        <v>N/A</v>
      </c>
      <c r="P213" s="45" t="str">
        <f>IF(E213=Translations!$A$100,VLOOKUP(Cost!$D$5,'Coefficient Table'!$A$8:$K$92,11,FALSE)*O213,"N/A")</f>
        <v>N/A</v>
      </c>
      <c r="Q213" s="45" t="str">
        <f>IF(E213=Translations!$A$100,VLOOKUP(Cost!$D$5,'Coefficient Table'!$A$8:$K$92,10,FALSE)*O213,"N/A")</f>
        <v>N/A</v>
      </c>
      <c r="R213" s="45" t="str">
        <f>IF(E213=Translations!$A$100,VLOOKUP(Cost!$D$5,'Coefficient Table'!$A$8:$K$92,9,FALSE)*P213,"N/A")</f>
        <v>N/A</v>
      </c>
      <c r="S213" s="127"/>
      <c r="T213" s="229"/>
      <c r="U213" s="222"/>
      <c r="V213" s="222"/>
      <c r="W213" s="222"/>
      <c r="X213" s="227">
        <f t="shared" si="9"/>
        <v>0</v>
      </c>
      <c r="Y213" s="222"/>
      <c r="Z213" s="222">
        <f>$N213*60*Cost!$H$10*Cost!$H$11*Cost!$D$7/1000</f>
        <v>0</v>
      </c>
      <c r="AA213" s="222">
        <f>$N213*60*Cost!$H$10*Cost!$H$11*Cost!$D$8/1000</f>
        <v>0</v>
      </c>
      <c r="AB213" s="222">
        <f>$N213*60*Cost!$H$10*Cost!$H$11*Cost!$D$9/1000</f>
        <v>0</v>
      </c>
      <c r="AC213" s="222">
        <f>$N213*60*Cost!$H$10*Cost!$H$11*Cost!$D$10/1000</f>
        <v>0</v>
      </c>
      <c r="AD213" s="222">
        <f>$N213*60*Cost!$H$10*Cost!$H$11*Cost!$D$11/1000</f>
        <v>0</v>
      </c>
      <c r="AE213" s="222">
        <f t="shared" si="11"/>
        <v>0</v>
      </c>
      <c r="AF213" s="222"/>
      <c r="AG213" s="222"/>
      <c r="AH213" s="222"/>
      <c r="AI213" s="222"/>
      <c r="AJ213" s="222"/>
      <c r="AK213" s="222"/>
      <c r="AL213" s="222"/>
      <c r="AM213" s="222"/>
      <c r="AN213" s="222"/>
      <c r="AO213" s="222"/>
      <c r="AP213" s="222"/>
      <c r="AQ213" s="222"/>
      <c r="AR213" s="222"/>
      <c r="AS213" s="222"/>
      <c r="AT213" s="222"/>
    </row>
    <row r="214" spans="2:46" ht="13.8" x14ac:dyDescent="0.25">
      <c r="B214" s="15"/>
      <c r="C214" s="15"/>
      <c r="D214" s="15"/>
      <c r="E214" s="16"/>
      <c r="F214" s="15"/>
      <c r="G214" s="29"/>
      <c r="H214" s="322"/>
      <c r="I214" s="323"/>
      <c r="J214" s="323"/>
      <c r="K214" s="15"/>
      <c r="L214" s="15"/>
      <c r="M214" s="204">
        <f t="shared" si="10"/>
        <v>0</v>
      </c>
      <c r="N214" s="44">
        <f>IF(DisplayUnits="standard",IF(G214=0,0,VLOOKUP(G214,'Flow Rate Table'!$B$13:$O$132,X214)),IF(G214=0,0,VLOOKUP(G214,#REF!,X214)))</f>
        <v>0</v>
      </c>
      <c r="O214" s="129" t="str">
        <f>IF(E214=$A$3,M214/Cost!$D$6,"N/A")</f>
        <v>N/A</v>
      </c>
      <c r="P214" s="45" t="str">
        <f>IF(E214=Translations!$A$100,VLOOKUP(Cost!$D$5,'Coefficient Table'!$A$8:$K$92,11,FALSE)*O214,"N/A")</f>
        <v>N/A</v>
      </c>
      <c r="Q214" s="45" t="str">
        <f>IF(E214=Translations!$A$100,VLOOKUP(Cost!$D$5,'Coefficient Table'!$A$8:$K$92,10,FALSE)*O214,"N/A")</f>
        <v>N/A</v>
      </c>
      <c r="R214" s="45" t="str">
        <f>IF(E214=Translations!$A$100,VLOOKUP(Cost!$D$5,'Coefficient Table'!$A$8:$K$92,9,FALSE)*P214,"N/A")</f>
        <v>N/A</v>
      </c>
      <c r="S214" s="127"/>
      <c r="T214" s="229"/>
      <c r="U214" s="222"/>
      <c r="V214" s="222"/>
      <c r="W214" s="222"/>
      <c r="X214" s="227">
        <f t="shared" si="9"/>
        <v>0</v>
      </c>
      <c r="Y214" s="222"/>
      <c r="Z214" s="222">
        <f>$N214*60*Cost!$H$10*Cost!$H$11*Cost!$D$7/1000</f>
        <v>0</v>
      </c>
      <c r="AA214" s="222">
        <f>$N214*60*Cost!$H$10*Cost!$H$11*Cost!$D$8/1000</f>
        <v>0</v>
      </c>
      <c r="AB214" s="222">
        <f>$N214*60*Cost!$H$10*Cost!$H$11*Cost!$D$9/1000</f>
        <v>0</v>
      </c>
      <c r="AC214" s="222">
        <f>$N214*60*Cost!$H$10*Cost!$H$11*Cost!$D$10/1000</f>
        <v>0</v>
      </c>
      <c r="AD214" s="222">
        <f>$N214*60*Cost!$H$10*Cost!$H$11*Cost!$D$11/1000</f>
        <v>0</v>
      </c>
      <c r="AE214" s="222">
        <f t="shared" si="11"/>
        <v>0</v>
      </c>
      <c r="AF214" s="222"/>
      <c r="AG214" s="222"/>
      <c r="AH214" s="222"/>
      <c r="AI214" s="222"/>
      <c r="AJ214" s="222"/>
      <c r="AK214" s="222"/>
      <c r="AL214" s="222"/>
      <c r="AM214" s="222"/>
      <c r="AN214" s="222"/>
      <c r="AO214" s="222"/>
      <c r="AP214" s="222"/>
      <c r="AQ214" s="222"/>
      <c r="AR214" s="222"/>
      <c r="AS214" s="222"/>
      <c r="AT214" s="222"/>
    </row>
    <row r="215" spans="2:46" ht="13.8" x14ac:dyDescent="0.25">
      <c r="B215" s="15"/>
      <c r="C215" s="15"/>
      <c r="D215" s="15"/>
      <c r="E215" s="16"/>
      <c r="F215" s="15"/>
      <c r="G215" s="29"/>
      <c r="H215" s="322"/>
      <c r="I215" s="323"/>
      <c r="J215" s="323"/>
      <c r="K215" s="15"/>
      <c r="L215" s="15"/>
      <c r="M215" s="204">
        <f t="shared" si="10"/>
        <v>0</v>
      </c>
      <c r="N215" s="44">
        <f>IF(DisplayUnits="standard",IF(G215=0,0,VLOOKUP(G215,'Flow Rate Table'!$B$13:$O$132,X215)),IF(G215=0,0,VLOOKUP(G215,#REF!,X215)))</f>
        <v>0</v>
      </c>
      <c r="O215" s="129" t="str">
        <f>IF(E215=$A$3,M215/Cost!$D$6,"N/A")</f>
        <v>N/A</v>
      </c>
      <c r="P215" s="45" t="str">
        <f>IF(E215=Translations!$A$100,VLOOKUP(Cost!$D$5,'Coefficient Table'!$A$8:$K$92,11,FALSE)*O215,"N/A")</f>
        <v>N/A</v>
      </c>
      <c r="Q215" s="45" t="str">
        <f>IF(E215=Translations!$A$100,VLOOKUP(Cost!$D$5,'Coefficient Table'!$A$8:$K$92,10,FALSE)*O215,"N/A")</f>
        <v>N/A</v>
      </c>
      <c r="R215" s="45" t="str">
        <f>IF(E215=Translations!$A$100,VLOOKUP(Cost!$D$5,'Coefficient Table'!$A$8:$K$92,9,FALSE)*P215,"N/A")</f>
        <v>N/A</v>
      </c>
      <c r="S215" s="127"/>
      <c r="T215" s="229"/>
      <c r="U215" s="222"/>
      <c r="V215" s="222"/>
      <c r="W215" s="222"/>
      <c r="X215" s="227">
        <f t="shared" si="9"/>
        <v>0</v>
      </c>
      <c r="Y215" s="222"/>
      <c r="Z215" s="222">
        <f>$N215*60*Cost!$H$10*Cost!$H$11*Cost!$D$7/1000</f>
        <v>0</v>
      </c>
      <c r="AA215" s="222">
        <f>$N215*60*Cost!$H$10*Cost!$H$11*Cost!$D$8/1000</f>
        <v>0</v>
      </c>
      <c r="AB215" s="222">
        <f>$N215*60*Cost!$H$10*Cost!$H$11*Cost!$D$9/1000</f>
        <v>0</v>
      </c>
      <c r="AC215" s="222">
        <f>$N215*60*Cost!$H$10*Cost!$H$11*Cost!$D$10/1000</f>
        <v>0</v>
      </c>
      <c r="AD215" s="222">
        <f>$N215*60*Cost!$H$10*Cost!$H$11*Cost!$D$11/1000</f>
        <v>0</v>
      </c>
      <c r="AE215" s="222">
        <f t="shared" si="11"/>
        <v>0</v>
      </c>
      <c r="AF215" s="222"/>
      <c r="AG215" s="222"/>
      <c r="AH215" s="222"/>
      <c r="AI215" s="222"/>
      <c r="AJ215" s="222"/>
      <c r="AK215" s="222"/>
      <c r="AL215" s="222"/>
      <c r="AM215" s="222"/>
      <c r="AN215" s="222"/>
      <c r="AO215" s="222"/>
      <c r="AP215" s="222"/>
      <c r="AQ215" s="222"/>
      <c r="AR215" s="222"/>
      <c r="AS215" s="222"/>
      <c r="AT215" s="222"/>
    </row>
    <row r="216" spans="2:46" ht="13.8" x14ac:dyDescent="0.25">
      <c r="B216" s="15"/>
      <c r="C216" s="15"/>
      <c r="D216" s="15"/>
      <c r="E216" s="16"/>
      <c r="F216" s="15"/>
      <c r="G216" s="29"/>
      <c r="H216" s="322"/>
      <c r="I216" s="323"/>
      <c r="J216" s="323"/>
      <c r="K216" s="15"/>
      <c r="L216" s="15"/>
      <c r="M216" s="204">
        <f t="shared" si="10"/>
        <v>0</v>
      </c>
      <c r="N216" s="44">
        <f>IF(DisplayUnits="standard",IF(G216=0,0,VLOOKUP(G216,'Flow Rate Table'!$B$13:$O$132,X216)),IF(G216=0,0,VLOOKUP(G216,#REF!,X216)))</f>
        <v>0</v>
      </c>
      <c r="O216" s="129" t="str">
        <f>IF(E216=$A$3,M216/Cost!$D$6,"N/A")</f>
        <v>N/A</v>
      </c>
      <c r="P216" s="45" t="str">
        <f>IF(E216=Translations!$A$100,VLOOKUP(Cost!$D$5,'Coefficient Table'!$A$8:$K$92,11,FALSE)*O216,"N/A")</f>
        <v>N/A</v>
      </c>
      <c r="Q216" s="45" t="str">
        <f>IF(E216=Translations!$A$100,VLOOKUP(Cost!$D$5,'Coefficient Table'!$A$8:$K$92,10,FALSE)*O216,"N/A")</f>
        <v>N/A</v>
      </c>
      <c r="R216" s="45" t="str">
        <f>IF(E216=Translations!$A$100,VLOOKUP(Cost!$D$5,'Coefficient Table'!$A$8:$K$92,9,FALSE)*P216,"N/A")</f>
        <v>N/A</v>
      </c>
      <c r="S216" s="127"/>
      <c r="T216" s="229"/>
      <c r="U216" s="222"/>
      <c r="V216" s="222"/>
      <c r="W216" s="222"/>
      <c r="X216" s="227">
        <f t="shared" si="9"/>
        <v>0</v>
      </c>
      <c r="Y216" s="222"/>
      <c r="Z216" s="222">
        <f>$N216*60*Cost!$H$10*Cost!$H$11*Cost!$D$7/1000</f>
        <v>0</v>
      </c>
      <c r="AA216" s="222">
        <f>$N216*60*Cost!$H$10*Cost!$H$11*Cost!$D$8/1000</f>
        <v>0</v>
      </c>
      <c r="AB216" s="222">
        <f>$N216*60*Cost!$H$10*Cost!$H$11*Cost!$D$9/1000</f>
        <v>0</v>
      </c>
      <c r="AC216" s="222">
        <f>$N216*60*Cost!$H$10*Cost!$H$11*Cost!$D$10/1000</f>
        <v>0</v>
      </c>
      <c r="AD216" s="222">
        <f>$N216*60*Cost!$H$10*Cost!$H$11*Cost!$D$11/1000</f>
        <v>0</v>
      </c>
      <c r="AE216" s="222">
        <f t="shared" si="11"/>
        <v>0</v>
      </c>
      <c r="AF216" s="222"/>
      <c r="AG216" s="222"/>
      <c r="AH216" s="222"/>
      <c r="AI216" s="222"/>
      <c r="AJ216" s="222"/>
      <c r="AK216" s="222"/>
      <c r="AL216" s="222"/>
      <c r="AM216" s="222"/>
      <c r="AN216" s="222"/>
      <c r="AO216" s="222"/>
      <c r="AP216" s="222"/>
      <c r="AQ216" s="222"/>
      <c r="AR216" s="222"/>
      <c r="AS216" s="222"/>
      <c r="AT216" s="222"/>
    </row>
    <row r="217" spans="2:46" ht="13.8" x14ac:dyDescent="0.25">
      <c r="B217" s="15"/>
      <c r="C217" s="15"/>
      <c r="D217" s="15"/>
      <c r="E217" s="16"/>
      <c r="F217" s="15"/>
      <c r="G217" s="29"/>
      <c r="H217" s="322"/>
      <c r="I217" s="323"/>
      <c r="J217" s="323"/>
      <c r="K217" s="15"/>
      <c r="L217" s="15"/>
      <c r="M217" s="204">
        <f t="shared" si="10"/>
        <v>0</v>
      </c>
      <c r="N217" s="44">
        <f>IF(DisplayUnits="standard",IF(G217=0,0,VLOOKUP(G217,'Flow Rate Table'!$B$13:$O$132,X217)),IF(G217=0,0,VLOOKUP(G217,#REF!,X217)))</f>
        <v>0</v>
      </c>
      <c r="O217" s="129" t="str">
        <f>IF(E217=$A$3,M217/Cost!$D$6,"N/A")</f>
        <v>N/A</v>
      </c>
      <c r="P217" s="45" t="str">
        <f>IF(E217=Translations!$A$100,VLOOKUP(Cost!$D$5,'Coefficient Table'!$A$8:$K$92,11,FALSE)*O217,"N/A")</f>
        <v>N/A</v>
      </c>
      <c r="Q217" s="45" t="str">
        <f>IF(E217=Translations!$A$100,VLOOKUP(Cost!$D$5,'Coefficient Table'!$A$8:$K$92,10,FALSE)*O217,"N/A")</f>
        <v>N/A</v>
      </c>
      <c r="R217" s="45" t="str">
        <f>IF(E217=Translations!$A$100,VLOOKUP(Cost!$D$5,'Coefficient Table'!$A$8:$K$92,9,FALSE)*P217,"N/A")</f>
        <v>N/A</v>
      </c>
      <c r="S217" s="127"/>
      <c r="T217" s="229"/>
      <c r="U217" s="222"/>
      <c r="V217" s="222"/>
      <c r="W217" s="222"/>
      <c r="X217" s="227">
        <f t="shared" si="9"/>
        <v>0</v>
      </c>
      <c r="Y217" s="222"/>
      <c r="Z217" s="222">
        <f>$N217*60*Cost!$H$10*Cost!$H$11*Cost!$D$7/1000</f>
        <v>0</v>
      </c>
      <c r="AA217" s="222">
        <f>$N217*60*Cost!$H$10*Cost!$H$11*Cost!$D$8/1000</f>
        <v>0</v>
      </c>
      <c r="AB217" s="222">
        <f>$N217*60*Cost!$H$10*Cost!$H$11*Cost!$D$9/1000</f>
        <v>0</v>
      </c>
      <c r="AC217" s="222">
        <f>$N217*60*Cost!$H$10*Cost!$H$11*Cost!$D$10/1000</f>
        <v>0</v>
      </c>
      <c r="AD217" s="222">
        <f>$N217*60*Cost!$H$10*Cost!$H$11*Cost!$D$11/1000</f>
        <v>0</v>
      </c>
      <c r="AE217" s="222">
        <f t="shared" si="11"/>
        <v>0</v>
      </c>
      <c r="AF217" s="222"/>
      <c r="AG217" s="222"/>
      <c r="AH217" s="222"/>
      <c r="AI217" s="222"/>
      <c r="AJ217" s="222"/>
      <c r="AK217" s="222"/>
      <c r="AL217" s="222"/>
      <c r="AM217" s="222"/>
      <c r="AN217" s="222"/>
      <c r="AO217" s="222"/>
      <c r="AP217" s="222"/>
      <c r="AQ217" s="222"/>
      <c r="AR217" s="222"/>
      <c r="AS217" s="222"/>
      <c r="AT217" s="222"/>
    </row>
    <row r="218" spans="2:46" ht="13.8" x14ac:dyDescent="0.25">
      <c r="B218" s="15"/>
      <c r="C218" s="15"/>
      <c r="D218" s="15"/>
      <c r="E218" s="16"/>
      <c r="F218" s="15"/>
      <c r="G218" s="29"/>
      <c r="H218" s="322"/>
      <c r="I218" s="323"/>
      <c r="J218" s="323"/>
      <c r="K218" s="15"/>
      <c r="L218" s="15"/>
      <c r="M218" s="204">
        <f t="shared" si="10"/>
        <v>0</v>
      </c>
      <c r="N218" s="44">
        <f>IF(DisplayUnits="standard",IF(G218=0,0,VLOOKUP(G218,'Flow Rate Table'!$B$13:$O$132,X218)),IF(G218=0,0,VLOOKUP(G218,#REF!,X218)))</f>
        <v>0</v>
      </c>
      <c r="O218" s="129" t="str">
        <f>IF(E218=$A$3,M218/Cost!$D$6,"N/A")</f>
        <v>N/A</v>
      </c>
      <c r="P218" s="45" t="str">
        <f>IF(E218=Translations!$A$100,VLOOKUP(Cost!$D$5,'Coefficient Table'!$A$8:$K$92,11,FALSE)*O218,"N/A")</f>
        <v>N/A</v>
      </c>
      <c r="Q218" s="45" t="str">
        <f>IF(E218=Translations!$A$100,VLOOKUP(Cost!$D$5,'Coefficient Table'!$A$8:$K$92,10,FALSE)*O218,"N/A")</f>
        <v>N/A</v>
      </c>
      <c r="R218" s="45" t="str">
        <f>IF(E218=Translations!$A$100,VLOOKUP(Cost!$D$5,'Coefficient Table'!$A$8:$K$92,9,FALSE)*P218,"N/A")</f>
        <v>N/A</v>
      </c>
      <c r="S218" s="127"/>
      <c r="T218" s="229"/>
      <c r="U218" s="222"/>
      <c r="V218" s="222"/>
      <c r="W218" s="222"/>
      <c r="X218" s="227">
        <f t="shared" si="9"/>
        <v>0</v>
      </c>
      <c r="Y218" s="222"/>
      <c r="Z218" s="222">
        <f>$N218*60*Cost!$H$10*Cost!$H$11*Cost!$D$7/1000</f>
        <v>0</v>
      </c>
      <c r="AA218" s="222">
        <f>$N218*60*Cost!$H$10*Cost!$H$11*Cost!$D$8/1000</f>
        <v>0</v>
      </c>
      <c r="AB218" s="222">
        <f>$N218*60*Cost!$H$10*Cost!$H$11*Cost!$D$9/1000</f>
        <v>0</v>
      </c>
      <c r="AC218" s="222">
        <f>$N218*60*Cost!$H$10*Cost!$H$11*Cost!$D$10/1000</f>
        <v>0</v>
      </c>
      <c r="AD218" s="222">
        <f>$N218*60*Cost!$H$10*Cost!$H$11*Cost!$D$11/1000</f>
        <v>0</v>
      </c>
      <c r="AE218" s="222">
        <f t="shared" si="11"/>
        <v>0</v>
      </c>
      <c r="AF218" s="222"/>
      <c r="AG218" s="222"/>
      <c r="AH218" s="222"/>
      <c r="AI218" s="222"/>
      <c r="AJ218" s="222"/>
      <c r="AK218" s="222"/>
      <c r="AL218" s="222"/>
      <c r="AM218" s="222"/>
      <c r="AN218" s="222"/>
      <c r="AO218" s="222"/>
      <c r="AP218" s="222"/>
      <c r="AQ218" s="222"/>
      <c r="AR218" s="222"/>
      <c r="AS218" s="222"/>
      <c r="AT218" s="222"/>
    </row>
    <row r="219" spans="2:46" ht="13.8" x14ac:dyDescent="0.25">
      <c r="B219" s="15"/>
      <c r="C219" s="15"/>
      <c r="D219" s="15"/>
      <c r="E219" s="16"/>
      <c r="F219" s="15"/>
      <c r="G219" s="29"/>
      <c r="H219" s="322"/>
      <c r="I219" s="323"/>
      <c r="J219" s="323"/>
      <c r="K219" s="15"/>
      <c r="L219" s="15"/>
      <c r="M219" s="204">
        <f t="shared" si="10"/>
        <v>0</v>
      </c>
      <c r="N219" s="44">
        <f>IF(DisplayUnits="standard",IF(G219=0,0,VLOOKUP(G219,'Flow Rate Table'!$B$13:$O$132,X219)),IF(G219=0,0,VLOOKUP(G219,#REF!,X219)))</f>
        <v>0</v>
      </c>
      <c r="O219" s="129" t="str">
        <f>IF(E219=$A$3,M219/Cost!$D$6,"N/A")</f>
        <v>N/A</v>
      </c>
      <c r="P219" s="45" t="str">
        <f>IF(E219=Translations!$A$100,VLOOKUP(Cost!$D$5,'Coefficient Table'!$A$8:$K$92,11,FALSE)*O219,"N/A")</f>
        <v>N/A</v>
      </c>
      <c r="Q219" s="45" t="str">
        <f>IF(E219=Translations!$A$100,VLOOKUP(Cost!$D$5,'Coefficient Table'!$A$8:$K$92,10,FALSE)*O219,"N/A")</f>
        <v>N/A</v>
      </c>
      <c r="R219" s="45" t="str">
        <f>IF(E219=Translations!$A$100,VLOOKUP(Cost!$D$5,'Coefficient Table'!$A$8:$K$92,9,FALSE)*P219,"N/A")</f>
        <v>N/A</v>
      </c>
      <c r="S219" s="127"/>
      <c r="T219" s="229"/>
      <c r="U219" s="222"/>
      <c r="V219" s="222"/>
      <c r="W219" s="222"/>
      <c r="X219" s="227">
        <f t="shared" si="9"/>
        <v>0</v>
      </c>
      <c r="Y219" s="222"/>
      <c r="Z219" s="222">
        <f>$N219*60*Cost!$H$10*Cost!$H$11*Cost!$D$7/1000</f>
        <v>0</v>
      </c>
      <c r="AA219" s="222">
        <f>$N219*60*Cost!$H$10*Cost!$H$11*Cost!$D$8/1000</f>
        <v>0</v>
      </c>
      <c r="AB219" s="222">
        <f>$N219*60*Cost!$H$10*Cost!$H$11*Cost!$D$9/1000</f>
        <v>0</v>
      </c>
      <c r="AC219" s="222">
        <f>$N219*60*Cost!$H$10*Cost!$H$11*Cost!$D$10/1000</f>
        <v>0</v>
      </c>
      <c r="AD219" s="222">
        <f>$N219*60*Cost!$H$10*Cost!$H$11*Cost!$D$11/1000</f>
        <v>0</v>
      </c>
      <c r="AE219" s="222">
        <f t="shared" si="11"/>
        <v>0</v>
      </c>
      <c r="AF219" s="222"/>
      <c r="AG219" s="222"/>
      <c r="AH219" s="222"/>
      <c r="AI219" s="222"/>
      <c r="AJ219" s="222"/>
      <c r="AK219" s="222"/>
      <c r="AL219" s="222"/>
      <c r="AM219" s="222"/>
      <c r="AN219" s="222"/>
      <c r="AO219" s="222"/>
      <c r="AP219" s="222"/>
      <c r="AQ219" s="222"/>
      <c r="AR219" s="222"/>
      <c r="AS219" s="222"/>
      <c r="AT219" s="222"/>
    </row>
    <row r="220" spans="2:46" ht="13.8" x14ac:dyDescent="0.25">
      <c r="B220" s="15"/>
      <c r="C220" s="15"/>
      <c r="D220" s="15"/>
      <c r="E220" s="16"/>
      <c r="F220" s="15"/>
      <c r="G220" s="29"/>
      <c r="H220" s="322"/>
      <c r="I220" s="323"/>
      <c r="J220" s="323"/>
      <c r="K220" s="15"/>
      <c r="L220" s="15"/>
      <c r="M220" s="204">
        <f t="shared" si="10"/>
        <v>0</v>
      </c>
      <c r="N220" s="44">
        <f>IF(DisplayUnits="standard",IF(G220=0,0,VLOOKUP(G220,'Flow Rate Table'!$B$13:$O$132,X220)),IF(G220=0,0,VLOOKUP(G220,#REF!,X220)))</f>
        <v>0</v>
      </c>
      <c r="O220" s="129" t="str">
        <f>IF(E220=$A$3,M220/Cost!$D$6,"N/A")</f>
        <v>N/A</v>
      </c>
      <c r="P220" s="45" t="str">
        <f>IF(E220=Translations!$A$100,VLOOKUP(Cost!$D$5,'Coefficient Table'!$A$8:$K$92,11,FALSE)*O220,"N/A")</f>
        <v>N/A</v>
      </c>
      <c r="Q220" s="45" t="str">
        <f>IF(E220=Translations!$A$100,VLOOKUP(Cost!$D$5,'Coefficient Table'!$A$8:$K$92,10,FALSE)*O220,"N/A")</f>
        <v>N/A</v>
      </c>
      <c r="R220" s="45" t="str">
        <f>IF(E220=Translations!$A$100,VLOOKUP(Cost!$D$5,'Coefficient Table'!$A$8:$K$92,9,FALSE)*P220,"N/A")</f>
        <v>N/A</v>
      </c>
      <c r="S220" s="127"/>
      <c r="T220" s="229"/>
      <c r="U220" s="222"/>
      <c r="V220" s="222"/>
      <c r="W220" s="222"/>
      <c r="X220" s="227">
        <f t="shared" si="9"/>
        <v>0</v>
      </c>
      <c r="Y220" s="222"/>
      <c r="Z220" s="222">
        <f>$N220*60*Cost!$H$10*Cost!$H$11*Cost!$D$7/1000</f>
        <v>0</v>
      </c>
      <c r="AA220" s="222">
        <f>$N220*60*Cost!$H$10*Cost!$H$11*Cost!$D$8/1000</f>
        <v>0</v>
      </c>
      <c r="AB220" s="222">
        <f>$N220*60*Cost!$H$10*Cost!$H$11*Cost!$D$9/1000</f>
        <v>0</v>
      </c>
      <c r="AC220" s="222">
        <f>$N220*60*Cost!$H$10*Cost!$H$11*Cost!$D$10/1000</f>
        <v>0</v>
      </c>
      <c r="AD220" s="222">
        <f>$N220*60*Cost!$H$10*Cost!$H$11*Cost!$D$11/1000</f>
        <v>0</v>
      </c>
      <c r="AE220" s="222">
        <f t="shared" si="11"/>
        <v>0</v>
      </c>
      <c r="AF220" s="222"/>
      <c r="AG220" s="222"/>
      <c r="AH220" s="222"/>
      <c r="AI220" s="222"/>
      <c r="AJ220" s="222"/>
      <c r="AK220" s="222"/>
      <c r="AL220" s="222"/>
      <c r="AM220" s="222"/>
      <c r="AN220" s="222"/>
      <c r="AO220" s="222"/>
      <c r="AP220" s="222"/>
      <c r="AQ220" s="222"/>
      <c r="AR220" s="222"/>
      <c r="AS220" s="222"/>
      <c r="AT220" s="222"/>
    </row>
    <row r="221" spans="2:46" ht="13.8" x14ac:dyDescent="0.25">
      <c r="B221" s="15"/>
      <c r="C221" s="15"/>
      <c r="D221" s="15"/>
      <c r="E221" s="16"/>
      <c r="F221" s="15"/>
      <c r="G221" s="29"/>
      <c r="H221" s="322"/>
      <c r="I221" s="323"/>
      <c r="J221" s="323"/>
      <c r="K221" s="15"/>
      <c r="L221" s="15"/>
      <c r="M221" s="204">
        <f t="shared" si="10"/>
        <v>0</v>
      </c>
      <c r="N221" s="44">
        <f>IF(DisplayUnits="standard",IF(G221=0,0,VLOOKUP(G221,'Flow Rate Table'!$B$13:$O$132,X221)),IF(G221=0,0,VLOOKUP(G221,#REF!,X221)))</f>
        <v>0</v>
      </c>
      <c r="O221" s="129" t="str">
        <f>IF(E221=$A$3,M221/Cost!$D$6,"N/A")</f>
        <v>N/A</v>
      </c>
      <c r="P221" s="45" t="str">
        <f>IF(E221=Translations!$A$100,VLOOKUP(Cost!$D$5,'Coefficient Table'!$A$8:$K$92,11,FALSE)*O221,"N/A")</f>
        <v>N/A</v>
      </c>
      <c r="Q221" s="45" t="str">
        <f>IF(E221=Translations!$A$100,VLOOKUP(Cost!$D$5,'Coefficient Table'!$A$8:$K$92,10,FALSE)*O221,"N/A")</f>
        <v>N/A</v>
      </c>
      <c r="R221" s="45" t="str">
        <f>IF(E221=Translations!$A$100,VLOOKUP(Cost!$D$5,'Coefficient Table'!$A$8:$K$92,9,FALSE)*P221,"N/A")</f>
        <v>N/A</v>
      </c>
      <c r="S221" s="127"/>
      <c r="T221" s="229"/>
      <c r="U221" s="222"/>
      <c r="V221" s="222"/>
      <c r="W221" s="222"/>
      <c r="X221" s="227">
        <f t="shared" si="9"/>
        <v>0</v>
      </c>
      <c r="Y221" s="222"/>
      <c r="Z221" s="222">
        <f>$N221*60*Cost!$H$10*Cost!$H$11*Cost!$D$7/1000</f>
        <v>0</v>
      </c>
      <c r="AA221" s="222">
        <f>$N221*60*Cost!$H$10*Cost!$H$11*Cost!$D$8/1000</f>
        <v>0</v>
      </c>
      <c r="AB221" s="222">
        <f>$N221*60*Cost!$H$10*Cost!$H$11*Cost!$D$9/1000</f>
        <v>0</v>
      </c>
      <c r="AC221" s="222">
        <f>$N221*60*Cost!$H$10*Cost!$H$11*Cost!$D$10/1000</f>
        <v>0</v>
      </c>
      <c r="AD221" s="222">
        <f>$N221*60*Cost!$H$10*Cost!$H$11*Cost!$D$11/1000</f>
        <v>0</v>
      </c>
      <c r="AE221" s="222">
        <f t="shared" si="11"/>
        <v>0</v>
      </c>
      <c r="AF221" s="222"/>
      <c r="AG221" s="222"/>
      <c r="AH221" s="222"/>
      <c r="AI221" s="222"/>
      <c r="AJ221" s="222"/>
      <c r="AK221" s="222"/>
      <c r="AL221" s="222"/>
      <c r="AM221" s="222"/>
      <c r="AN221" s="222"/>
      <c r="AO221" s="222"/>
      <c r="AP221" s="222"/>
      <c r="AQ221" s="222"/>
      <c r="AR221" s="222"/>
      <c r="AS221" s="222"/>
      <c r="AT221" s="222"/>
    </row>
    <row r="222" spans="2:46" ht="13.8" x14ac:dyDescent="0.25">
      <c r="B222" s="15"/>
      <c r="C222" s="15"/>
      <c r="D222" s="15"/>
      <c r="E222" s="16"/>
      <c r="F222" s="15"/>
      <c r="G222" s="29"/>
      <c r="H222" s="322"/>
      <c r="I222" s="323"/>
      <c r="J222" s="323"/>
      <c r="K222" s="15"/>
      <c r="L222" s="15"/>
      <c r="M222" s="204">
        <f t="shared" si="10"/>
        <v>0</v>
      </c>
      <c r="N222" s="44">
        <f>IF(DisplayUnits="standard",IF(G222=0,0,VLOOKUP(G222,'Flow Rate Table'!$B$13:$O$132,X222)),IF(G222=0,0,VLOOKUP(G222,#REF!,X222)))</f>
        <v>0</v>
      </c>
      <c r="O222" s="129" t="str">
        <f>IF(E222=$A$3,M222/Cost!$D$6,"N/A")</f>
        <v>N/A</v>
      </c>
      <c r="P222" s="45" t="str">
        <f>IF(E222=Translations!$A$100,VLOOKUP(Cost!$D$5,'Coefficient Table'!$A$8:$K$92,11,FALSE)*O222,"N/A")</f>
        <v>N/A</v>
      </c>
      <c r="Q222" s="45" t="str">
        <f>IF(E222=Translations!$A$100,VLOOKUP(Cost!$D$5,'Coefficient Table'!$A$8:$K$92,10,FALSE)*O222,"N/A")</f>
        <v>N/A</v>
      </c>
      <c r="R222" s="45" t="str">
        <f>IF(E222=Translations!$A$100,VLOOKUP(Cost!$D$5,'Coefficient Table'!$A$8:$K$92,9,FALSE)*P222,"N/A")</f>
        <v>N/A</v>
      </c>
      <c r="S222" s="127"/>
      <c r="T222" s="229"/>
      <c r="U222" s="222"/>
      <c r="V222" s="222"/>
      <c r="W222" s="222"/>
      <c r="X222" s="227">
        <f t="shared" si="9"/>
        <v>0</v>
      </c>
      <c r="Y222" s="222"/>
      <c r="Z222" s="222">
        <f>$N222*60*Cost!$H$10*Cost!$H$11*Cost!$D$7/1000</f>
        <v>0</v>
      </c>
      <c r="AA222" s="222">
        <f>$N222*60*Cost!$H$10*Cost!$H$11*Cost!$D$8/1000</f>
        <v>0</v>
      </c>
      <c r="AB222" s="222">
        <f>$N222*60*Cost!$H$10*Cost!$H$11*Cost!$D$9/1000</f>
        <v>0</v>
      </c>
      <c r="AC222" s="222">
        <f>$N222*60*Cost!$H$10*Cost!$H$11*Cost!$D$10/1000</f>
        <v>0</v>
      </c>
      <c r="AD222" s="222">
        <f>$N222*60*Cost!$H$10*Cost!$H$11*Cost!$D$11/1000</f>
        <v>0</v>
      </c>
      <c r="AE222" s="222">
        <f t="shared" si="11"/>
        <v>0</v>
      </c>
      <c r="AF222" s="222"/>
      <c r="AG222" s="222"/>
      <c r="AH222" s="222"/>
      <c r="AI222" s="222"/>
      <c r="AJ222" s="222"/>
      <c r="AK222" s="222"/>
      <c r="AL222" s="222"/>
      <c r="AM222" s="222"/>
      <c r="AN222" s="222"/>
      <c r="AO222" s="222"/>
      <c r="AP222" s="222"/>
      <c r="AQ222" s="222"/>
      <c r="AR222" s="222"/>
      <c r="AS222" s="222"/>
      <c r="AT222" s="222"/>
    </row>
    <row r="223" spans="2:46" ht="13.8" x14ac:dyDescent="0.25">
      <c r="B223" s="15"/>
      <c r="C223" s="15"/>
      <c r="D223" s="15"/>
      <c r="E223" s="16"/>
      <c r="F223" s="15"/>
      <c r="G223" s="29"/>
      <c r="H223" s="322"/>
      <c r="I223" s="323"/>
      <c r="J223" s="323"/>
      <c r="K223" s="15"/>
      <c r="L223" s="15"/>
      <c r="M223" s="204">
        <f t="shared" si="10"/>
        <v>0</v>
      </c>
      <c r="N223" s="44">
        <f>IF(DisplayUnits="standard",IF(G223=0,0,VLOOKUP(G223,'Flow Rate Table'!$B$13:$O$132,X223)),IF(G223=0,0,VLOOKUP(G223,#REF!,X223)))</f>
        <v>0</v>
      </c>
      <c r="O223" s="129" t="str">
        <f>IF(E223=$A$3,M223/Cost!$D$6,"N/A")</f>
        <v>N/A</v>
      </c>
      <c r="P223" s="45" t="str">
        <f>IF(E223=Translations!$A$100,VLOOKUP(Cost!$D$5,'Coefficient Table'!$A$8:$K$92,11,FALSE)*O223,"N/A")</f>
        <v>N/A</v>
      </c>
      <c r="Q223" s="45" t="str">
        <f>IF(E223=Translations!$A$100,VLOOKUP(Cost!$D$5,'Coefficient Table'!$A$8:$K$92,10,FALSE)*O223,"N/A")</f>
        <v>N/A</v>
      </c>
      <c r="R223" s="45" t="str">
        <f>IF(E223=Translations!$A$100,VLOOKUP(Cost!$D$5,'Coefficient Table'!$A$8:$K$92,9,FALSE)*P223,"N/A")</f>
        <v>N/A</v>
      </c>
      <c r="S223" s="127"/>
      <c r="T223" s="229"/>
      <c r="U223" s="222"/>
      <c r="V223" s="222"/>
      <c r="W223" s="222"/>
      <c r="X223" s="227">
        <f t="shared" si="9"/>
        <v>0</v>
      </c>
      <c r="Y223" s="222"/>
      <c r="Z223" s="222">
        <f>$N223*60*Cost!$H$10*Cost!$H$11*Cost!$D$7/1000</f>
        <v>0</v>
      </c>
      <c r="AA223" s="222">
        <f>$N223*60*Cost!$H$10*Cost!$H$11*Cost!$D$8/1000</f>
        <v>0</v>
      </c>
      <c r="AB223" s="222">
        <f>$N223*60*Cost!$H$10*Cost!$H$11*Cost!$D$9/1000</f>
        <v>0</v>
      </c>
      <c r="AC223" s="222">
        <f>$N223*60*Cost!$H$10*Cost!$H$11*Cost!$D$10/1000</f>
        <v>0</v>
      </c>
      <c r="AD223" s="222">
        <f>$N223*60*Cost!$H$10*Cost!$H$11*Cost!$D$11/1000</f>
        <v>0</v>
      </c>
      <c r="AE223" s="222">
        <f t="shared" si="11"/>
        <v>0</v>
      </c>
      <c r="AF223" s="222"/>
      <c r="AG223" s="222"/>
      <c r="AH223" s="222"/>
      <c r="AI223" s="222"/>
      <c r="AJ223" s="222"/>
      <c r="AK223" s="222"/>
      <c r="AL223" s="222"/>
      <c r="AM223" s="222"/>
      <c r="AN223" s="222"/>
      <c r="AO223" s="222"/>
      <c r="AP223" s="222"/>
      <c r="AQ223" s="222"/>
      <c r="AR223" s="222"/>
      <c r="AS223" s="222"/>
      <c r="AT223" s="222"/>
    </row>
    <row r="224" spans="2:46" ht="13.8" x14ac:dyDescent="0.25">
      <c r="B224" s="15"/>
      <c r="C224" s="15"/>
      <c r="D224" s="15"/>
      <c r="E224" s="16"/>
      <c r="F224" s="15"/>
      <c r="G224" s="29"/>
      <c r="H224" s="322"/>
      <c r="I224" s="323"/>
      <c r="J224" s="323"/>
      <c r="K224" s="15"/>
      <c r="L224" s="15"/>
      <c r="M224" s="204">
        <f t="shared" si="10"/>
        <v>0</v>
      </c>
      <c r="N224" s="44">
        <f>IF(DisplayUnits="standard",IF(G224=0,0,VLOOKUP(G224,'Flow Rate Table'!$B$13:$O$132,X224)),IF(G224=0,0,VLOOKUP(G224,#REF!,X224)))</f>
        <v>0</v>
      </c>
      <c r="O224" s="129" t="str">
        <f>IF(E224=$A$3,M224/Cost!$D$6,"N/A")</f>
        <v>N/A</v>
      </c>
      <c r="P224" s="45" t="str">
        <f>IF(E224=Translations!$A$100,VLOOKUP(Cost!$D$5,'Coefficient Table'!$A$8:$K$92,11,FALSE)*O224,"N/A")</f>
        <v>N/A</v>
      </c>
      <c r="Q224" s="45" t="str">
        <f>IF(E224=Translations!$A$100,VLOOKUP(Cost!$D$5,'Coefficient Table'!$A$8:$K$92,10,FALSE)*O224,"N/A")</f>
        <v>N/A</v>
      </c>
      <c r="R224" s="45" t="str">
        <f>IF(E224=Translations!$A$100,VLOOKUP(Cost!$D$5,'Coefficient Table'!$A$8:$K$92,9,FALSE)*P224,"N/A")</f>
        <v>N/A</v>
      </c>
      <c r="S224" s="127"/>
      <c r="T224" s="229"/>
      <c r="U224" s="222"/>
      <c r="V224" s="222"/>
      <c r="W224" s="222"/>
      <c r="X224" s="227">
        <f t="shared" si="9"/>
        <v>0</v>
      </c>
      <c r="Y224" s="222"/>
      <c r="Z224" s="222">
        <f>$N224*60*Cost!$H$10*Cost!$H$11*Cost!$D$7/1000</f>
        <v>0</v>
      </c>
      <c r="AA224" s="222">
        <f>$N224*60*Cost!$H$10*Cost!$H$11*Cost!$D$8/1000</f>
        <v>0</v>
      </c>
      <c r="AB224" s="222">
        <f>$N224*60*Cost!$H$10*Cost!$H$11*Cost!$D$9/1000</f>
        <v>0</v>
      </c>
      <c r="AC224" s="222">
        <f>$N224*60*Cost!$H$10*Cost!$H$11*Cost!$D$10/1000</f>
        <v>0</v>
      </c>
      <c r="AD224" s="222">
        <f>$N224*60*Cost!$H$10*Cost!$H$11*Cost!$D$11/1000</f>
        <v>0</v>
      </c>
      <c r="AE224" s="222">
        <f t="shared" si="11"/>
        <v>0</v>
      </c>
      <c r="AF224" s="222"/>
      <c r="AG224" s="222"/>
      <c r="AH224" s="222"/>
      <c r="AI224" s="222"/>
      <c r="AJ224" s="222"/>
      <c r="AK224" s="222"/>
      <c r="AL224" s="222"/>
      <c r="AM224" s="222"/>
      <c r="AN224" s="222"/>
      <c r="AO224" s="222"/>
      <c r="AP224" s="222"/>
      <c r="AQ224" s="222"/>
      <c r="AR224" s="222"/>
      <c r="AS224" s="222"/>
      <c r="AT224" s="222"/>
    </row>
    <row r="225" spans="2:46" ht="13.8" x14ac:dyDescent="0.25">
      <c r="B225" s="15"/>
      <c r="C225" s="15"/>
      <c r="D225" s="15"/>
      <c r="E225" s="16"/>
      <c r="F225" s="15"/>
      <c r="G225" s="29"/>
      <c r="H225" s="322"/>
      <c r="I225" s="323"/>
      <c r="J225" s="323"/>
      <c r="K225" s="15"/>
      <c r="L225" s="15"/>
      <c r="M225" s="204">
        <f t="shared" si="10"/>
        <v>0</v>
      </c>
      <c r="N225" s="44">
        <f>IF(DisplayUnits="standard",IF(G225=0,0,VLOOKUP(G225,'Flow Rate Table'!$B$13:$O$132,X225)),IF(G225=0,0,VLOOKUP(G225,#REF!,X225)))</f>
        <v>0</v>
      </c>
      <c r="O225" s="129" t="str">
        <f>IF(E225=$A$3,M225/Cost!$D$6,"N/A")</f>
        <v>N/A</v>
      </c>
      <c r="P225" s="45" t="str">
        <f>IF(E225=Translations!$A$100,VLOOKUP(Cost!$D$5,'Coefficient Table'!$A$8:$K$92,11,FALSE)*O225,"N/A")</f>
        <v>N/A</v>
      </c>
      <c r="Q225" s="45" t="str">
        <f>IF(E225=Translations!$A$100,VLOOKUP(Cost!$D$5,'Coefficient Table'!$A$8:$K$92,10,FALSE)*O225,"N/A")</f>
        <v>N/A</v>
      </c>
      <c r="R225" s="45" t="str">
        <f>IF(E225=Translations!$A$100,VLOOKUP(Cost!$D$5,'Coefficient Table'!$A$8:$K$92,9,FALSE)*P225,"N/A")</f>
        <v>N/A</v>
      </c>
      <c r="S225" s="127"/>
      <c r="T225" s="229"/>
      <c r="U225" s="222"/>
      <c r="V225" s="222"/>
      <c r="W225" s="222"/>
      <c r="X225" s="227">
        <f t="shared" si="9"/>
        <v>0</v>
      </c>
      <c r="Y225" s="222"/>
      <c r="Z225" s="222">
        <f>$N225*60*Cost!$H$10*Cost!$H$11*Cost!$D$7/1000</f>
        <v>0</v>
      </c>
      <c r="AA225" s="222">
        <f>$N225*60*Cost!$H$10*Cost!$H$11*Cost!$D$8/1000</f>
        <v>0</v>
      </c>
      <c r="AB225" s="222">
        <f>$N225*60*Cost!$H$10*Cost!$H$11*Cost!$D$9/1000</f>
        <v>0</v>
      </c>
      <c r="AC225" s="222">
        <f>$N225*60*Cost!$H$10*Cost!$H$11*Cost!$D$10/1000</f>
        <v>0</v>
      </c>
      <c r="AD225" s="222">
        <f>$N225*60*Cost!$H$10*Cost!$H$11*Cost!$D$11/1000</f>
        <v>0</v>
      </c>
      <c r="AE225" s="222">
        <f t="shared" si="11"/>
        <v>0</v>
      </c>
      <c r="AF225" s="222"/>
      <c r="AG225" s="222"/>
      <c r="AH225" s="222"/>
      <c r="AI225" s="222"/>
      <c r="AJ225" s="222"/>
      <c r="AK225" s="222"/>
      <c r="AL225" s="222"/>
      <c r="AM225" s="222"/>
      <c r="AN225" s="222"/>
      <c r="AO225" s="222"/>
      <c r="AP225" s="222"/>
      <c r="AQ225" s="222"/>
      <c r="AR225" s="222"/>
      <c r="AS225" s="222"/>
      <c r="AT225" s="222"/>
    </row>
    <row r="226" spans="2:46" ht="13.8" x14ac:dyDescent="0.25">
      <c r="B226" s="15"/>
      <c r="C226" s="15"/>
      <c r="D226" s="15"/>
      <c r="E226" s="16"/>
      <c r="F226" s="15"/>
      <c r="G226" s="29"/>
      <c r="H226" s="322"/>
      <c r="I226" s="323"/>
      <c r="J226" s="323"/>
      <c r="K226" s="15"/>
      <c r="L226" s="15"/>
      <c r="M226" s="204">
        <f t="shared" si="10"/>
        <v>0</v>
      </c>
      <c r="N226" s="44">
        <f>IF(DisplayUnits="standard",IF(G226=0,0,VLOOKUP(G226,'Flow Rate Table'!$B$13:$O$132,X226)),IF(G226=0,0,VLOOKUP(G226,#REF!,X226)))</f>
        <v>0</v>
      </c>
      <c r="O226" s="129" t="str">
        <f>IF(E226=$A$3,M226/Cost!$D$6,"N/A")</f>
        <v>N/A</v>
      </c>
      <c r="P226" s="45" t="str">
        <f>IF(E226=Translations!$A$100,VLOOKUP(Cost!$D$5,'Coefficient Table'!$A$8:$K$92,11,FALSE)*O226,"N/A")</f>
        <v>N/A</v>
      </c>
      <c r="Q226" s="45" t="str">
        <f>IF(E226=Translations!$A$100,VLOOKUP(Cost!$D$5,'Coefficient Table'!$A$8:$K$92,10,FALSE)*O226,"N/A")</f>
        <v>N/A</v>
      </c>
      <c r="R226" s="45" t="str">
        <f>IF(E226=Translations!$A$100,VLOOKUP(Cost!$D$5,'Coefficient Table'!$A$8:$K$92,9,FALSE)*P226,"N/A")</f>
        <v>N/A</v>
      </c>
      <c r="S226" s="127"/>
      <c r="T226" s="229"/>
      <c r="U226" s="222"/>
      <c r="V226" s="222"/>
      <c r="W226" s="222"/>
      <c r="X226" s="227">
        <f t="shared" si="9"/>
        <v>0</v>
      </c>
      <c r="Y226" s="222"/>
      <c r="Z226" s="222">
        <f>$N226*60*Cost!$H$10*Cost!$H$11*Cost!$D$7/1000</f>
        <v>0</v>
      </c>
      <c r="AA226" s="222">
        <f>$N226*60*Cost!$H$10*Cost!$H$11*Cost!$D$8/1000</f>
        <v>0</v>
      </c>
      <c r="AB226" s="222">
        <f>$N226*60*Cost!$H$10*Cost!$H$11*Cost!$D$9/1000</f>
        <v>0</v>
      </c>
      <c r="AC226" s="222">
        <f>$N226*60*Cost!$H$10*Cost!$H$11*Cost!$D$10/1000</f>
        <v>0</v>
      </c>
      <c r="AD226" s="222">
        <f>$N226*60*Cost!$H$10*Cost!$H$11*Cost!$D$11/1000</f>
        <v>0</v>
      </c>
      <c r="AE226" s="222">
        <f t="shared" si="11"/>
        <v>0</v>
      </c>
      <c r="AF226" s="222"/>
      <c r="AG226" s="222"/>
      <c r="AH226" s="222"/>
      <c r="AI226" s="222"/>
      <c r="AJ226" s="222"/>
      <c r="AK226" s="222"/>
      <c r="AL226" s="222"/>
      <c r="AM226" s="222"/>
      <c r="AN226" s="222"/>
      <c r="AO226" s="222"/>
      <c r="AP226" s="222"/>
      <c r="AQ226" s="222"/>
      <c r="AR226" s="222"/>
      <c r="AS226" s="222"/>
      <c r="AT226" s="222"/>
    </row>
    <row r="227" spans="2:46" ht="13.8" x14ac:dyDescent="0.25">
      <c r="B227" s="15"/>
      <c r="C227" s="15"/>
      <c r="D227" s="15"/>
      <c r="E227" s="16"/>
      <c r="F227" s="15"/>
      <c r="G227" s="29"/>
      <c r="H227" s="322"/>
      <c r="I227" s="323"/>
      <c r="J227" s="323"/>
      <c r="K227" s="15"/>
      <c r="L227" s="15"/>
      <c r="M227" s="204">
        <f t="shared" si="10"/>
        <v>0</v>
      </c>
      <c r="N227" s="44">
        <f>IF(DisplayUnits="standard",IF(G227=0,0,VLOOKUP(G227,'Flow Rate Table'!$B$13:$O$132,X227)),IF(G227=0,0,VLOOKUP(G227,#REF!,X227)))</f>
        <v>0</v>
      </c>
      <c r="O227" s="129" t="str">
        <f>IF(E227=$A$3,M227/Cost!$D$6,"N/A")</f>
        <v>N/A</v>
      </c>
      <c r="P227" s="45" t="str">
        <f>IF(E227=Translations!$A$100,VLOOKUP(Cost!$D$5,'Coefficient Table'!$A$8:$K$92,11,FALSE)*O227,"N/A")</f>
        <v>N/A</v>
      </c>
      <c r="Q227" s="45" t="str">
        <f>IF(E227=Translations!$A$100,VLOOKUP(Cost!$D$5,'Coefficient Table'!$A$8:$K$92,10,FALSE)*O227,"N/A")</f>
        <v>N/A</v>
      </c>
      <c r="R227" s="45" t="str">
        <f>IF(E227=Translations!$A$100,VLOOKUP(Cost!$D$5,'Coefficient Table'!$A$8:$K$92,9,FALSE)*P227,"N/A")</f>
        <v>N/A</v>
      </c>
      <c r="S227" s="127"/>
      <c r="T227" s="229"/>
      <c r="U227" s="222"/>
      <c r="V227" s="222"/>
      <c r="W227" s="222"/>
      <c r="X227" s="227">
        <f t="shared" si="9"/>
        <v>0</v>
      </c>
      <c r="Y227" s="222"/>
      <c r="Z227" s="222">
        <f>$N227*60*Cost!$H$10*Cost!$H$11*Cost!$D$7/1000</f>
        <v>0</v>
      </c>
      <c r="AA227" s="222">
        <f>$N227*60*Cost!$H$10*Cost!$H$11*Cost!$D$8/1000</f>
        <v>0</v>
      </c>
      <c r="AB227" s="222">
        <f>$N227*60*Cost!$H$10*Cost!$H$11*Cost!$D$9/1000</f>
        <v>0</v>
      </c>
      <c r="AC227" s="222">
        <f>$N227*60*Cost!$H$10*Cost!$H$11*Cost!$D$10/1000</f>
        <v>0</v>
      </c>
      <c r="AD227" s="222">
        <f>$N227*60*Cost!$H$10*Cost!$H$11*Cost!$D$11/1000</f>
        <v>0</v>
      </c>
      <c r="AE227" s="222">
        <f t="shared" si="11"/>
        <v>0</v>
      </c>
      <c r="AF227" s="222"/>
      <c r="AG227" s="222"/>
      <c r="AH227" s="222"/>
      <c r="AI227" s="222"/>
      <c r="AJ227" s="222"/>
      <c r="AK227" s="222"/>
      <c r="AL227" s="222"/>
      <c r="AM227" s="222"/>
      <c r="AN227" s="222"/>
      <c r="AO227" s="222"/>
      <c r="AP227" s="222"/>
      <c r="AQ227" s="222"/>
      <c r="AR227" s="222"/>
      <c r="AS227" s="222"/>
      <c r="AT227" s="222"/>
    </row>
    <row r="228" spans="2:46" ht="13.8" x14ac:dyDescent="0.25">
      <c r="B228" s="15"/>
      <c r="C228" s="15"/>
      <c r="D228" s="15"/>
      <c r="E228" s="16"/>
      <c r="F228" s="15"/>
      <c r="G228" s="29"/>
      <c r="H228" s="322"/>
      <c r="I228" s="323"/>
      <c r="J228" s="323"/>
      <c r="K228" s="15"/>
      <c r="L228" s="15"/>
      <c r="M228" s="204">
        <f t="shared" si="10"/>
        <v>0</v>
      </c>
      <c r="N228" s="44">
        <f>IF(DisplayUnits="standard",IF(G228=0,0,VLOOKUP(G228,'Flow Rate Table'!$B$13:$O$132,X228)),IF(G228=0,0,VLOOKUP(G228,#REF!,X228)))</f>
        <v>0</v>
      </c>
      <c r="O228" s="129" t="str">
        <f>IF(E228=$A$3,M228/Cost!$D$6,"N/A")</f>
        <v>N/A</v>
      </c>
      <c r="P228" s="45" t="str">
        <f>IF(E228=Translations!$A$100,VLOOKUP(Cost!$D$5,'Coefficient Table'!$A$8:$K$92,11,FALSE)*O228,"N/A")</f>
        <v>N/A</v>
      </c>
      <c r="Q228" s="45" t="str">
        <f>IF(E228=Translations!$A$100,VLOOKUP(Cost!$D$5,'Coefficient Table'!$A$8:$K$92,10,FALSE)*O228,"N/A")</f>
        <v>N/A</v>
      </c>
      <c r="R228" s="45" t="str">
        <f>IF(E228=Translations!$A$100,VLOOKUP(Cost!$D$5,'Coefficient Table'!$A$8:$K$92,9,FALSE)*P228,"N/A")</f>
        <v>N/A</v>
      </c>
      <c r="S228" s="127"/>
      <c r="T228" s="229"/>
      <c r="U228" s="222"/>
      <c r="V228" s="222"/>
      <c r="W228" s="222"/>
      <c r="X228" s="227">
        <f t="shared" si="9"/>
        <v>0</v>
      </c>
      <c r="Y228" s="222"/>
      <c r="Z228" s="222">
        <f>$N228*60*Cost!$H$10*Cost!$H$11*Cost!$D$7/1000</f>
        <v>0</v>
      </c>
      <c r="AA228" s="222">
        <f>$N228*60*Cost!$H$10*Cost!$H$11*Cost!$D$8/1000</f>
        <v>0</v>
      </c>
      <c r="AB228" s="222">
        <f>$N228*60*Cost!$H$10*Cost!$H$11*Cost!$D$9/1000</f>
        <v>0</v>
      </c>
      <c r="AC228" s="222">
        <f>$N228*60*Cost!$H$10*Cost!$H$11*Cost!$D$10/1000</f>
        <v>0</v>
      </c>
      <c r="AD228" s="222">
        <f>$N228*60*Cost!$H$10*Cost!$H$11*Cost!$D$11/1000</f>
        <v>0</v>
      </c>
      <c r="AE228" s="222">
        <f t="shared" si="11"/>
        <v>0</v>
      </c>
      <c r="AF228" s="222"/>
      <c r="AG228" s="222"/>
      <c r="AH228" s="222"/>
      <c r="AI228" s="222"/>
      <c r="AJ228" s="222"/>
      <c r="AK228" s="222"/>
      <c r="AL228" s="222"/>
      <c r="AM228" s="222"/>
      <c r="AN228" s="222"/>
      <c r="AO228" s="222"/>
      <c r="AP228" s="222"/>
      <c r="AQ228" s="222"/>
      <c r="AR228" s="222"/>
      <c r="AS228" s="222"/>
      <c r="AT228" s="222"/>
    </row>
    <row r="229" spans="2:46" ht="13.8" x14ac:dyDescent="0.25">
      <c r="B229" s="15"/>
      <c r="C229" s="15"/>
      <c r="D229" s="15"/>
      <c r="E229" s="16"/>
      <c r="F229" s="15"/>
      <c r="G229" s="29"/>
      <c r="H229" s="322"/>
      <c r="I229" s="323"/>
      <c r="J229" s="323"/>
      <c r="K229" s="15"/>
      <c r="L229" s="15"/>
      <c r="M229" s="204">
        <f t="shared" si="10"/>
        <v>0</v>
      </c>
      <c r="N229" s="44">
        <f>IF(DisplayUnits="standard",IF(G229=0,0,VLOOKUP(G229,'Flow Rate Table'!$B$13:$O$132,X229)),IF(G229=0,0,VLOOKUP(G229,#REF!,X229)))</f>
        <v>0</v>
      </c>
      <c r="O229" s="129" t="str">
        <f>IF(E229=$A$3,M229/Cost!$D$6,"N/A")</f>
        <v>N/A</v>
      </c>
      <c r="P229" s="45" t="str">
        <f>IF(E229=Translations!$A$100,VLOOKUP(Cost!$D$5,'Coefficient Table'!$A$8:$K$92,11,FALSE)*O229,"N/A")</f>
        <v>N/A</v>
      </c>
      <c r="Q229" s="45" t="str">
        <f>IF(E229=Translations!$A$100,VLOOKUP(Cost!$D$5,'Coefficient Table'!$A$8:$K$92,10,FALSE)*O229,"N/A")</f>
        <v>N/A</v>
      </c>
      <c r="R229" s="45" t="str">
        <f>IF(E229=Translations!$A$100,VLOOKUP(Cost!$D$5,'Coefficient Table'!$A$8:$K$92,9,FALSE)*P229,"N/A")</f>
        <v>N/A</v>
      </c>
      <c r="S229" s="127"/>
      <c r="T229" s="229"/>
      <c r="U229" s="222"/>
      <c r="V229" s="222"/>
      <c r="W229" s="222"/>
      <c r="X229" s="227">
        <f t="shared" si="9"/>
        <v>0</v>
      </c>
      <c r="Y229" s="222"/>
      <c r="Z229" s="222">
        <f>$N229*60*Cost!$H$10*Cost!$H$11*Cost!$D$7/1000</f>
        <v>0</v>
      </c>
      <c r="AA229" s="222">
        <f>$N229*60*Cost!$H$10*Cost!$H$11*Cost!$D$8/1000</f>
        <v>0</v>
      </c>
      <c r="AB229" s="222">
        <f>$N229*60*Cost!$H$10*Cost!$H$11*Cost!$D$9/1000</f>
        <v>0</v>
      </c>
      <c r="AC229" s="222">
        <f>$N229*60*Cost!$H$10*Cost!$H$11*Cost!$D$10/1000</f>
        <v>0</v>
      </c>
      <c r="AD229" s="222">
        <f>$N229*60*Cost!$H$10*Cost!$H$11*Cost!$D$11/1000</f>
        <v>0</v>
      </c>
      <c r="AE229" s="222">
        <f t="shared" si="11"/>
        <v>0</v>
      </c>
      <c r="AF229" s="222"/>
      <c r="AG229" s="222"/>
      <c r="AH229" s="222"/>
      <c r="AI229" s="222"/>
      <c r="AJ229" s="222"/>
      <c r="AK229" s="222"/>
      <c r="AL229" s="222"/>
      <c r="AM229" s="222"/>
      <c r="AN229" s="222"/>
      <c r="AO229" s="222"/>
      <c r="AP229" s="222"/>
      <c r="AQ229" s="222"/>
      <c r="AR229" s="222"/>
      <c r="AS229" s="222"/>
      <c r="AT229" s="222"/>
    </row>
    <row r="230" spans="2:46" ht="13.8" x14ac:dyDescent="0.25">
      <c r="B230" s="15"/>
      <c r="C230" s="15"/>
      <c r="D230" s="15"/>
      <c r="E230" s="16"/>
      <c r="F230" s="15"/>
      <c r="G230" s="29"/>
      <c r="H230" s="322"/>
      <c r="I230" s="323"/>
      <c r="J230" s="323"/>
      <c r="K230" s="15"/>
      <c r="L230" s="15"/>
      <c r="M230" s="204">
        <f t="shared" si="10"/>
        <v>0</v>
      </c>
      <c r="N230" s="44">
        <f>IF(DisplayUnits="standard",IF(G230=0,0,VLOOKUP(G230,'Flow Rate Table'!$B$13:$O$132,X230)),IF(G230=0,0,VLOOKUP(G230,#REF!,X230)))</f>
        <v>0</v>
      </c>
      <c r="O230" s="129" t="str">
        <f>IF(E230=$A$3,M230/Cost!$D$6,"N/A")</f>
        <v>N/A</v>
      </c>
      <c r="P230" s="45" t="str">
        <f>IF(E230=Translations!$A$100,VLOOKUP(Cost!$D$5,'Coefficient Table'!$A$8:$K$92,11,FALSE)*O230,"N/A")</f>
        <v>N/A</v>
      </c>
      <c r="Q230" s="45" t="str">
        <f>IF(E230=Translations!$A$100,VLOOKUP(Cost!$D$5,'Coefficient Table'!$A$8:$K$92,10,FALSE)*O230,"N/A")</f>
        <v>N/A</v>
      </c>
      <c r="R230" s="45" t="str">
        <f>IF(E230=Translations!$A$100,VLOOKUP(Cost!$D$5,'Coefficient Table'!$A$8:$K$92,9,FALSE)*P230,"N/A")</f>
        <v>N/A</v>
      </c>
      <c r="S230" s="127"/>
      <c r="T230" s="229"/>
      <c r="U230" s="222"/>
      <c r="V230" s="222"/>
      <c r="W230" s="222"/>
      <c r="X230" s="227">
        <f t="shared" si="9"/>
        <v>0</v>
      </c>
      <c r="Y230" s="222"/>
      <c r="Z230" s="222">
        <f>$N230*60*Cost!$H$10*Cost!$H$11*Cost!$D$7/1000</f>
        <v>0</v>
      </c>
      <c r="AA230" s="222">
        <f>$N230*60*Cost!$H$10*Cost!$H$11*Cost!$D$8/1000</f>
        <v>0</v>
      </c>
      <c r="AB230" s="222">
        <f>$N230*60*Cost!$H$10*Cost!$H$11*Cost!$D$9/1000</f>
        <v>0</v>
      </c>
      <c r="AC230" s="222">
        <f>$N230*60*Cost!$H$10*Cost!$H$11*Cost!$D$10/1000</f>
        <v>0</v>
      </c>
      <c r="AD230" s="222">
        <f>$N230*60*Cost!$H$10*Cost!$H$11*Cost!$D$11/1000</f>
        <v>0</v>
      </c>
      <c r="AE230" s="222">
        <f t="shared" si="11"/>
        <v>0</v>
      </c>
      <c r="AF230" s="222"/>
      <c r="AG230" s="222"/>
      <c r="AH230" s="222"/>
      <c r="AI230" s="222"/>
      <c r="AJ230" s="222"/>
      <c r="AK230" s="222"/>
      <c r="AL230" s="222"/>
      <c r="AM230" s="222"/>
      <c r="AN230" s="222"/>
      <c r="AO230" s="222"/>
      <c r="AP230" s="222"/>
      <c r="AQ230" s="222"/>
      <c r="AR230" s="222"/>
      <c r="AS230" s="222"/>
      <c r="AT230" s="222"/>
    </row>
    <row r="231" spans="2:46" ht="13.8" x14ac:dyDescent="0.25">
      <c r="B231" s="15"/>
      <c r="C231" s="15"/>
      <c r="D231" s="15"/>
      <c r="E231" s="16"/>
      <c r="F231" s="15"/>
      <c r="G231" s="29"/>
      <c r="H231" s="322"/>
      <c r="I231" s="323"/>
      <c r="J231" s="323"/>
      <c r="K231" s="15"/>
      <c r="L231" s="15"/>
      <c r="M231" s="204">
        <f t="shared" si="10"/>
        <v>0</v>
      </c>
      <c r="N231" s="44">
        <f>IF(DisplayUnits="standard",IF(G231=0,0,VLOOKUP(G231,'Flow Rate Table'!$B$13:$O$132,X231)),IF(G231=0,0,VLOOKUP(G231,#REF!,X231)))</f>
        <v>0</v>
      </c>
      <c r="O231" s="129" t="str">
        <f>IF(E231=$A$3,M231/Cost!$D$6,"N/A")</f>
        <v>N/A</v>
      </c>
      <c r="P231" s="45" t="str">
        <f>IF(E231=Translations!$A$100,VLOOKUP(Cost!$D$5,'Coefficient Table'!$A$8:$K$92,11,FALSE)*O231,"N/A")</f>
        <v>N/A</v>
      </c>
      <c r="Q231" s="45" t="str">
        <f>IF(E231=Translations!$A$100,VLOOKUP(Cost!$D$5,'Coefficient Table'!$A$8:$K$92,10,FALSE)*O231,"N/A")</f>
        <v>N/A</v>
      </c>
      <c r="R231" s="45" t="str">
        <f>IF(E231=Translations!$A$100,VLOOKUP(Cost!$D$5,'Coefficient Table'!$A$8:$K$92,9,FALSE)*P231,"N/A")</f>
        <v>N/A</v>
      </c>
      <c r="S231" s="127"/>
      <c r="T231" s="229"/>
      <c r="U231" s="222"/>
      <c r="V231" s="222"/>
      <c r="W231" s="222"/>
      <c r="X231" s="227">
        <f t="shared" si="9"/>
        <v>0</v>
      </c>
      <c r="Y231" s="222"/>
      <c r="Z231" s="222">
        <f>$N231*60*Cost!$H$10*Cost!$H$11*Cost!$D$7/1000</f>
        <v>0</v>
      </c>
      <c r="AA231" s="222">
        <f>$N231*60*Cost!$H$10*Cost!$H$11*Cost!$D$8/1000</f>
        <v>0</v>
      </c>
      <c r="AB231" s="222">
        <f>$N231*60*Cost!$H$10*Cost!$H$11*Cost!$D$9/1000</f>
        <v>0</v>
      </c>
      <c r="AC231" s="222">
        <f>$N231*60*Cost!$H$10*Cost!$H$11*Cost!$D$10/1000</f>
        <v>0</v>
      </c>
      <c r="AD231" s="222">
        <f>$N231*60*Cost!$H$10*Cost!$H$11*Cost!$D$11/1000</f>
        <v>0</v>
      </c>
      <c r="AE231" s="222">
        <f t="shared" si="11"/>
        <v>0</v>
      </c>
      <c r="AF231" s="222"/>
      <c r="AG231" s="222"/>
      <c r="AH231" s="222"/>
      <c r="AI231" s="222"/>
      <c r="AJ231" s="222"/>
      <c r="AK231" s="222"/>
      <c r="AL231" s="222"/>
      <c r="AM231" s="222"/>
      <c r="AN231" s="222"/>
      <c r="AO231" s="222"/>
      <c r="AP231" s="222"/>
      <c r="AQ231" s="222"/>
      <c r="AR231" s="222"/>
      <c r="AS231" s="222"/>
      <c r="AT231" s="222"/>
    </row>
    <row r="232" spans="2:46" ht="13.8" x14ac:dyDescent="0.25">
      <c r="B232" s="15"/>
      <c r="C232" s="15"/>
      <c r="D232" s="15"/>
      <c r="E232" s="16"/>
      <c r="F232" s="15"/>
      <c r="G232" s="29"/>
      <c r="H232" s="322"/>
      <c r="I232" s="323"/>
      <c r="J232" s="323"/>
      <c r="K232" s="15"/>
      <c r="L232" s="15"/>
      <c r="M232" s="204">
        <f t="shared" si="10"/>
        <v>0</v>
      </c>
      <c r="N232" s="44">
        <f>IF(DisplayUnits="standard",IF(G232=0,0,VLOOKUP(G232,'Flow Rate Table'!$B$13:$O$132,X232)),IF(G232=0,0,VLOOKUP(G232,#REF!,X232)))</f>
        <v>0</v>
      </c>
      <c r="O232" s="129" t="str">
        <f>IF(E232=$A$3,M232/Cost!$D$6,"N/A")</f>
        <v>N/A</v>
      </c>
      <c r="P232" s="45" t="str">
        <f>IF(E232=Translations!$A$100,VLOOKUP(Cost!$D$5,'Coefficient Table'!$A$8:$K$92,11,FALSE)*O232,"N/A")</f>
        <v>N/A</v>
      </c>
      <c r="Q232" s="45" t="str">
        <f>IF(E232=Translations!$A$100,VLOOKUP(Cost!$D$5,'Coefficient Table'!$A$8:$K$92,10,FALSE)*O232,"N/A")</f>
        <v>N/A</v>
      </c>
      <c r="R232" s="45" t="str">
        <f>IF(E232=Translations!$A$100,VLOOKUP(Cost!$D$5,'Coefficient Table'!$A$8:$K$92,9,FALSE)*P232,"N/A")</f>
        <v>N/A</v>
      </c>
      <c r="S232" s="127"/>
      <c r="T232" s="229"/>
      <c r="U232" s="222"/>
      <c r="V232" s="222"/>
      <c r="W232" s="222"/>
      <c r="X232" s="227">
        <f t="shared" si="9"/>
        <v>0</v>
      </c>
      <c r="Y232" s="222"/>
      <c r="Z232" s="222">
        <f>$N232*60*Cost!$H$10*Cost!$H$11*Cost!$D$7/1000</f>
        <v>0</v>
      </c>
      <c r="AA232" s="222">
        <f>$N232*60*Cost!$H$10*Cost!$H$11*Cost!$D$8/1000</f>
        <v>0</v>
      </c>
      <c r="AB232" s="222">
        <f>$N232*60*Cost!$H$10*Cost!$H$11*Cost!$D$9/1000</f>
        <v>0</v>
      </c>
      <c r="AC232" s="222">
        <f>$N232*60*Cost!$H$10*Cost!$H$11*Cost!$D$10/1000</f>
        <v>0</v>
      </c>
      <c r="AD232" s="222">
        <f>$N232*60*Cost!$H$10*Cost!$H$11*Cost!$D$11/1000</f>
        <v>0</v>
      </c>
      <c r="AE232" s="222">
        <f t="shared" si="11"/>
        <v>0</v>
      </c>
      <c r="AF232" s="222"/>
      <c r="AG232" s="222"/>
      <c r="AH232" s="222"/>
      <c r="AI232" s="222"/>
      <c r="AJ232" s="222"/>
      <c r="AK232" s="222"/>
      <c r="AL232" s="222"/>
      <c r="AM232" s="222"/>
      <c r="AN232" s="222"/>
      <c r="AO232" s="222"/>
      <c r="AP232" s="222"/>
      <c r="AQ232" s="222"/>
      <c r="AR232" s="222"/>
      <c r="AS232" s="222"/>
      <c r="AT232" s="222"/>
    </row>
    <row r="233" spans="2:46" ht="13.8" x14ac:dyDescent="0.25">
      <c r="B233" s="15"/>
      <c r="C233" s="15"/>
      <c r="D233" s="15"/>
      <c r="E233" s="16"/>
      <c r="F233" s="15"/>
      <c r="G233" s="29"/>
      <c r="H233" s="322"/>
      <c r="I233" s="323"/>
      <c r="J233" s="323"/>
      <c r="K233" s="15"/>
      <c r="L233" s="15"/>
      <c r="M233" s="204">
        <f t="shared" si="10"/>
        <v>0</v>
      </c>
      <c r="N233" s="44">
        <f>IF(DisplayUnits="standard",IF(G233=0,0,VLOOKUP(G233,'Flow Rate Table'!$B$13:$O$132,X233)),IF(G233=0,0,VLOOKUP(G233,#REF!,X233)))</f>
        <v>0</v>
      </c>
      <c r="O233" s="129" t="str">
        <f>IF(E233=$A$3,M233/Cost!$D$6,"N/A")</f>
        <v>N/A</v>
      </c>
      <c r="P233" s="45" t="str">
        <f>IF(E233=Translations!$A$100,VLOOKUP(Cost!$D$5,'Coefficient Table'!$A$8:$K$92,11,FALSE)*O233,"N/A")</f>
        <v>N/A</v>
      </c>
      <c r="Q233" s="45" t="str">
        <f>IF(E233=Translations!$A$100,VLOOKUP(Cost!$D$5,'Coefficient Table'!$A$8:$K$92,10,FALSE)*O233,"N/A")</f>
        <v>N/A</v>
      </c>
      <c r="R233" s="45" t="str">
        <f>IF(E233=Translations!$A$100,VLOOKUP(Cost!$D$5,'Coefficient Table'!$A$8:$K$92,9,FALSE)*P233,"N/A")</f>
        <v>N/A</v>
      </c>
      <c r="S233" s="127"/>
      <c r="T233" s="229"/>
      <c r="U233" s="222"/>
      <c r="V233" s="222"/>
      <c r="W233" s="222"/>
      <c r="X233" s="227">
        <f t="shared" si="9"/>
        <v>0</v>
      </c>
      <c r="Y233" s="222"/>
      <c r="Z233" s="222">
        <f>$N233*60*Cost!$H$10*Cost!$H$11*Cost!$D$7/1000</f>
        <v>0</v>
      </c>
      <c r="AA233" s="222">
        <f>$N233*60*Cost!$H$10*Cost!$H$11*Cost!$D$8/1000</f>
        <v>0</v>
      </c>
      <c r="AB233" s="222">
        <f>$N233*60*Cost!$H$10*Cost!$H$11*Cost!$D$9/1000</f>
        <v>0</v>
      </c>
      <c r="AC233" s="222">
        <f>$N233*60*Cost!$H$10*Cost!$H$11*Cost!$D$10/1000</f>
        <v>0</v>
      </c>
      <c r="AD233" s="222">
        <f>$N233*60*Cost!$H$10*Cost!$H$11*Cost!$D$11/1000</f>
        <v>0</v>
      </c>
      <c r="AE233" s="222">
        <f t="shared" si="11"/>
        <v>0</v>
      </c>
      <c r="AF233" s="222"/>
      <c r="AG233" s="222"/>
      <c r="AH233" s="222"/>
      <c r="AI233" s="222"/>
      <c r="AJ233" s="222"/>
      <c r="AK233" s="222"/>
      <c r="AL233" s="222"/>
      <c r="AM233" s="222"/>
      <c r="AN233" s="222"/>
      <c r="AO233" s="222"/>
      <c r="AP233" s="222"/>
      <c r="AQ233" s="222"/>
      <c r="AR233" s="222"/>
      <c r="AS233" s="222"/>
      <c r="AT233" s="222"/>
    </row>
    <row r="234" spans="2:46" ht="13.8" x14ac:dyDescent="0.25">
      <c r="B234" s="15"/>
      <c r="C234" s="15"/>
      <c r="D234" s="15"/>
      <c r="E234" s="16"/>
      <c r="F234" s="15"/>
      <c r="G234" s="29"/>
      <c r="H234" s="322"/>
      <c r="I234" s="323"/>
      <c r="J234" s="323"/>
      <c r="K234" s="15"/>
      <c r="L234" s="15"/>
      <c r="M234" s="204">
        <f t="shared" si="10"/>
        <v>0</v>
      </c>
      <c r="N234" s="44">
        <f>IF(DisplayUnits="standard",IF(G234=0,0,VLOOKUP(G234,'Flow Rate Table'!$B$13:$O$132,X234)),IF(G234=0,0,VLOOKUP(G234,#REF!,X234)))</f>
        <v>0</v>
      </c>
      <c r="O234" s="129" t="str">
        <f>IF(E234=$A$3,M234/Cost!$D$6,"N/A")</f>
        <v>N/A</v>
      </c>
      <c r="P234" s="45" t="str">
        <f>IF(E234=Translations!$A$100,VLOOKUP(Cost!$D$5,'Coefficient Table'!$A$8:$K$92,11,FALSE)*O234,"N/A")</f>
        <v>N/A</v>
      </c>
      <c r="Q234" s="45" t="str">
        <f>IF(E234=Translations!$A$100,VLOOKUP(Cost!$D$5,'Coefficient Table'!$A$8:$K$92,10,FALSE)*O234,"N/A")</f>
        <v>N/A</v>
      </c>
      <c r="R234" s="45" t="str">
        <f>IF(E234=Translations!$A$100,VLOOKUP(Cost!$D$5,'Coefficient Table'!$A$8:$K$92,9,FALSE)*P234,"N/A")</f>
        <v>N/A</v>
      </c>
      <c r="S234" s="127"/>
      <c r="T234" s="229"/>
      <c r="U234" s="222"/>
      <c r="V234" s="222"/>
      <c r="W234" s="222"/>
      <c r="X234" s="227">
        <f t="shared" si="9"/>
        <v>0</v>
      </c>
      <c r="Y234" s="222"/>
      <c r="Z234" s="222">
        <f>$N234*60*Cost!$H$10*Cost!$H$11*Cost!$D$7/1000</f>
        <v>0</v>
      </c>
      <c r="AA234" s="222">
        <f>$N234*60*Cost!$H$10*Cost!$H$11*Cost!$D$8/1000</f>
        <v>0</v>
      </c>
      <c r="AB234" s="222">
        <f>$N234*60*Cost!$H$10*Cost!$H$11*Cost!$D$9/1000</f>
        <v>0</v>
      </c>
      <c r="AC234" s="222">
        <f>$N234*60*Cost!$H$10*Cost!$H$11*Cost!$D$10/1000</f>
        <v>0</v>
      </c>
      <c r="AD234" s="222">
        <f>$N234*60*Cost!$H$10*Cost!$H$11*Cost!$D$11/1000</f>
        <v>0</v>
      </c>
      <c r="AE234" s="222">
        <f t="shared" si="11"/>
        <v>0</v>
      </c>
      <c r="AF234" s="222"/>
      <c r="AG234" s="222"/>
      <c r="AH234" s="222"/>
      <c r="AI234" s="222"/>
      <c r="AJ234" s="222"/>
      <c r="AK234" s="222"/>
      <c r="AL234" s="222"/>
      <c r="AM234" s="222"/>
      <c r="AN234" s="222"/>
      <c r="AO234" s="222"/>
      <c r="AP234" s="222"/>
      <c r="AQ234" s="222"/>
      <c r="AR234" s="222"/>
      <c r="AS234" s="222"/>
      <c r="AT234" s="222"/>
    </row>
    <row r="235" spans="2:46" ht="13.8" x14ac:dyDescent="0.25">
      <c r="B235" s="15"/>
      <c r="C235" s="15"/>
      <c r="D235" s="15"/>
      <c r="E235" s="16"/>
      <c r="F235" s="15"/>
      <c r="G235" s="29"/>
      <c r="H235" s="322"/>
      <c r="I235" s="323"/>
      <c r="J235" s="323"/>
      <c r="K235" s="15"/>
      <c r="L235" s="15"/>
      <c r="M235" s="204">
        <f t="shared" si="10"/>
        <v>0</v>
      </c>
      <c r="N235" s="44">
        <f>IF(DisplayUnits="standard",IF(G235=0,0,VLOOKUP(G235,'Flow Rate Table'!$B$13:$O$132,X235)),IF(G235=0,0,VLOOKUP(G235,#REF!,X235)))</f>
        <v>0</v>
      </c>
      <c r="O235" s="129" t="str">
        <f>IF(E235=$A$3,M235/Cost!$D$6,"N/A")</f>
        <v>N/A</v>
      </c>
      <c r="P235" s="45" t="str">
        <f>IF(E235=Translations!$A$100,VLOOKUP(Cost!$D$5,'Coefficient Table'!$A$8:$K$92,11,FALSE)*O235,"N/A")</f>
        <v>N/A</v>
      </c>
      <c r="Q235" s="45" t="str">
        <f>IF(E235=Translations!$A$100,VLOOKUP(Cost!$D$5,'Coefficient Table'!$A$8:$K$92,10,FALSE)*O235,"N/A")</f>
        <v>N/A</v>
      </c>
      <c r="R235" s="45" t="str">
        <f>IF(E235=Translations!$A$100,VLOOKUP(Cost!$D$5,'Coefficient Table'!$A$8:$K$92,9,FALSE)*P235,"N/A")</f>
        <v>N/A</v>
      </c>
      <c r="S235" s="127"/>
      <c r="T235" s="229"/>
      <c r="U235" s="222"/>
      <c r="V235" s="222"/>
      <c r="W235" s="222"/>
      <c r="X235" s="227">
        <f t="shared" si="9"/>
        <v>0</v>
      </c>
      <c r="Y235" s="222"/>
      <c r="Z235" s="222">
        <f>$N235*60*Cost!$H$10*Cost!$H$11*Cost!$D$7/1000</f>
        <v>0</v>
      </c>
      <c r="AA235" s="222">
        <f>$N235*60*Cost!$H$10*Cost!$H$11*Cost!$D$8/1000</f>
        <v>0</v>
      </c>
      <c r="AB235" s="222">
        <f>$N235*60*Cost!$H$10*Cost!$H$11*Cost!$D$9/1000</f>
        <v>0</v>
      </c>
      <c r="AC235" s="222">
        <f>$N235*60*Cost!$H$10*Cost!$H$11*Cost!$D$10/1000</f>
        <v>0</v>
      </c>
      <c r="AD235" s="222">
        <f>$N235*60*Cost!$H$10*Cost!$H$11*Cost!$D$11/1000</f>
        <v>0</v>
      </c>
      <c r="AE235" s="222">
        <f t="shared" si="11"/>
        <v>0</v>
      </c>
      <c r="AF235" s="222"/>
      <c r="AG235" s="222"/>
      <c r="AH235" s="222"/>
      <c r="AI235" s="222"/>
      <c r="AJ235" s="222"/>
      <c r="AK235" s="222"/>
      <c r="AL235" s="222"/>
      <c r="AM235" s="222"/>
      <c r="AN235" s="222"/>
      <c r="AO235" s="222"/>
      <c r="AP235" s="222"/>
      <c r="AQ235" s="222"/>
      <c r="AR235" s="222"/>
      <c r="AS235" s="222"/>
      <c r="AT235" s="222"/>
    </row>
    <row r="236" spans="2:46" ht="13.8" x14ac:dyDescent="0.25">
      <c r="B236" s="15"/>
      <c r="C236" s="15"/>
      <c r="D236" s="15"/>
      <c r="E236" s="16"/>
      <c r="F236" s="15"/>
      <c r="G236" s="29"/>
      <c r="H236" s="322"/>
      <c r="I236" s="323"/>
      <c r="J236" s="323"/>
      <c r="K236" s="15"/>
      <c r="L236" s="15"/>
      <c r="M236" s="204">
        <f t="shared" si="10"/>
        <v>0</v>
      </c>
      <c r="N236" s="44">
        <f>IF(DisplayUnits="standard",IF(G236=0,0,VLOOKUP(G236,'Flow Rate Table'!$B$13:$O$132,X236)),IF(G236=0,0,VLOOKUP(G236,#REF!,X236)))</f>
        <v>0</v>
      </c>
      <c r="O236" s="129" t="str">
        <f>IF(E236=$A$3,M236/Cost!$D$6,"N/A")</f>
        <v>N/A</v>
      </c>
      <c r="P236" s="45" t="str">
        <f>IF(E236=Translations!$A$100,VLOOKUP(Cost!$D$5,'Coefficient Table'!$A$8:$K$92,11,FALSE)*O236,"N/A")</f>
        <v>N/A</v>
      </c>
      <c r="Q236" s="45" t="str">
        <f>IF(E236=Translations!$A$100,VLOOKUP(Cost!$D$5,'Coefficient Table'!$A$8:$K$92,10,FALSE)*O236,"N/A")</f>
        <v>N/A</v>
      </c>
      <c r="R236" s="45" t="str">
        <f>IF(E236=Translations!$A$100,VLOOKUP(Cost!$D$5,'Coefficient Table'!$A$8:$K$92,9,FALSE)*P236,"N/A")</f>
        <v>N/A</v>
      </c>
      <c r="S236" s="127"/>
      <c r="T236" s="229"/>
      <c r="U236" s="222"/>
      <c r="V236" s="222"/>
      <c r="W236" s="222"/>
      <c r="X236" s="227">
        <f t="shared" si="9"/>
        <v>0</v>
      </c>
      <c r="Y236" s="222"/>
      <c r="Z236" s="222">
        <f>$N236*60*Cost!$H$10*Cost!$H$11*Cost!$D$7/1000</f>
        <v>0</v>
      </c>
      <c r="AA236" s="222">
        <f>$N236*60*Cost!$H$10*Cost!$H$11*Cost!$D$8/1000</f>
        <v>0</v>
      </c>
      <c r="AB236" s="222">
        <f>$N236*60*Cost!$H$10*Cost!$H$11*Cost!$D$9/1000</f>
        <v>0</v>
      </c>
      <c r="AC236" s="222">
        <f>$N236*60*Cost!$H$10*Cost!$H$11*Cost!$D$10/1000</f>
        <v>0</v>
      </c>
      <c r="AD236" s="222">
        <f>$N236*60*Cost!$H$10*Cost!$H$11*Cost!$D$11/1000</f>
        <v>0</v>
      </c>
      <c r="AE236" s="222">
        <f t="shared" si="11"/>
        <v>0</v>
      </c>
      <c r="AF236" s="222"/>
      <c r="AG236" s="222"/>
      <c r="AH236" s="222"/>
      <c r="AI236" s="222"/>
      <c r="AJ236" s="222"/>
      <c r="AK236" s="222"/>
      <c r="AL236" s="222"/>
      <c r="AM236" s="222"/>
      <c r="AN236" s="222"/>
      <c r="AO236" s="222"/>
      <c r="AP236" s="222"/>
      <c r="AQ236" s="222"/>
      <c r="AR236" s="222"/>
      <c r="AS236" s="222"/>
      <c r="AT236" s="222"/>
    </row>
    <row r="237" spans="2:46" ht="13.8" x14ac:dyDescent="0.25">
      <c r="B237" s="15"/>
      <c r="C237" s="15"/>
      <c r="D237" s="15"/>
      <c r="E237" s="16"/>
      <c r="F237" s="15"/>
      <c r="G237" s="29"/>
      <c r="H237" s="322"/>
      <c r="I237" s="323"/>
      <c r="J237" s="323"/>
      <c r="K237" s="15"/>
      <c r="L237" s="15"/>
      <c r="M237" s="204">
        <f t="shared" si="10"/>
        <v>0</v>
      </c>
      <c r="N237" s="44">
        <f>IF(DisplayUnits="standard",IF(G237=0,0,VLOOKUP(G237,'Flow Rate Table'!$B$13:$O$132,X237)),IF(G237=0,0,VLOOKUP(G237,#REF!,X237)))</f>
        <v>0</v>
      </c>
      <c r="O237" s="129" t="str">
        <f>IF(E237=$A$3,M237/Cost!$D$6,"N/A")</f>
        <v>N/A</v>
      </c>
      <c r="P237" s="45" t="str">
        <f>IF(E237=Translations!$A$100,VLOOKUP(Cost!$D$5,'Coefficient Table'!$A$8:$K$92,11,FALSE)*O237,"N/A")</f>
        <v>N/A</v>
      </c>
      <c r="Q237" s="45" t="str">
        <f>IF(E237=Translations!$A$100,VLOOKUP(Cost!$D$5,'Coefficient Table'!$A$8:$K$92,10,FALSE)*O237,"N/A")</f>
        <v>N/A</v>
      </c>
      <c r="R237" s="45" t="str">
        <f>IF(E237=Translations!$A$100,VLOOKUP(Cost!$D$5,'Coefficient Table'!$A$8:$K$92,9,FALSE)*P237,"N/A")</f>
        <v>N/A</v>
      </c>
      <c r="S237" s="127"/>
      <c r="T237" s="229"/>
      <c r="U237" s="222"/>
      <c r="V237" s="222"/>
      <c r="W237" s="222"/>
      <c r="X237" s="227">
        <f t="shared" si="9"/>
        <v>0</v>
      </c>
      <c r="Y237" s="222"/>
      <c r="Z237" s="222">
        <f>$N237*60*Cost!$H$10*Cost!$H$11*Cost!$D$7/1000</f>
        <v>0</v>
      </c>
      <c r="AA237" s="222">
        <f>$N237*60*Cost!$H$10*Cost!$H$11*Cost!$D$8/1000</f>
        <v>0</v>
      </c>
      <c r="AB237" s="222">
        <f>$N237*60*Cost!$H$10*Cost!$H$11*Cost!$D$9/1000</f>
        <v>0</v>
      </c>
      <c r="AC237" s="222">
        <f>$N237*60*Cost!$H$10*Cost!$H$11*Cost!$D$10/1000</f>
        <v>0</v>
      </c>
      <c r="AD237" s="222">
        <f>$N237*60*Cost!$H$10*Cost!$H$11*Cost!$D$11/1000</f>
        <v>0</v>
      </c>
      <c r="AE237" s="222">
        <f t="shared" si="11"/>
        <v>0</v>
      </c>
      <c r="AF237" s="222"/>
      <c r="AG237" s="222"/>
      <c r="AH237" s="222"/>
      <c r="AI237" s="222"/>
      <c r="AJ237" s="222"/>
      <c r="AK237" s="222"/>
      <c r="AL237" s="222"/>
      <c r="AM237" s="222"/>
      <c r="AN237" s="222"/>
      <c r="AO237" s="222"/>
      <c r="AP237" s="222"/>
      <c r="AQ237" s="222"/>
      <c r="AR237" s="222"/>
      <c r="AS237" s="222"/>
      <c r="AT237" s="222"/>
    </row>
    <row r="238" spans="2:46" ht="13.8" x14ac:dyDescent="0.25">
      <c r="B238" s="15"/>
      <c r="C238" s="15"/>
      <c r="D238" s="15"/>
      <c r="E238" s="16"/>
      <c r="F238" s="15"/>
      <c r="G238" s="29"/>
      <c r="H238" s="322"/>
      <c r="I238" s="323"/>
      <c r="J238" s="323"/>
      <c r="K238" s="15"/>
      <c r="L238" s="15"/>
      <c r="M238" s="204">
        <f t="shared" si="10"/>
        <v>0</v>
      </c>
      <c r="N238" s="44">
        <f>IF(DisplayUnits="standard",IF(G238=0,0,VLOOKUP(G238,'Flow Rate Table'!$B$13:$O$132,X238)),IF(G238=0,0,VLOOKUP(G238,#REF!,X238)))</f>
        <v>0</v>
      </c>
      <c r="O238" s="129" t="str">
        <f>IF(E238=$A$3,M238/Cost!$D$6,"N/A")</f>
        <v>N/A</v>
      </c>
      <c r="P238" s="45" t="str">
        <f>IF(E238=Translations!$A$100,VLOOKUP(Cost!$D$5,'Coefficient Table'!$A$8:$K$92,11,FALSE)*O238,"N/A")</f>
        <v>N/A</v>
      </c>
      <c r="Q238" s="45" t="str">
        <f>IF(E238=Translations!$A$100,VLOOKUP(Cost!$D$5,'Coefficient Table'!$A$8:$K$92,10,FALSE)*O238,"N/A")</f>
        <v>N/A</v>
      </c>
      <c r="R238" s="45" t="str">
        <f>IF(E238=Translations!$A$100,VLOOKUP(Cost!$D$5,'Coefficient Table'!$A$8:$K$92,9,FALSE)*P238,"N/A")</f>
        <v>N/A</v>
      </c>
      <c r="S238" s="127"/>
      <c r="T238" s="229"/>
      <c r="U238" s="222"/>
      <c r="V238" s="222"/>
      <c r="W238" s="222"/>
      <c r="X238" s="227">
        <f t="shared" si="9"/>
        <v>0</v>
      </c>
      <c r="Y238" s="222"/>
      <c r="Z238" s="222">
        <f>$N238*60*Cost!$H$10*Cost!$H$11*Cost!$D$7/1000</f>
        <v>0</v>
      </c>
      <c r="AA238" s="222">
        <f>$N238*60*Cost!$H$10*Cost!$H$11*Cost!$D$8/1000</f>
        <v>0</v>
      </c>
      <c r="AB238" s="222">
        <f>$N238*60*Cost!$H$10*Cost!$H$11*Cost!$D$9/1000</f>
        <v>0</v>
      </c>
      <c r="AC238" s="222">
        <f>$N238*60*Cost!$H$10*Cost!$H$11*Cost!$D$10/1000</f>
        <v>0</v>
      </c>
      <c r="AD238" s="222">
        <f>$N238*60*Cost!$H$10*Cost!$H$11*Cost!$D$11/1000</f>
        <v>0</v>
      </c>
      <c r="AE238" s="222">
        <f t="shared" si="11"/>
        <v>0</v>
      </c>
      <c r="AF238" s="222"/>
      <c r="AG238" s="222"/>
      <c r="AH238" s="222"/>
      <c r="AI238" s="222"/>
      <c r="AJ238" s="222"/>
      <c r="AK238" s="222"/>
      <c r="AL238" s="222"/>
      <c r="AM238" s="222"/>
      <c r="AN238" s="222"/>
      <c r="AO238" s="222"/>
      <c r="AP238" s="222"/>
      <c r="AQ238" s="222"/>
      <c r="AR238" s="222"/>
      <c r="AS238" s="222"/>
      <c r="AT238" s="222"/>
    </row>
    <row r="239" spans="2:46" ht="13.8" x14ac:dyDescent="0.25">
      <c r="B239" s="15"/>
      <c r="C239" s="15"/>
      <c r="D239" s="15"/>
      <c r="E239" s="16"/>
      <c r="F239" s="15"/>
      <c r="G239" s="29"/>
      <c r="H239" s="322"/>
      <c r="I239" s="323"/>
      <c r="J239" s="323"/>
      <c r="K239" s="15"/>
      <c r="L239" s="15"/>
      <c r="M239" s="204">
        <f t="shared" si="10"/>
        <v>0</v>
      </c>
      <c r="N239" s="44">
        <f>IF(DisplayUnits="standard",IF(G239=0,0,VLOOKUP(G239,'Flow Rate Table'!$B$13:$O$132,X239)),IF(G239=0,0,VLOOKUP(G239,#REF!,X239)))</f>
        <v>0</v>
      </c>
      <c r="O239" s="129" t="str">
        <f>IF(E239=$A$3,M239/Cost!$D$6,"N/A")</f>
        <v>N/A</v>
      </c>
      <c r="P239" s="45" t="str">
        <f>IF(E239=Translations!$A$100,VLOOKUP(Cost!$D$5,'Coefficient Table'!$A$8:$K$92,11,FALSE)*O239,"N/A")</f>
        <v>N/A</v>
      </c>
      <c r="Q239" s="45" t="str">
        <f>IF(E239=Translations!$A$100,VLOOKUP(Cost!$D$5,'Coefficient Table'!$A$8:$K$92,10,FALSE)*O239,"N/A")</f>
        <v>N/A</v>
      </c>
      <c r="R239" s="45" t="str">
        <f>IF(E239=Translations!$A$100,VLOOKUP(Cost!$D$5,'Coefficient Table'!$A$8:$K$92,9,FALSE)*P239,"N/A")</f>
        <v>N/A</v>
      </c>
      <c r="S239" s="127"/>
      <c r="T239" s="229"/>
      <c r="U239" s="222"/>
      <c r="V239" s="222"/>
      <c r="W239" s="222"/>
      <c r="X239" s="227">
        <f t="shared" si="9"/>
        <v>0</v>
      </c>
      <c r="Y239" s="222"/>
      <c r="Z239" s="222">
        <f>$N239*60*Cost!$H$10*Cost!$H$11*Cost!$D$7/1000</f>
        <v>0</v>
      </c>
      <c r="AA239" s="222">
        <f>$N239*60*Cost!$H$10*Cost!$H$11*Cost!$D$8/1000</f>
        <v>0</v>
      </c>
      <c r="AB239" s="222">
        <f>$N239*60*Cost!$H$10*Cost!$H$11*Cost!$D$9/1000</f>
        <v>0</v>
      </c>
      <c r="AC239" s="222">
        <f>$N239*60*Cost!$H$10*Cost!$H$11*Cost!$D$10/1000</f>
        <v>0</v>
      </c>
      <c r="AD239" s="222">
        <f>$N239*60*Cost!$H$10*Cost!$H$11*Cost!$D$11/1000</f>
        <v>0</v>
      </c>
      <c r="AE239" s="222">
        <f t="shared" si="11"/>
        <v>0</v>
      </c>
      <c r="AF239" s="222"/>
      <c r="AG239" s="222"/>
      <c r="AH239" s="222"/>
      <c r="AI239" s="222"/>
      <c r="AJ239" s="222"/>
      <c r="AK239" s="222"/>
      <c r="AL239" s="222"/>
      <c r="AM239" s="222"/>
      <c r="AN239" s="222"/>
      <c r="AO239" s="222"/>
      <c r="AP239" s="222"/>
      <c r="AQ239" s="222"/>
      <c r="AR239" s="222"/>
      <c r="AS239" s="222"/>
      <c r="AT239" s="222"/>
    </row>
    <row r="240" spans="2:46" ht="13.8" x14ac:dyDescent="0.25">
      <c r="B240" s="15"/>
      <c r="C240" s="15"/>
      <c r="D240" s="15"/>
      <c r="E240" s="16"/>
      <c r="F240" s="15"/>
      <c r="G240" s="29"/>
      <c r="H240" s="322"/>
      <c r="I240" s="323"/>
      <c r="J240" s="323"/>
      <c r="K240" s="15"/>
      <c r="L240" s="15"/>
      <c r="M240" s="204">
        <f t="shared" si="10"/>
        <v>0</v>
      </c>
      <c r="N240" s="44">
        <f>IF(DisplayUnits="standard",IF(G240=0,0,VLOOKUP(G240,'Flow Rate Table'!$B$13:$O$132,X240)),IF(G240=0,0,VLOOKUP(G240,#REF!,X240)))</f>
        <v>0</v>
      </c>
      <c r="O240" s="129" t="str">
        <f>IF(E240=$A$3,M240/Cost!$D$6,"N/A")</f>
        <v>N/A</v>
      </c>
      <c r="P240" s="45" t="str">
        <f>IF(E240=Translations!$A$100,VLOOKUP(Cost!$D$5,'Coefficient Table'!$A$8:$K$92,11,FALSE)*O240,"N/A")</f>
        <v>N/A</v>
      </c>
      <c r="Q240" s="45" t="str">
        <f>IF(E240=Translations!$A$100,VLOOKUP(Cost!$D$5,'Coefficient Table'!$A$8:$K$92,10,FALSE)*O240,"N/A")</f>
        <v>N/A</v>
      </c>
      <c r="R240" s="45" t="str">
        <f>IF(E240=Translations!$A$100,VLOOKUP(Cost!$D$5,'Coefficient Table'!$A$8:$K$92,9,FALSE)*P240,"N/A")</f>
        <v>N/A</v>
      </c>
      <c r="S240" s="127"/>
      <c r="T240" s="229"/>
      <c r="U240" s="222"/>
      <c r="V240" s="222"/>
      <c r="W240" s="222"/>
      <c r="X240" s="227">
        <f t="shared" si="9"/>
        <v>0</v>
      </c>
      <c r="Y240" s="222"/>
      <c r="Z240" s="222">
        <f>$N240*60*Cost!$H$10*Cost!$H$11*Cost!$D$7/1000</f>
        <v>0</v>
      </c>
      <c r="AA240" s="222">
        <f>$N240*60*Cost!$H$10*Cost!$H$11*Cost!$D$8/1000</f>
        <v>0</v>
      </c>
      <c r="AB240" s="222">
        <f>$N240*60*Cost!$H$10*Cost!$H$11*Cost!$D$9/1000</f>
        <v>0</v>
      </c>
      <c r="AC240" s="222">
        <f>$N240*60*Cost!$H$10*Cost!$H$11*Cost!$D$10/1000</f>
        <v>0</v>
      </c>
      <c r="AD240" s="222">
        <f>$N240*60*Cost!$H$10*Cost!$H$11*Cost!$D$11/1000</f>
        <v>0</v>
      </c>
      <c r="AE240" s="222">
        <f t="shared" si="11"/>
        <v>0</v>
      </c>
      <c r="AF240" s="222"/>
      <c r="AG240" s="222"/>
      <c r="AH240" s="222"/>
      <c r="AI240" s="222"/>
      <c r="AJ240" s="222"/>
      <c r="AK240" s="222"/>
      <c r="AL240" s="222"/>
      <c r="AM240" s="222"/>
      <c r="AN240" s="222"/>
      <c r="AO240" s="222"/>
      <c r="AP240" s="222"/>
      <c r="AQ240" s="222"/>
      <c r="AR240" s="222"/>
      <c r="AS240" s="222"/>
      <c r="AT240" s="222"/>
    </row>
    <row r="241" spans="2:46" ht="13.8" x14ac:dyDescent="0.25">
      <c r="B241" s="15"/>
      <c r="C241" s="15"/>
      <c r="D241" s="15"/>
      <c r="E241" s="16"/>
      <c r="F241" s="15"/>
      <c r="G241" s="29"/>
      <c r="H241" s="322"/>
      <c r="I241" s="323"/>
      <c r="J241" s="323"/>
      <c r="K241" s="15"/>
      <c r="L241" s="15"/>
      <c r="M241" s="204">
        <f t="shared" si="10"/>
        <v>0</v>
      </c>
      <c r="N241" s="44">
        <f>IF(DisplayUnits="standard",IF(G241=0,0,VLOOKUP(G241,'Flow Rate Table'!$B$13:$O$132,X241)),IF(G241=0,0,VLOOKUP(G241,#REF!,X241)))</f>
        <v>0</v>
      </c>
      <c r="O241" s="129" t="str">
        <f>IF(E241=$A$3,M241/Cost!$D$6,"N/A")</f>
        <v>N/A</v>
      </c>
      <c r="P241" s="45" t="str">
        <f>IF(E241=Translations!$A$100,VLOOKUP(Cost!$D$5,'Coefficient Table'!$A$8:$K$92,11,FALSE)*O241,"N/A")</f>
        <v>N/A</v>
      </c>
      <c r="Q241" s="45" t="str">
        <f>IF(E241=Translations!$A$100,VLOOKUP(Cost!$D$5,'Coefficient Table'!$A$8:$K$92,10,FALSE)*O241,"N/A")</f>
        <v>N/A</v>
      </c>
      <c r="R241" s="45" t="str">
        <f>IF(E241=Translations!$A$100,VLOOKUP(Cost!$D$5,'Coefficient Table'!$A$8:$K$92,9,FALSE)*P241,"N/A")</f>
        <v>N/A</v>
      </c>
      <c r="S241" s="127"/>
      <c r="T241" s="229"/>
      <c r="U241" s="222"/>
      <c r="V241" s="222"/>
      <c r="W241" s="222"/>
      <c r="X241" s="227">
        <f t="shared" si="9"/>
        <v>0</v>
      </c>
      <c r="Y241" s="222"/>
      <c r="Z241" s="222">
        <f>$N241*60*Cost!$H$10*Cost!$H$11*Cost!$D$7/1000</f>
        <v>0</v>
      </c>
      <c r="AA241" s="222">
        <f>$N241*60*Cost!$H$10*Cost!$H$11*Cost!$D$8/1000</f>
        <v>0</v>
      </c>
      <c r="AB241" s="222">
        <f>$N241*60*Cost!$H$10*Cost!$H$11*Cost!$D$9/1000</f>
        <v>0</v>
      </c>
      <c r="AC241" s="222">
        <f>$N241*60*Cost!$H$10*Cost!$H$11*Cost!$D$10/1000</f>
        <v>0</v>
      </c>
      <c r="AD241" s="222">
        <f>$N241*60*Cost!$H$10*Cost!$H$11*Cost!$D$11/1000</f>
        <v>0</v>
      </c>
      <c r="AE241" s="222">
        <f t="shared" si="11"/>
        <v>0</v>
      </c>
      <c r="AF241" s="222"/>
      <c r="AG241" s="222"/>
      <c r="AH241" s="222"/>
      <c r="AI241" s="222"/>
      <c r="AJ241" s="222"/>
      <c r="AK241" s="222"/>
      <c r="AL241" s="222"/>
      <c r="AM241" s="222"/>
      <c r="AN241" s="222"/>
      <c r="AO241" s="222"/>
      <c r="AP241" s="222"/>
      <c r="AQ241" s="222"/>
      <c r="AR241" s="222"/>
      <c r="AS241" s="222"/>
      <c r="AT241" s="222"/>
    </row>
    <row r="242" spans="2:46" ht="13.8" x14ac:dyDescent="0.25">
      <c r="B242" s="15"/>
      <c r="C242" s="15"/>
      <c r="D242" s="15"/>
      <c r="E242" s="16"/>
      <c r="F242" s="15"/>
      <c r="G242" s="29"/>
      <c r="H242" s="322"/>
      <c r="I242" s="323"/>
      <c r="J242" s="323"/>
      <c r="K242" s="15"/>
      <c r="L242" s="15"/>
      <c r="M242" s="204">
        <f t="shared" si="10"/>
        <v>0</v>
      </c>
      <c r="N242" s="44">
        <f>IF(DisplayUnits="standard",IF(G242=0,0,VLOOKUP(G242,'Flow Rate Table'!$B$13:$O$132,X242)),IF(G242=0,0,VLOOKUP(G242,#REF!,X242)))</f>
        <v>0</v>
      </c>
      <c r="O242" s="129" t="str">
        <f>IF(E242=$A$3,M242/Cost!$D$6,"N/A")</f>
        <v>N/A</v>
      </c>
      <c r="P242" s="45" t="str">
        <f>IF(E242=Translations!$A$100,VLOOKUP(Cost!$D$5,'Coefficient Table'!$A$8:$K$92,11,FALSE)*O242,"N/A")</f>
        <v>N/A</v>
      </c>
      <c r="Q242" s="45" t="str">
        <f>IF(E242=Translations!$A$100,VLOOKUP(Cost!$D$5,'Coefficient Table'!$A$8:$K$92,10,FALSE)*O242,"N/A")</f>
        <v>N/A</v>
      </c>
      <c r="R242" s="45" t="str">
        <f>IF(E242=Translations!$A$100,VLOOKUP(Cost!$D$5,'Coefficient Table'!$A$8:$K$92,9,FALSE)*P242,"N/A")</f>
        <v>N/A</v>
      </c>
      <c r="S242" s="127"/>
      <c r="T242" s="229"/>
      <c r="U242" s="222"/>
      <c r="V242" s="222"/>
      <c r="W242" s="222"/>
      <c r="X242" s="227">
        <f t="shared" si="9"/>
        <v>0</v>
      </c>
      <c r="Y242" s="222"/>
      <c r="Z242" s="222">
        <f>$N242*60*Cost!$H$10*Cost!$H$11*Cost!$D$7/1000</f>
        <v>0</v>
      </c>
      <c r="AA242" s="222">
        <f>$N242*60*Cost!$H$10*Cost!$H$11*Cost!$D$8/1000</f>
        <v>0</v>
      </c>
      <c r="AB242" s="222">
        <f>$N242*60*Cost!$H$10*Cost!$H$11*Cost!$D$9/1000</f>
        <v>0</v>
      </c>
      <c r="AC242" s="222">
        <f>$N242*60*Cost!$H$10*Cost!$H$11*Cost!$D$10/1000</f>
        <v>0</v>
      </c>
      <c r="AD242" s="222">
        <f>$N242*60*Cost!$H$10*Cost!$H$11*Cost!$D$11/1000</f>
        <v>0</v>
      </c>
      <c r="AE242" s="222">
        <f t="shared" si="11"/>
        <v>0</v>
      </c>
      <c r="AF242" s="222"/>
      <c r="AG242" s="222"/>
      <c r="AH242" s="222"/>
      <c r="AI242" s="222"/>
      <c r="AJ242" s="222"/>
      <c r="AK242" s="222"/>
      <c r="AL242" s="222"/>
      <c r="AM242" s="222"/>
      <c r="AN242" s="222"/>
      <c r="AO242" s="222"/>
      <c r="AP242" s="222"/>
      <c r="AQ242" s="222"/>
      <c r="AR242" s="222"/>
      <c r="AS242" s="222"/>
      <c r="AT242" s="222"/>
    </row>
    <row r="243" spans="2:46" ht="13.8" x14ac:dyDescent="0.25">
      <c r="B243" s="15"/>
      <c r="C243" s="15"/>
      <c r="D243" s="15"/>
      <c r="E243" s="16"/>
      <c r="F243" s="15"/>
      <c r="G243" s="29"/>
      <c r="H243" s="322"/>
      <c r="I243" s="323"/>
      <c r="J243" s="323"/>
      <c r="K243" s="15"/>
      <c r="L243" s="15"/>
      <c r="M243" s="204">
        <f t="shared" si="10"/>
        <v>0</v>
      </c>
      <c r="N243" s="44">
        <f>IF(DisplayUnits="standard",IF(G243=0,0,VLOOKUP(G243,'Flow Rate Table'!$B$13:$O$132,X243)),IF(G243=0,0,VLOOKUP(G243,#REF!,X243)))</f>
        <v>0</v>
      </c>
      <c r="O243" s="129" t="str">
        <f>IF(E243=$A$3,M243/Cost!$D$6,"N/A")</f>
        <v>N/A</v>
      </c>
      <c r="P243" s="45" t="str">
        <f>IF(E243=Translations!$A$100,VLOOKUP(Cost!$D$5,'Coefficient Table'!$A$8:$K$92,11,FALSE)*O243,"N/A")</f>
        <v>N/A</v>
      </c>
      <c r="Q243" s="45" t="str">
        <f>IF(E243=Translations!$A$100,VLOOKUP(Cost!$D$5,'Coefficient Table'!$A$8:$K$92,10,FALSE)*O243,"N/A")</f>
        <v>N/A</v>
      </c>
      <c r="R243" s="45" t="str">
        <f>IF(E243=Translations!$A$100,VLOOKUP(Cost!$D$5,'Coefficient Table'!$A$8:$K$92,9,FALSE)*P243,"N/A")</f>
        <v>N/A</v>
      </c>
      <c r="S243" s="127"/>
      <c r="T243" s="229"/>
      <c r="U243" s="222"/>
      <c r="V243" s="222"/>
      <c r="W243" s="222"/>
      <c r="X243" s="227">
        <f t="shared" si="9"/>
        <v>0</v>
      </c>
      <c r="Y243" s="222"/>
      <c r="Z243" s="222">
        <f>$N243*60*Cost!$H$10*Cost!$H$11*Cost!$D$7/1000</f>
        <v>0</v>
      </c>
      <c r="AA243" s="222">
        <f>$N243*60*Cost!$H$10*Cost!$H$11*Cost!$D$8/1000</f>
        <v>0</v>
      </c>
      <c r="AB243" s="222">
        <f>$N243*60*Cost!$H$10*Cost!$H$11*Cost!$D$9/1000</f>
        <v>0</v>
      </c>
      <c r="AC243" s="222">
        <f>$N243*60*Cost!$H$10*Cost!$H$11*Cost!$D$10/1000</f>
        <v>0</v>
      </c>
      <c r="AD243" s="222">
        <f>$N243*60*Cost!$H$10*Cost!$H$11*Cost!$D$11/1000</f>
        <v>0</v>
      </c>
      <c r="AE243" s="222">
        <f t="shared" si="11"/>
        <v>0</v>
      </c>
      <c r="AF243" s="222"/>
      <c r="AG243" s="222"/>
      <c r="AH243" s="222"/>
      <c r="AI243" s="222"/>
      <c r="AJ243" s="222"/>
      <c r="AK243" s="222"/>
      <c r="AL243" s="222"/>
      <c r="AM243" s="222"/>
      <c r="AN243" s="222"/>
      <c r="AO243" s="222"/>
      <c r="AP243" s="222"/>
      <c r="AQ243" s="222"/>
      <c r="AR243" s="222"/>
      <c r="AS243" s="222"/>
      <c r="AT243" s="222"/>
    </row>
    <row r="244" spans="2:46" ht="13.8" x14ac:dyDescent="0.25">
      <c r="B244" s="15"/>
      <c r="C244" s="15"/>
      <c r="D244" s="15"/>
      <c r="E244" s="16"/>
      <c r="F244" s="15"/>
      <c r="G244" s="29"/>
      <c r="H244" s="322"/>
      <c r="I244" s="323"/>
      <c r="J244" s="323"/>
      <c r="K244" s="15"/>
      <c r="L244" s="15"/>
      <c r="M244" s="204">
        <f t="shared" si="10"/>
        <v>0</v>
      </c>
      <c r="N244" s="44">
        <f>IF(DisplayUnits="standard",IF(G244=0,0,VLOOKUP(G244,'Flow Rate Table'!$B$13:$O$132,X244)),IF(G244=0,0,VLOOKUP(G244,#REF!,X244)))</f>
        <v>0</v>
      </c>
      <c r="O244" s="129" t="str">
        <f>IF(E244=$A$3,M244/Cost!$D$6,"N/A")</f>
        <v>N/A</v>
      </c>
      <c r="P244" s="45" t="str">
        <f>IF(E244=Translations!$A$100,VLOOKUP(Cost!$D$5,'Coefficient Table'!$A$8:$K$92,11,FALSE)*O244,"N/A")</f>
        <v>N/A</v>
      </c>
      <c r="Q244" s="45" t="str">
        <f>IF(E244=Translations!$A$100,VLOOKUP(Cost!$D$5,'Coefficient Table'!$A$8:$K$92,10,FALSE)*O244,"N/A")</f>
        <v>N/A</v>
      </c>
      <c r="R244" s="45" t="str">
        <f>IF(E244=Translations!$A$100,VLOOKUP(Cost!$D$5,'Coefficient Table'!$A$8:$K$92,9,FALSE)*P244,"N/A")</f>
        <v>N/A</v>
      </c>
      <c r="S244" s="127"/>
      <c r="T244" s="229"/>
      <c r="U244" s="222"/>
      <c r="V244" s="222"/>
      <c r="W244" s="222"/>
      <c r="X244" s="227">
        <f t="shared" si="9"/>
        <v>0</v>
      </c>
      <c r="Y244" s="222"/>
      <c r="Z244" s="222">
        <f>$N244*60*Cost!$H$10*Cost!$H$11*Cost!$D$7/1000</f>
        <v>0</v>
      </c>
      <c r="AA244" s="222">
        <f>$N244*60*Cost!$H$10*Cost!$H$11*Cost!$D$8/1000</f>
        <v>0</v>
      </c>
      <c r="AB244" s="222">
        <f>$N244*60*Cost!$H$10*Cost!$H$11*Cost!$D$9/1000</f>
        <v>0</v>
      </c>
      <c r="AC244" s="222">
        <f>$N244*60*Cost!$H$10*Cost!$H$11*Cost!$D$10/1000</f>
        <v>0</v>
      </c>
      <c r="AD244" s="222">
        <f>$N244*60*Cost!$H$10*Cost!$H$11*Cost!$D$11/1000</f>
        <v>0</v>
      </c>
      <c r="AE244" s="222">
        <f t="shared" si="11"/>
        <v>0</v>
      </c>
      <c r="AF244" s="222"/>
      <c r="AG244" s="222"/>
      <c r="AH244" s="222"/>
      <c r="AI244" s="222"/>
      <c r="AJ244" s="222"/>
      <c r="AK244" s="222"/>
      <c r="AL244" s="222"/>
      <c r="AM244" s="222"/>
      <c r="AN244" s="222"/>
      <c r="AO244" s="222"/>
      <c r="AP244" s="222"/>
      <c r="AQ244" s="222"/>
      <c r="AR244" s="222"/>
      <c r="AS244" s="222"/>
      <c r="AT244" s="222"/>
    </row>
    <row r="245" spans="2:46" ht="13.8" x14ac:dyDescent="0.25">
      <c r="B245" s="15"/>
      <c r="C245" s="15"/>
      <c r="D245" s="15"/>
      <c r="E245" s="16"/>
      <c r="F245" s="15"/>
      <c r="G245" s="29"/>
      <c r="H245" s="322"/>
      <c r="I245" s="323"/>
      <c r="J245" s="323"/>
      <c r="K245" s="15"/>
      <c r="L245" s="15"/>
      <c r="M245" s="204">
        <f t="shared" si="10"/>
        <v>0</v>
      </c>
      <c r="N245" s="44">
        <f>IF(DisplayUnits="standard",IF(G245=0,0,VLOOKUP(G245,'Flow Rate Table'!$B$13:$O$132,X245)),IF(G245=0,0,VLOOKUP(G245,#REF!,X245)))</f>
        <v>0</v>
      </c>
      <c r="O245" s="129" t="str">
        <f>IF(E245=$A$3,M245/Cost!$D$6,"N/A")</f>
        <v>N/A</v>
      </c>
      <c r="P245" s="45" t="str">
        <f>IF(E245=Translations!$A$100,VLOOKUP(Cost!$D$5,'Coefficient Table'!$A$8:$K$92,11,FALSE)*O245,"N/A")</f>
        <v>N/A</v>
      </c>
      <c r="Q245" s="45" t="str">
        <f>IF(E245=Translations!$A$100,VLOOKUP(Cost!$D$5,'Coefficient Table'!$A$8:$K$92,10,FALSE)*O245,"N/A")</f>
        <v>N/A</v>
      </c>
      <c r="R245" s="45" t="str">
        <f>IF(E245=Translations!$A$100,VLOOKUP(Cost!$D$5,'Coefficient Table'!$A$8:$K$92,9,FALSE)*P245,"N/A")</f>
        <v>N/A</v>
      </c>
      <c r="S245" s="127"/>
      <c r="T245" s="229"/>
      <c r="U245" s="222"/>
      <c r="V245" s="222"/>
      <c r="W245" s="222"/>
      <c r="X245" s="227">
        <f t="shared" si="9"/>
        <v>0</v>
      </c>
      <c r="Y245" s="222"/>
      <c r="Z245" s="222">
        <f>$N245*60*Cost!$H$10*Cost!$H$11*Cost!$D$7/1000</f>
        <v>0</v>
      </c>
      <c r="AA245" s="222">
        <f>$N245*60*Cost!$H$10*Cost!$H$11*Cost!$D$8/1000</f>
        <v>0</v>
      </c>
      <c r="AB245" s="222">
        <f>$N245*60*Cost!$H$10*Cost!$H$11*Cost!$D$9/1000</f>
        <v>0</v>
      </c>
      <c r="AC245" s="222">
        <f>$N245*60*Cost!$H$10*Cost!$H$11*Cost!$D$10/1000</f>
        <v>0</v>
      </c>
      <c r="AD245" s="222">
        <f>$N245*60*Cost!$H$10*Cost!$H$11*Cost!$D$11/1000</f>
        <v>0</v>
      </c>
      <c r="AE245" s="222">
        <f t="shared" si="11"/>
        <v>0</v>
      </c>
      <c r="AF245" s="222"/>
      <c r="AG245" s="222"/>
      <c r="AH245" s="222"/>
      <c r="AI245" s="222"/>
      <c r="AJ245" s="222"/>
      <c r="AK245" s="222"/>
      <c r="AL245" s="222"/>
      <c r="AM245" s="222"/>
      <c r="AN245" s="222"/>
      <c r="AO245" s="222"/>
      <c r="AP245" s="222"/>
      <c r="AQ245" s="222"/>
      <c r="AR245" s="222"/>
      <c r="AS245" s="222"/>
      <c r="AT245" s="222"/>
    </row>
    <row r="246" spans="2:46" ht="13.8" x14ac:dyDescent="0.25">
      <c r="B246" s="15"/>
      <c r="C246" s="15"/>
      <c r="D246" s="15"/>
      <c r="E246" s="16"/>
      <c r="F246" s="15"/>
      <c r="G246" s="29"/>
      <c r="H246" s="322"/>
      <c r="I246" s="323"/>
      <c r="J246" s="323"/>
      <c r="K246" s="15"/>
      <c r="L246" s="15"/>
      <c r="M246" s="204">
        <f t="shared" si="10"/>
        <v>0</v>
      </c>
      <c r="N246" s="44">
        <f>IF(DisplayUnits="standard",IF(G246=0,0,VLOOKUP(G246,'Flow Rate Table'!$B$13:$O$132,X246)),IF(G246=0,0,VLOOKUP(G246,#REF!,X246)))</f>
        <v>0</v>
      </c>
      <c r="O246" s="129" t="str">
        <f>IF(E246=$A$3,M246/Cost!$D$6,"N/A")</f>
        <v>N/A</v>
      </c>
      <c r="P246" s="45" t="str">
        <f>IF(E246=Translations!$A$100,VLOOKUP(Cost!$D$5,'Coefficient Table'!$A$8:$K$92,11,FALSE)*O246,"N/A")</f>
        <v>N/A</v>
      </c>
      <c r="Q246" s="45" t="str">
        <f>IF(E246=Translations!$A$100,VLOOKUP(Cost!$D$5,'Coefficient Table'!$A$8:$K$92,10,FALSE)*O246,"N/A")</f>
        <v>N/A</v>
      </c>
      <c r="R246" s="45" t="str">
        <f>IF(E246=Translations!$A$100,VLOOKUP(Cost!$D$5,'Coefficient Table'!$A$8:$K$92,9,FALSE)*P246,"N/A")</f>
        <v>N/A</v>
      </c>
      <c r="S246" s="127"/>
      <c r="T246" s="229"/>
      <c r="U246" s="222"/>
      <c r="V246" s="222"/>
      <c r="W246" s="222"/>
      <c r="X246" s="227">
        <f t="shared" si="9"/>
        <v>0</v>
      </c>
      <c r="Y246" s="222"/>
      <c r="Z246" s="222">
        <f>$N246*60*Cost!$H$10*Cost!$H$11*Cost!$D$7/1000</f>
        <v>0</v>
      </c>
      <c r="AA246" s="222">
        <f>$N246*60*Cost!$H$10*Cost!$H$11*Cost!$D$8/1000</f>
        <v>0</v>
      </c>
      <c r="AB246" s="222">
        <f>$N246*60*Cost!$H$10*Cost!$H$11*Cost!$D$9/1000</f>
        <v>0</v>
      </c>
      <c r="AC246" s="222">
        <f>$N246*60*Cost!$H$10*Cost!$H$11*Cost!$D$10/1000</f>
        <v>0</v>
      </c>
      <c r="AD246" s="222">
        <f>$N246*60*Cost!$H$10*Cost!$H$11*Cost!$D$11/1000</f>
        <v>0</v>
      </c>
      <c r="AE246" s="222">
        <f t="shared" si="11"/>
        <v>0</v>
      </c>
      <c r="AF246" s="222"/>
      <c r="AG246" s="222"/>
      <c r="AH246" s="222"/>
      <c r="AI246" s="222"/>
      <c r="AJ246" s="222"/>
      <c r="AK246" s="222"/>
      <c r="AL246" s="222"/>
      <c r="AM246" s="222"/>
      <c r="AN246" s="222"/>
      <c r="AO246" s="222"/>
      <c r="AP246" s="222"/>
      <c r="AQ246" s="222"/>
      <c r="AR246" s="222"/>
      <c r="AS246" s="222"/>
      <c r="AT246" s="222"/>
    </row>
    <row r="247" spans="2:46" ht="13.8" x14ac:dyDescent="0.25">
      <c r="B247" s="15"/>
      <c r="C247" s="15"/>
      <c r="D247" s="15"/>
      <c r="E247" s="16"/>
      <c r="F247" s="15"/>
      <c r="G247" s="29"/>
      <c r="H247" s="322"/>
      <c r="I247" s="323"/>
      <c r="J247" s="323"/>
      <c r="K247" s="15"/>
      <c r="L247" s="15"/>
      <c r="M247" s="204">
        <f t="shared" si="10"/>
        <v>0</v>
      </c>
      <c r="N247" s="44">
        <f>IF(DisplayUnits="standard",IF(G247=0,0,VLOOKUP(G247,'Flow Rate Table'!$B$13:$O$132,X247)),IF(G247=0,0,VLOOKUP(G247,#REF!,X247)))</f>
        <v>0</v>
      </c>
      <c r="O247" s="129" t="str">
        <f>IF(E247=$A$3,M247/Cost!$D$6,"N/A")</f>
        <v>N/A</v>
      </c>
      <c r="P247" s="45" t="str">
        <f>IF(E247=Translations!$A$100,VLOOKUP(Cost!$D$5,'Coefficient Table'!$A$8:$K$92,11,FALSE)*O247,"N/A")</f>
        <v>N/A</v>
      </c>
      <c r="Q247" s="45" t="str">
        <f>IF(E247=Translations!$A$100,VLOOKUP(Cost!$D$5,'Coefficient Table'!$A$8:$K$92,10,FALSE)*O247,"N/A")</f>
        <v>N/A</v>
      </c>
      <c r="R247" s="45" t="str">
        <f>IF(E247=Translations!$A$100,VLOOKUP(Cost!$D$5,'Coefficient Table'!$A$8:$K$92,9,FALSE)*P247,"N/A")</f>
        <v>N/A</v>
      </c>
      <c r="S247" s="127"/>
      <c r="T247" s="229"/>
      <c r="U247" s="222"/>
      <c r="V247" s="222"/>
      <c r="W247" s="222"/>
      <c r="X247" s="227">
        <f t="shared" si="9"/>
        <v>0</v>
      </c>
      <c r="Y247" s="222"/>
      <c r="Z247" s="222">
        <f>$N247*60*Cost!$H$10*Cost!$H$11*Cost!$D$7/1000</f>
        <v>0</v>
      </c>
      <c r="AA247" s="222">
        <f>$N247*60*Cost!$H$10*Cost!$H$11*Cost!$D$8/1000</f>
        <v>0</v>
      </c>
      <c r="AB247" s="222">
        <f>$N247*60*Cost!$H$10*Cost!$H$11*Cost!$D$9/1000</f>
        <v>0</v>
      </c>
      <c r="AC247" s="222">
        <f>$N247*60*Cost!$H$10*Cost!$H$11*Cost!$D$10/1000</f>
        <v>0</v>
      </c>
      <c r="AD247" s="222">
        <f>$N247*60*Cost!$H$10*Cost!$H$11*Cost!$D$11/1000</f>
        <v>0</v>
      </c>
      <c r="AE247" s="222">
        <f t="shared" si="11"/>
        <v>0</v>
      </c>
      <c r="AF247" s="222"/>
      <c r="AG247" s="222"/>
      <c r="AH247" s="222"/>
      <c r="AI247" s="222"/>
      <c r="AJ247" s="222"/>
      <c r="AK247" s="222"/>
      <c r="AL247" s="222"/>
      <c r="AM247" s="222"/>
      <c r="AN247" s="222"/>
      <c r="AO247" s="222"/>
      <c r="AP247" s="222"/>
      <c r="AQ247" s="222"/>
      <c r="AR247" s="222"/>
      <c r="AS247" s="222"/>
      <c r="AT247" s="222"/>
    </row>
    <row r="248" spans="2:46" ht="13.8" x14ac:dyDescent="0.25">
      <c r="B248" s="15"/>
      <c r="C248" s="15"/>
      <c r="D248" s="15"/>
      <c r="E248" s="16"/>
      <c r="F248" s="15"/>
      <c r="G248" s="29"/>
      <c r="H248" s="322"/>
      <c r="I248" s="323"/>
      <c r="J248" s="323"/>
      <c r="K248" s="15"/>
      <c r="L248" s="15"/>
      <c r="M248" s="204">
        <f t="shared" si="10"/>
        <v>0</v>
      </c>
      <c r="N248" s="44">
        <f>IF(DisplayUnits="standard",IF(G248=0,0,VLOOKUP(G248,'Flow Rate Table'!$B$13:$O$132,X248)),IF(G248=0,0,VLOOKUP(G248,#REF!,X248)))</f>
        <v>0</v>
      </c>
      <c r="O248" s="129" t="str">
        <f>IF(E248=$A$3,M248/Cost!$D$6,"N/A")</f>
        <v>N/A</v>
      </c>
      <c r="P248" s="45" t="str">
        <f>IF(E248=Translations!$A$100,VLOOKUP(Cost!$D$5,'Coefficient Table'!$A$8:$K$92,11,FALSE)*O248,"N/A")</f>
        <v>N/A</v>
      </c>
      <c r="Q248" s="45" t="str">
        <f>IF(E248=Translations!$A$100,VLOOKUP(Cost!$D$5,'Coefficient Table'!$A$8:$K$92,10,FALSE)*O248,"N/A")</f>
        <v>N/A</v>
      </c>
      <c r="R248" s="45" t="str">
        <f>IF(E248=Translations!$A$100,VLOOKUP(Cost!$D$5,'Coefficient Table'!$A$8:$K$92,9,FALSE)*P248,"N/A")</f>
        <v>N/A</v>
      </c>
      <c r="S248" s="127"/>
      <c r="T248" s="229"/>
      <c r="U248" s="222"/>
      <c r="V248" s="222"/>
      <c r="W248" s="222"/>
      <c r="X248" s="227">
        <f t="shared" si="9"/>
        <v>0</v>
      </c>
      <c r="Y248" s="222"/>
      <c r="Z248" s="222">
        <f>$N248*60*Cost!$H$10*Cost!$H$11*Cost!$D$7/1000</f>
        <v>0</v>
      </c>
      <c r="AA248" s="222">
        <f>$N248*60*Cost!$H$10*Cost!$H$11*Cost!$D$8/1000</f>
        <v>0</v>
      </c>
      <c r="AB248" s="222">
        <f>$N248*60*Cost!$H$10*Cost!$H$11*Cost!$D$9/1000</f>
        <v>0</v>
      </c>
      <c r="AC248" s="222">
        <f>$N248*60*Cost!$H$10*Cost!$H$11*Cost!$D$10/1000</f>
        <v>0</v>
      </c>
      <c r="AD248" s="222">
        <f>$N248*60*Cost!$H$10*Cost!$H$11*Cost!$D$11/1000</f>
        <v>0</v>
      </c>
      <c r="AE248" s="222">
        <f t="shared" si="11"/>
        <v>0</v>
      </c>
      <c r="AF248" s="222"/>
      <c r="AG248" s="222"/>
      <c r="AH248" s="222"/>
      <c r="AI248" s="222"/>
      <c r="AJ248" s="222"/>
      <c r="AK248" s="222"/>
      <c r="AL248" s="222"/>
      <c r="AM248" s="222"/>
      <c r="AN248" s="222"/>
      <c r="AO248" s="222"/>
      <c r="AP248" s="222"/>
      <c r="AQ248" s="222"/>
      <c r="AR248" s="222"/>
      <c r="AS248" s="222"/>
      <c r="AT248" s="222"/>
    </row>
    <row r="249" spans="2:46" ht="13.8" x14ac:dyDescent="0.25">
      <c r="B249" s="15"/>
      <c r="C249" s="15"/>
      <c r="D249" s="15"/>
      <c r="E249" s="16"/>
      <c r="F249" s="15"/>
      <c r="G249" s="29"/>
      <c r="H249" s="322"/>
      <c r="I249" s="323"/>
      <c r="J249" s="323"/>
      <c r="K249" s="15"/>
      <c r="L249" s="15"/>
      <c r="M249" s="204">
        <f t="shared" si="10"/>
        <v>0</v>
      </c>
      <c r="N249" s="44">
        <f>IF(DisplayUnits="standard",IF(G249=0,0,VLOOKUP(G249,'Flow Rate Table'!$B$13:$O$132,X249)),IF(G249=0,0,VLOOKUP(G249,#REF!,X249)))</f>
        <v>0</v>
      </c>
      <c r="O249" s="129" t="str">
        <f>IF(E249=$A$3,M249/Cost!$D$6,"N/A")</f>
        <v>N/A</v>
      </c>
      <c r="P249" s="45" t="str">
        <f>IF(E249=Translations!$A$100,VLOOKUP(Cost!$D$5,'Coefficient Table'!$A$8:$K$92,11,FALSE)*O249,"N/A")</f>
        <v>N/A</v>
      </c>
      <c r="Q249" s="45" t="str">
        <f>IF(E249=Translations!$A$100,VLOOKUP(Cost!$D$5,'Coefficient Table'!$A$8:$K$92,10,FALSE)*O249,"N/A")</f>
        <v>N/A</v>
      </c>
      <c r="R249" s="45" t="str">
        <f>IF(E249=Translations!$A$100,VLOOKUP(Cost!$D$5,'Coefficient Table'!$A$8:$K$92,9,FALSE)*P249,"N/A")</f>
        <v>N/A</v>
      </c>
      <c r="S249" s="127"/>
      <c r="T249" s="229"/>
      <c r="U249" s="222"/>
      <c r="V249" s="222"/>
      <c r="W249" s="222"/>
      <c r="X249" s="227">
        <f t="shared" si="9"/>
        <v>0</v>
      </c>
      <c r="Y249" s="222"/>
      <c r="Z249" s="222">
        <f>$N249*60*Cost!$H$10*Cost!$H$11*Cost!$D$7/1000</f>
        <v>0</v>
      </c>
      <c r="AA249" s="222">
        <f>$N249*60*Cost!$H$10*Cost!$H$11*Cost!$D$8/1000</f>
        <v>0</v>
      </c>
      <c r="AB249" s="222">
        <f>$N249*60*Cost!$H$10*Cost!$H$11*Cost!$D$9/1000</f>
        <v>0</v>
      </c>
      <c r="AC249" s="222">
        <f>$N249*60*Cost!$H$10*Cost!$H$11*Cost!$D$10/1000</f>
        <v>0</v>
      </c>
      <c r="AD249" s="222">
        <f>$N249*60*Cost!$H$10*Cost!$H$11*Cost!$D$11/1000</f>
        <v>0</v>
      </c>
      <c r="AE249" s="222">
        <f t="shared" si="11"/>
        <v>0</v>
      </c>
      <c r="AF249" s="222"/>
      <c r="AG249" s="222"/>
      <c r="AH249" s="222"/>
      <c r="AI249" s="222"/>
      <c r="AJ249" s="222"/>
      <c r="AK249" s="222"/>
      <c r="AL249" s="222"/>
      <c r="AM249" s="222"/>
      <c r="AN249" s="222"/>
      <c r="AO249" s="222"/>
      <c r="AP249" s="222"/>
      <c r="AQ249" s="222"/>
      <c r="AR249" s="222"/>
      <c r="AS249" s="222"/>
      <c r="AT249" s="222"/>
    </row>
    <row r="250" spans="2:46" ht="13.8" x14ac:dyDescent="0.25">
      <c r="B250" s="15"/>
      <c r="C250" s="15"/>
      <c r="D250" s="15"/>
      <c r="E250" s="16"/>
      <c r="F250" s="15"/>
      <c r="G250" s="29"/>
      <c r="H250" s="322"/>
      <c r="I250" s="323"/>
      <c r="J250" s="323"/>
      <c r="K250" s="15"/>
      <c r="L250" s="15"/>
      <c r="M250" s="204">
        <f t="shared" si="10"/>
        <v>0</v>
      </c>
      <c r="N250" s="44">
        <f>IF(DisplayUnits="standard",IF(G250=0,0,VLOOKUP(G250,'Flow Rate Table'!$B$13:$O$132,X250)),IF(G250=0,0,VLOOKUP(G250,#REF!,X250)))</f>
        <v>0</v>
      </c>
      <c r="O250" s="129" t="str">
        <f>IF(E250=$A$3,M250/Cost!$D$6,"N/A")</f>
        <v>N/A</v>
      </c>
      <c r="P250" s="45" t="str">
        <f>IF(E250=Translations!$A$100,VLOOKUP(Cost!$D$5,'Coefficient Table'!$A$8:$K$92,11,FALSE)*O250,"N/A")</f>
        <v>N/A</v>
      </c>
      <c r="Q250" s="45" t="str">
        <f>IF(E250=Translations!$A$100,VLOOKUP(Cost!$D$5,'Coefficient Table'!$A$8:$K$92,10,FALSE)*O250,"N/A")</f>
        <v>N/A</v>
      </c>
      <c r="R250" s="45" t="str">
        <f>IF(E250=Translations!$A$100,VLOOKUP(Cost!$D$5,'Coefficient Table'!$A$8:$K$92,9,FALSE)*P250,"N/A")</f>
        <v>N/A</v>
      </c>
      <c r="S250" s="127"/>
      <c r="T250" s="229"/>
      <c r="U250" s="222"/>
      <c r="V250" s="222"/>
      <c r="W250" s="222"/>
      <c r="X250" s="227">
        <f t="shared" si="9"/>
        <v>0</v>
      </c>
      <c r="Y250" s="222"/>
      <c r="Z250" s="222">
        <f>$N250*60*Cost!$H$10*Cost!$H$11*Cost!$D$7/1000</f>
        <v>0</v>
      </c>
      <c r="AA250" s="222">
        <f>$N250*60*Cost!$H$10*Cost!$H$11*Cost!$D$8/1000</f>
        <v>0</v>
      </c>
      <c r="AB250" s="222">
        <f>$N250*60*Cost!$H$10*Cost!$H$11*Cost!$D$9/1000</f>
        <v>0</v>
      </c>
      <c r="AC250" s="222">
        <f>$N250*60*Cost!$H$10*Cost!$H$11*Cost!$D$10/1000</f>
        <v>0</v>
      </c>
      <c r="AD250" s="222">
        <f>$N250*60*Cost!$H$10*Cost!$H$11*Cost!$D$11/1000</f>
        <v>0</v>
      </c>
      <c r="AE250" s="222">
        <f t="shared" si="11"/>
        <v>0</v>
      </c>
      <c r="AF250" s="222"/>
      <c r="AG250" s="222"/>
      <c r="AH250" s="222"/>
      <c r="AI250" s="222"/>
      <c r="AJ250" s="222"/>
      <c r="AK250" s="222"/>
      <c r="AL250" s="222"/>
      <c r="AM250" s="222"/>
      <c r="AN250" s="222"/>
      <c r="AO250" s="222"/>
      <c r="AP250" s="222"/>
      <c r="AQ250" s="222"/>
      <c r="AR250" s="222"/>
      <c r="AS250" s="222"/>
      <c r="AT250" s="222"/>
    </row>
    <row r="251" spans="2:46" ht="13.8" x14ac:dyDescent="0.25">
      <c r="B251" s="15"/>
      <c r="C251" s="15"/>
      <c r="D251" s="15"/>
      <c r="E251" s="16"/>
      <c r="F251" s="15"/>
      <c r="G251" s="29"/>
      <c r="H251" s="322"/>
      <c r="I251" s="323"/>
      <c r="J251" s="323"/>
      <c r="K251" s="15"/>
      <c r="L251" s="15"/>
      <c r="M251" s="204">
        <f t="shared" si="10"/>
        <v>0</v>
      </c>
      <c r="N251" s="44">
        <f>IF(DisplayUnits="standard",IF(G251=0,0,VLOOKUP(G251,'Flow Rate Table'!$B$13:$O$132,X251)),IF(G251=0,0,VLOOKUP(G251,#REF!,X251)))</f>
        <v>0</v>
      </c>
      <c r="O251" s="129" t="str">
        <f>IF(E251=$A$3,M251/Cost!$D$6,"N/A")</f>
        <v>N/A</v>
      </c>
      <c r="P251" s="45" t="str">
        <f>IF(E251=Translations!$A$100,VLOOKUP(Cost!$D$5,'Coefficient Table'!$A$8:$K$92,11,FALSE)*O251,"N/A")</f>
        <v>N/A</v>
      </c>
      <c r="Q251" s="45" t="str">
        <f>IF(E251=Translations!$A$100,VLOOKUP(Cost!$D$5,'Coefficient Table'!$A$8:$K$92,10,FALSE)*O251,"N/A")</f>
        <v>N/A</v>
      </c>
      <c r="R251" s="45" t="str">
        <f>IF(E251=Translations!$A$100,VLOOKUP(Cost!$D$5,'Coefficient Table'!$A$8:$K$92,9,FALSE)*P251,"N/A")</f>
        <v>N/A</v>
      </c>
      <c r="S251" s="127"/>
      <c r="T251" s="229"/>
      <c r="U251" s="222"/>
      <c r="V251" s="222"/>
      <c r="W251" s="222"/>
      <c r="X251" s="227">
        <f t="shared" si="9"/>
        <v>0</v>
      </c>
      <c r="Y251" s="222"/>
      <c r="Z251" s="222">
        <f>$N251*60*Cost!$H$10*Cost!$H$11*Cost!$D$7/1000</f>
        <v>0</v>
      </c>
      <c r="AA251" s="222">
        <f>$N251*60*Cost!$H$10*Cost!$H$11*Cost!$D$8/1000</f>
        <v>0</v>
      </c>
      <c r="AB251" s="222">
        <f>$N251*60*Cost!$H$10*Cost!$H$11*Cost!$D$9/1000</f>
        <v>0</v>
      </c>
      <c r="AC251" s="222">
        <f>$N251*60*Cost!$H$10*Cost!$H$11*Cost!$D$10/1000</f>
        <v>0</v>
      </c>
      <c r="AD251" s="222">
        <f>$N251*60*Cost!$H$10*Cost!$H$11*Cost!$D$11/1000</f>
        <v>0</v>
      </c>
      <c r="AE251" s="222">
        <f t="shared" si="11"/>
        <v>0</v>
      </c>
      <c r="AF251" s="222"/>
      <c r="AG251" s="222"/>
      <c r="AH251" s="222"/>
      <c r="AI251" s="222"/>
      <c r="AJ251" s="222"/>
      <c r="AK251" s="222"/>
      <c r="AL251" s="222"/>
      <c r="AM251" s="222"/>
      <c r="AN251" s="222"/>
      <c r="AO251" s="222"/>
      <c r="AP251" s="222"/>
      <c r="AQ251" s="222"/>
      <c r="AR251" s="222"/>
      <c r="AS251" s="222"/>
      <c r="AT251" s="222"/>
    </row>
    <row r="252" spans="2:46" ht="13.8" x14ac:dyDescent="0.25">
      <c r="B252" s="15"/>
      <c r="C252" s="15"/>
      <c r="D252" s="15"/>
      <c r="E252" s="16"/>
      <c r="F252" s="15"/>
      <c r="G252" s="29"/>
      <c r="H252" s="322"/>
      <c r="I252" s="323"/>
      <c r="J252" s="323"/>
      <c r="K252" s="15"/>
      <c r="L252" s="15"/>
      <c r="M252" s="204">
        <f t="shared" si="10"/>
        <v>0</v>
      </c>
      <c r="N252" s="44">
        <f>IF(DisplayUnits="standard",IF(G252=0,0,VLOOKUP(G252,'Flow Rate Table'!$B$13:$O$132,X252)),IF(G252=0,0,VLOOKUP(G252,#REF!,X252)))</f>
        <v>0</v>
      </c>
      <c r="O252" s="129" t="str">
        <f>IF(E252=$A$3,M252/Cost!$D$6,"N/A")</f>
        <v>N/A</v>
      </c>
      <c r="P252" s="45" t="str">
        <f>IF(E252=Translations!$A$100,VLOOKUP(Cost!$D$5,'Coefficient Table'!$A$8:$K$92,11,FALSE)*O252,"N/A")</f>
        <v>N/A</v>
      </c>
      <c r="Q252" s="45" t="str">
        <f>IF(E252=Translations!$A$100,VLOOKUP(Cost!$D$5,'Coefficient Table'!$A$8:$K$92,10,FALSE)*O252,"N/A")</f>
        <v>N/A</v>
      </c>
      <c r="R252" s="45" t="str">
        <f>IF(E252=Translations!$A$100,VLOOKUP(Cost!$D$5,'Coefficient Table'!$A$8:$K$92,9,FALSE)*P252,"N/A")</f>
        <v>N/A</v>
      </c>
      <c r="S252" s="127"/>
      <c r="T252" s="229"/>
      <c r="U252" s="222"/>
      <c r="V252" s="222"/>
      <c r="W252" s="222"/>
      <c r="X252" s="227">
        <f t="shared" si="9"/>
        <v>0</v>
      </c>
      <c r="Y252" s="222"/>
      <c r="Z252" s="222">
        <f>$N252*60*Cost!$H$10*Cost!$H$11*Cost!$D$7/1000</f>
        <v>0</v>
      </c>
      <c r="AA252" s="222">
        <f>$N252*60*Cost!$H$10*Cost!$H$11*Cost!$D$8/1000</f>
        <v>0</v>
      </c>
      <c r="AB252" s="222">
        <f>$N252*60*Cost!$H$10*Cost!$H$11*Cost!$D$9/1000</f>
        <v>0</v>
      </c>
      <c r="AC252" s="222">
        <f>$N252*60*Cost!$H$10*Cost!$H$11*Cost!$D$10/1000</f>
        <v>0</v>
      </c>
      <c r="AD252" s="222">
        <f>$N252*60*Cost!$H$10*Cost!$H$11*Cost!$D$11/1000</f>
        <v>0</v>
      </c>
      <c r="AE252" s="222">
        <f t="shared" si="11"/>
        <v>0</v>
      </c>
      <c r="AF252" s="222"/>
      <c r="AG252" s="222"/>
      <c r="AH252" s="222"/>
      <c r="AI252" s="222"/>
      <c r="AJ252" s="222"/>
      <c r="AK252" s="222"/>
      <c r="AL252" s="222"/>
      <c r="AM252" s="222"/>
      <c r="AN252" s="222"/>
      <c r="AO252" s="222"/>
      <c r="AP252" s="222"/>
      <c r="AQ252" s="222"/>
      <c r="AR252" s="222"/>
      <c r="AS252" s="222"/>
      <c r="AT252" s="222"/>
    </row>
    <row r="253" spans="2:46" ht="13.8" x14ac:dyDescent="0.25">
      <c r="B253" s="15"/>
      <c r="C253" s="15"/>
      <c r="D253" s="15"/>
      <c r="E253" s="16"/>
      <c r="F253" s="15"/>
      <c r="G253" s="29"/>
      <c r="H253" s="322"/>
      <c r="I253" s="323"/>
      <c r="J253" s="323"/>
      <c r="K253" s="15"/>
      <c r="L253" s="15"/>
      <c r="M253" s="204">
        <f t="shared" si="10"/>
        <v>0</v>
      </c>
      <c r="N253" s="44">
        <f>IF(DisplayUnits="standard",IF(G253=0,0,VLOOKUP(G253,'Flow Rate Table'!$B$13:$O$132,X253)),IF(G253=0,0,VLOOKUP(G253,#REF!,X253)))</f>
        <v>0</v>
      </c>
      <c r="O253" s="129" t="str">
        <f>IF(E253=$A$3,M253/Cost!$D$6,"N/A")</f>
        <v>N/A</v>
      </c>
      <c r="P253" s="45" t="str">
        <f>IF(E253=Translations!$A$100,VLOOKUP(Cost!$D$5,'Coefficient Table'!$A$8:$K$92,11,FALSE)*O253,"N/A")</f>
        <v>N/A</v>
      </c>
      <c r="Q253" s="45" t="str">
        <f>IF(E253=Translations!$A$100,VLOOKUP(Cost!$D$5,'Coefficient Table'!$A$8:$K$92,10,FALSE)*O253,"N/A")</f>
        <v>N/A</v>
      </c>
      <c r="R253" s="45" t="str">
        <f>IF(E253=Translations!$A$100,VLOOKUP(Cost!$D$5,'Coefficient Table'!$A$8:$K$92,9,FALSE)*P253,"N/A")</f>
        <v>N/A</v>
      </c>
      <c r="S253" s="127"/>
      <c r="T253" s="229"/>
      <c r="U253" s="222"/>
      <c r="V253" s="222"/>
      <c r="W253" s="222"/>
      <c r="X253" s="227">
        <f t="shared" si="9"/>
        <v>0</v>
      </c>
      <c r="Y253" s="222"/>
      <c r="Z253" s="222">
        <f>$N253*60*Cost!$H$10*Cost!$H$11*Cost!$D$7/1000</f>
        <v>0</v>
      </c>
      <c r="AA253" s="222">
        <f>$N253*60*Cost!$H$10*Cost!$H$11*Cost!$D$8/1000</f>
        <v>0</v>
      </c>
      <c r="AB253" s="222">
        <f>$N253*60*Cost!$H$10*Cost!$H$11*Cost!$D$9/1000</f>
        <v>0</v>
      </c>
      <c r="AC253" s="222">
        <f>$N253*60*Cost!$H$10*Cost!$H$11*Cost!$D$10/1000</f>
        <v>0</v>
      </c>
      <c r="AD253" s="222">
        <f>$N253*60*Cost!$H$10*Cost!$H$11*Cost!$D$11/1000</f>
        <v>0</v>
      </c>
      <c r="AE253" s="222">
        <f t="shared" si="11"/>
        <v>0</v>
      </c>
      <c r="AF253" s="222"/>
      <c r="AG253" s="222"/>
      <c r="AH253" s="222"/>
      <c r="AI253" s="222"/>
      <c r="AJ253" s="222"/>
      <c r="AK253" s="222"/>
      <c r="AL253" s="222"/>
      <c r="AM253" s="222"/>
      <c r="AN253" s="222"/>
      <c r="AO253" s="222"/>
      <c r="AP253" s="222"/>
      <c r="AQ253" s="222"/>
      <c r="AR253" s="222"/>
      <c r="AS253" s="222"/>
      <c r="AT253" s="222"/>
    </row>
    <row r="254" spans="2:46" ht="13.8" x14ac:dyDescent="0.25">
      <c r="B254" s="15"/>
      <c r="C254" s="15"/>
      <c r="D254" s="15"/>
      <c r="E254" s="16"/>
      <c r="F254" s="15"/>
      <c r="G254" s="29"/>
      <c r="H254" s="322"/>
      <c r="I254" s="323"/>
      <c r="J254" s="323"/>
      <c r="K254" s="15"/>
      <c r="L254" s="15"/>
      <c r="M254" s="204">
        <f t="shared" si="10"/>
        <v>0</v>
      </c>
      <c r="N254" s="44">
        <f>IF(DisplayUnits="standard",IF(G254=0,0,VLOOKUP(G254,'Flow Rate Table'!$B$13:$O$132,X254)),IF(G254=0,0,VLOOKUP(G254,#REF!,X254)))</f>
        <v>0</v>
      </c>
      <c r="O254" s="129" t="str">
        <f>IF(E254=$A$3,M254/Cost!$D$6,"N/A")</f>
        <v>N/A</v>
      </c>
      <c r="P254" s="45" t="str">
        <f>IF(E254=Translations!$A$100,VLOOKUP(Cost!$D$5,'Coefficient Table'!$A$8:$K$92,11,FALSE)*O254,"N/A")</f>
        <v>N/A</v>
      </c>
      <c r="Q254" s="45" t="str">
        <f>IF(E254=Translations!$A$100,VLOOKUP(Cost!$D$5,'Coefficient Table'!$A$8:$K$92,10,FALSE)*O254,"N/A")</f>
        <v>N/A</v>
      </c>
      <c r="R254" s="45" t="str">
        <f>IF(E254=Translations!$A$100,VLOOKUP(Cost!$D$5,'Coefficient Table'!$A$8:$K$92,9,FALSE)*P254,"N/A")</f>
        <v>N/A</v>
      </c>
      <c r="S254" s="127"/>
      <c r="T254" s="229"/>
      <c r="U254" s="222"/>
      <c r="V254" s="222"/>
      <c r="W254" s="222"/>
      <c r="X254" s="227">
        <f t="shared" si="9"/>
        <v>0</v>
      </c>
      <c r="Y254" s="222"/>
      <c r="Z254" s="222">
        <f>$N254*60*Cost!$H$10*Cost!$H$11*Cost!$D$7/1000</f>
        <v>0</v>
      </c>
      <c r="AA254" s="222">
        <f>$N254*60*Cost!$H$10*Cost!$H$11*Cost!$D$8/1000</f>
        <v>0</v>
      </c>
      <c r="AB254" s="222">
        <f>$N254*60*Cost!$H$10*Cost!$H$11*Cost!$D$9/1000</f>
        <v>0</v>
      </c>
      <c r="AC254" s="222">
        <f>$N254*60*Cost!$H$10*Cost!$H$11*Cost!$D$10/1000</f>
        <v>0</v>
      </c>
      <c r="AD254" s="222">
        <f>$N254*60*Cost!$H$10*Cost!$H$11*Cost!$D$11/1000</f>
        <v>0</v>
      </c>
      <c r="AE254" s="222">
        <f t="shared" si="11"/>
        <v>0</v>
      </c>
      <c r="AF254" s="222"/>
      <c r="AG254" s="222"/>
      <c r="AH254" s="222"/>
      <c r="AI254" s="222"/>
      <c r="AJ254" s="222"/>
      <c r="AK254" s="222"/>
      <c r="AL254" s="222"/>
      <c r="AM254" s="222"/>
      <c r="AN254" s="222"/>
      <c r="AO254" s="222"/>
      <c r="AP254" s="222"/>
      <c r="AQ254" s="222"/>
      <c r="AR254" s="222"/>
      <c r="AS254" s="222"/>
      <c r="AT254" s="222"/>
    </row>
    <row r="255" spans="2:46" ht="13.8" x14ac:dyDescent="0.25">
      <c r="B255" s="15"/>
      <c r="C255" s="15"/>
      <c r="D255" s="15"/>
      <c r="E255" s="16"/>
      <c r="F255" s="15"/>
      <c r="G255" s="29"/>
      <c r="H255" s="322"/>
      <c r="I255" s="323"/>
      <c r="J255" s="323"/>
      <c r="K255" s="15"/>
      <c r="L255" s="15"/>
      <c r="M255" s="204">
        <f t="shared" si="10"/>
        <v>0</v>
      </c>
      <c r="N255" s="44">
        <f>IF(DisplayUnits="standard",IF(G255=0,0,VLOOKUP(G255,'Flow Rate Table'!$B$13:$O$132,X255)),IF(G255=0,0,VLOOKUP(G255,#REF!,X255)))</f>
        <v>0</v>
      </c>
      <c r="O255" s="129" t="str">
        <f>IF(E255=$A$3,M255/Cost!$D$6,"N/A")</f>
        <v>N/A</v>
      </c>
      <c r="P255" s="45" t="str">
        <f>IF(E255=Translations!$A$100,VLOOKUP(Cost!$D$5,'Coefficient Table'!$A$8:$K$92,11,FALSE)*O255,"N/A")</f>
        <v>N/A</v>
      </c>
      <c r="Q255" s="45" t="str">
        <f>IF(E255=Translations!$A$100,VLOOKUP(Cost!$D$5,'Coefficient Table'!$A$8:$K$92,10,FALSE)*O255,"N/A")</f>
        <v>N/A</v>
      </c>
      <c r="R255" s="45" t="str">
        <f>IF(E255=Translations!$A$100,VLOOKUP(Cost!$D$5,'Coefficient Table'!$A$8:$K$92,9,FALSE)*P255,"N/A")</f>
        <v>N/A</v>
      </c>
      <c r="S255" s="127"/>
      <c r="T255" s="229"/>
      <c r="U255" s="222"/>
      <c r="V255" s="222"/>
      <c r="W255" s="222"/>
      <c r="X255" s="227">
        <f t="shared" si="9"/>
        <v>0</v>
      </c>
      <c r="Y255" s="222"/>
      <c r="Z255" s="222">
        <f>$N255*60*Cost!$H$10*Cost!$H$11*Cost!$D$7/1000</f>
        <v>0</v>
      </c>
      <c r="AA255" s="222">
        <f>$N255*60*Cost!$H$10*Cost!$H$11*Cost!$D$8/1000</f>
        <v>0</v>
      </c>
      <c r="AB255" s="222">
        <f>$N255*60*Cost!$H$10*Cost!$H$11*Cost!$D$9/1000</f>
        <v>0</v>
      </c>
      <c r="AC255" s="222">
        <f>$N255*60*Cost!$H$10*Cost!$H$11*Cost!$D$10/1000</f>
        <v>0</v>
      </c>
      <c r="AD255" s="222">
        <f>$N255*60*Cost!$H$10*Cost!$H$11*Cost!$D$11/1000</f>
        <v>0</v>
      </c>
      <c r="AE255" s="222">
        <f t="shared" si="11"/>
        <v>0</v>
      </c>
      <c r="AF255" s="222"/>
      <c r="AG255" s="222"/>
      <c r="AH255" s="222"/>
      <c r="AI255" s="222"/>
      <c r="AJ255" s="222"/>
      <c r="AK255" s="222"/>
      <c r="AL255" s="222"/>
      <c r="AM255" s="222"/>
      <c r="AN255" s="222"/>
      <c r="AO255" s="222"/>
      <c r="AP255" s="222"/>
      <c r="AQ255" s="222"/>
      <c r="AR255" s="222"/>
      <c r="AS255" s="222"/>
      <c r="AT255" s="222"/>
    </row>
    <row r="256" spans="2:46" ht="13.8" x14ac:dyDescent="0.25">
      <c r="B256" s="15"/>
      <c r="C256" s="15"/>
      <c r="D256" s="15"/>
      <c r="E256" s="16"/>
      <c r="F256" s="15"/>
      <c r="G256" s="29"/>
      <c r="H256" s="322"/>
      <c r="I256" s="323"/>
      <c r="J256" s="323"/>
      <c r="K256" s="15"/>
      <c r="L256" s="15"/>
      <c r="M256" s="204">
        <f t="shared" si="10"/>
        <v>0</v>
      </c>
      <c r="N256" s="44">
        <f>IF(DisplayUnits="standard",IF(G256=0,0,VLOOKUP(G256,'Flow Rate Table'!$B$13:$O$132,X256)),IF(G256=0,0,VLOOKUP(G256,#REF!,X256)))</f>
        <v>0</v>
      </c>
      <c r="O256" s="129" t="str">
        <f>IF(E256=$A$3,M256/Cost!$D$6,"N/A")</f>
        <v>N/A</v>
      </c>
      <c r="P256" s="45" t="str">
        <f>IF(E256=Translations!$A$100,VLOOKUP(Cost!$D$5,'Coefficient Table'!$A$8:$K$92,11,FALSE)*O256,"N/A")</f>
        <v>N/A</v>
      </c>
      <c r="Q256" s="45" t="str">
        <f>IF(E256=Translations!$A$100,VLOOKUP(Cost!$D$5,'Coefficient Table'!$A$8:$K$92,10,FALSE)*O256,"N/A")</f>
        <v>N/A</v>
      </c>
      <c r="R256" s="45" t="str">
        <f>IF(E256=Translations!$A$100,VLOOKUP(Cost!$D$5,'Coefficient Table'!$A$8:$K$92,9,FALSE)*P256,"N/A")</f>
        <v>N/A</v>
      </c>
      <c r="S256" s="127"/>
      <c r="T256" s="229"/>
      <c r="U256" s="222"/>
      <c r="V256" s="222"/>
      <c r="W256" s="222"/>
      <c r="X256" s="227">
        <f t="shared" si="9"/>
        <v>0</v>
      </c>
      <c r="Y256" s="222"/>
      <c r="Z256" s="222">
        <f>$N256*60*Cost!$H$10*Cost!$H$11*Cost!$D$7/1000</f>
        <v>0</v>
      </c>
      <c r="AA256" s="222">
        <f>$N256*60*Cost!$H$10*Cost!$H$11*Cost!$D$8/1000</f>
        <v>0</v>
      </c>
      <c r="AB256" s="222">
        <f>$N256*60*Cost!$H$10*Cost!$H$11*Cost!$D$9/1000</f>
        <v>0</v>
      </c>
      <c r="AC256" s="222">
        <f>$N256*60*Cost!$H$10*Cost!$H$11*Cost!$D$10/1000</f>
        <v>0</v>
      </c>
      <c r="AD256" s="222">
        <f>$N256*60*Cost!$H$10*Cost!$H$11*Cost!$D$11/1000</f>
        <v>0</v>
      </c>
      <c r="AE256" s="222">
        <f t="shared" si="11"/>
        <v>0</v>
      </c>
      <c r="AF256" s="222"/>
      <c r="AG256" s="222"/>
      <c r="AH256" s="222"/>
      <c r="AI256" s="222"/>
      <c r="AJ256" s="222"/>
      <c r="AK256" s="222"/>
      <c r="AL256" s="222"/>
      <c r="AM256" s="222"/>
      <c r="AN256" s="222"/>
      <c r="AO256" s="222"/>
      <c r="AP256" s="222"/>
      <c r="AQ256" s="222"/>
      <c r="AR256" s="222"/>
      <c r="AS256" s="222"/>
      <c r="AT256" s="222"/>
    </row>
    <row r="257" spans="2:46" ht="13.8" x14ac:dyDescent="0.25">
      <c r="B257" s="15"/>
      <c r="C257" s="15"/>
      <c r="D257" s="15"/>
      <c r="E257" s="16"/>
      <c r="F257" s="15"/>
      <c r="G257" s="29"/>
      <c r="H257" s="322"/>
      <c r="I257" s="323"/>
      <c r="J257" s="323"/>
      <c r="K257" s="15"/>
      <c r="L257" s="15"/>
      <c r="M257" s="204">
        <f t="shared" si="10"/>
        <v>0</v>
      </c>
      <c r="N257" s="44">
        <f>IF(DisplayUnits="standard",IF(G257=0,0,VLOOKUP(G257,'Flow Rate Table'!$B$13:$O$132,X257)),IF(G257=0,0,VLOOKUP(G257,#REF!,X257)))</f>
        <v>0</v>
      </c>
      <c r="O257" s="129" t="str">
        <f>IF(E257=$A$3,M257/Cost!$D$6,"N/A")</f>
        <v>N/A</v>
      </c>
      <c r="P257" s="45" t="str">
        <f>IF(E257=Translations!$A$100,VLOOKUP(Cost!$D$5,'Coefficient Table'!$A$8:$K$92,11,FALSE)*O257,"N/A")</f>
        <v>N/A</v>
      </c>
      <c r="Q257" s="45" t="str">
        <f>IF(E257=Translations!$A$100,VLOOKUP(Cost!$D$5,'Coefficient Table'!$A$8:$K$92,10,FALSE)*O257,"N/A")</f>
        <v>N/A</v>
      </c>
      <c r="R257" s="45" t="str">
        <f>IF(E257=Translations!$A$100,VLOOKUP(Cost!$D$5,'Coefficient Table'!$A$8:$K$92,9,FALSE)*P257,"N/A")</f>
        <v>N/A</v>
      </c>
      <c r="S257" s="127"/>
      <c r="T257" s="229"/>
      <c r="U257" s="222"/>
      <c r="V257" s="222"/>
      <c r="W257" s="222"/>
      <c r="X257" s="227">
        <f t="shared" si="9"/>
        <v>0</v>
      </c>
      <c r="Y257" s="222"/>
      <c r="Z257" s="222">
        <f>$N257*60*Cost!$H$10*Cost!$H$11*Cost!$D$7/1000</f>
        <v>0</v>
      </c>
      <c r="AA257" s="222">
        <f>$N257*60*Cost!$H$10*Cost!$H$11*Cost!$D$8/1000</f>
        <v>0</v>
      </c>
      <c r="AB257" s="222">
        <f>$N257*60*Cost!$H$10*Cost!$H$11*Cost!$D$9/1000</f>
        <v>0</v>
      </c>
      <c r="AC257" s="222">
        <f>$N257*60*Cost!$H$10*Cost!$H$11*Cost!$D$10/1000</f>
        <v>0</v>
      </c>
      <c r="AD257" s="222">
        <f>$N257*60*Cost!$H$10*Cost!$H$11*Cost!$D$11/1000</f>
        <v>0</v>
      </c>
      <c r="AE257" s="222">
        <f t="shared" si="11"/>
        <v>0</v>
      </c>
      <c r="AF257" s="222"/>
      <c r="AG257" s="222"/>
      <c r="AH257" s="222"/>
      <c r="AI257" s="222"/>
      <c r="AJ257" s="222"/>
      <c r="AK257" s="222"/>
      <c r="AL257" s="222"/>
      <c r="AM257" s="222"/>
      <c r="AN257" s="222"/>
      <c r="AO257" s="222"/>
      <c r="AP257" s="222"/>
      <c r="AQ257" s="222"/>
      <c r="AR257" s="222"/>
      <c r="AS257" s="222"/>
      <c r="AT257" s="222"/>
    </row>
    <row r="258" spans="2:46" ht="13.8" x14ac:dyDescent="0.25">
      <c r="B258" s="15"/>
      <c r="C258" s="15"/>
      <c r="D258" s="15"/>
      <c r="E258" s="16"/>
      <c r="F258" s="15"/>
      <c r="G258" s="29"/>
      <c r="H258" s="322"/>
      <c r="I258" s="323"/>
      <c r="J258" s="323"/>
      <c r="K258" s="15"/>
      <c r="L258" s="15"/>
      <c r="M258" s="204">
        <f t="shared" si="10"/>
        <v>0</v>
      </c>
      <c r="N258" s="44">
        <f>IF(DisplayUnits="standard",IF(G258=0,0,VLOOKUP(G258,'Flow Rate Table'!$B$13:$O$132,X258)),IF(G258=0,0,VLOOKUP(G258,#REF!,X258)))</f>
        <v>0</v>
      </c>
      <c r="O258" s="129" t="str">
        <f>IF(E258=$A$3,M258/Cost!$D$6,"N/A")</f>
        <v>N/A</v>
      </c>
      <c r="P258" s="45" t="str">
        <f>IF(E258=Translations!$A$100,VLOOKUP(Cost!$D$5,'Coefficient Table'!$A$8:$K$92,11,FALSE)*O258,"N/A")</f>
        <v>N/A</v>
      </c>
      <c r="Q258" s="45" t="str">
        <f>IF(E258=Translations!$A$100,VLOOKUP(Cost!$D$5,'Coefficient Table'!$A$8:$K$92,10,FALSE)*O258,"N/A")</f>
        <v>N/A</v>
      </c>
      <c r="R258" s="45" t="str">
        <f>IF(E258=Translations!$A$100,VLOOKUP(Cost!$D$5,'Coefficient Table'!$A$8:$K$92,9,FALSE)*P258,"N/A")</f>
        <v>N/A</v>
      </c>
      <c r="S258" s="127"/>
      <c r="T258" s="229"/>
      <c r="U258" s="222"/>
      <c r="V258" s="222"/>
      <c r="W258" s="222"/>
      <c r="X258" s="227">
        <f t="shared" si="9"/>
        <v>0</v>
      </c>
      <c r="Y258" s="222"/>
      <c r="Z258" s="222">
        <f>$N258*60*Cost!$H$10*Cost!$H$11*Cost!$D$7/1000</f>
        <v>0</v>
      </c>
      <c r="AA258" s="222">
        <f>$N258*60*Cost!$H$10*Cost!$H$11*Cost!$D$8/1000</f>
        <v>0</v>
      </c>
      <c r="AB258" s="222">
        <f>$N258*60*Cost!$H$10*Cost!$H$11*Cost!$D$9/1000</f>
        <v>0</v>
      </c>
      <c r="AC258" s="222">
        <f>$N258*60*Cost!$H$10*Cost!$H$11*Cost!$D$10/1000</f>
        <v>0</v>
      </c>
      <c r="AD258" s="222">
        <f>$N258*60*Cost!$H$10*Cost!$H$11*Cost!$D$11/1000</f>
        <v>0</v>
      </c>
      <c r="AE258" s="222">
        <f t="shared" si="11"/>
        <v>0</v>
      </c>
      <c r="AF258" s="222"/>
      <c r="AG258" s="222"/>
      <c r="AH258" s="222"/>
      <c r="AI258" s="222"/>
      <c r="AJ258" s="222"/>
      <c r="AK258" s="222"/>
      <c r="AL258" s="222"/>
      <c r="AM258" s="222"/>
      <c r="AN258" s="222"/>
      <c r="AO258" s="222"/>
      <c r="AP258" s="222"/>
      <c r="AQ258" s="222"/>
      <c r="AR258" s="222"/>
      <c r="AS258" s="222"/>
      <c r="AT258" s="222"/>
    </row>
    <row r="259" spans="2:46" ht="13.8" x14ac:dyDescent="0.25">
      <c r="B259" s="15"/>
      <c r="C259" s="15"/>
      <c r="D259" s="15"/>
      <c r="E259" s="16"/>
      <c r="F259" s="15"/>
      <c r="G259" s="29"/>
      <c r="H259" s="322"/>
      <c r="I259" s="323"/>
      <c r="J259" s="323"/>
      <c r="K259" s="15"/>
      <c r="L259" s="15"/>
      <c r="M259" s="204">
        <f t="shared" si="10"/>
        <v>0</v>
      </c>
      <c r="N259" s="44">
        <f>IF(DisplayUnits="standard",IF(G259=0,0,VLOOKUP(G259,'Flow Rate Table'!$B$13:$O$132,X259)),IF(G259=0,0,VLOOKUP(G259,#REF!,X259)))</f>
        <v>0</v>
      </c>
      <c r="O259" s="129" t="str">
        <f>IF(E259=$A$3,M259/Cost!$D$6,"N/A")</f>
        <v>N/A</v>
      </c>
      <c r="P259" s="45" t="str">
        <f>IF(E259=Translations!$A$100,VLOOKUP(Cost!$D$5,'Coefficient Table'!$A$8:$K$92,11,FALSE)*O259,"N/A")</f>
        <v>N/A</v>
      </c>
      <c r="Q259" s="45" t="str">
        <f>IF(E259=Translations!$A$100,VLOOKUP(Cost!$D$5,'Coefficient Table'!$A$8:$K$92,10,FALSE)*O259,"N/A")</f>
        <v>N/A</v>
      </c>
      <c r="R259" s="45" t="str">
        <f>IF(E259=Translations!$A$100,VLOOKUP(Cost!$D$5,'Coefficient Table'!$A$8:$K$92,9,FALSE)*P259,"N/A")</f>
        <v>N/A</v>
      </c>
      <c r="S259" s="127"/>
      <c r="T259" s="229"/>
      <c r="U259" s="222"/>
      <c r="V259" s="222"/>
      <c r="W259" s="222"/>
      <c r="X259" s="227">
        <f t="shared" si="9"/>
        <v>0</v>
      </c>
      <c r="Y259" s="222"/>
      <c r="Z259" s="222">
        <f>$N259*60*Cost!$H$10*Cost!$H$11*Cost!$D$7/1000</f>
        <v>0</v>
      </c>
      <c r="AA259" s="222">
        <f>$N259*60*Cost!$H$10*Cost!$H$11*Cost!$D$8/1000</f>
        <v>0</v>
      </c>
      <c r="AB259" s="222">
        <f>$N259*60*Cost!$H$10*Cost!$H$11*Cost!$D$9/1000</f>
        <v>0</v>
      </c>
      <c r="AC259" s="222">
        <f>$N259*60*Cost!$H$10*Cost!$H$11*Cost!$D$10/1000</f>
        <v>0</v>
      </c>
      <c r="AD259" s="222">
        <f>$N259*60*Cost!$H$10*Cost!$H$11*Cost!$D$11/1000</f>
        <v>0</v>
      </c>
      <c r="AE259" s="222">
        <f t="shared" si="11"/>
        <v>0</v>
      </c>
      <c r="AF259" s="222"/>
      <c r="AG259" s="222"/>
      <c r="AH259" s="222"/>
      <c r="AI259" s="222"/>
      <c r="AJ259" s="222"/>
      <c r="AK259" s="222"/>
      <c r="AL259" s="222"/>
      <c r="AM259" s="222"/>
      <c r="AN259" s="222"/>
      <c r="AO259" s="222"/>
      <c r="AP259" s="222"/>
      <c r="AQ259" s="222"/>
      <c r="AR259" s="222"/>
      <c r="AS259" s="222"/>
      <c r="AT259" s="222"/>
    </row>
    <row r="260" spans="2:46" ht="13.8" x14ac:dyDescent="0.25">
      <c r="B260" s="15"/>
      <c r="C260" s="15"/>
      <c r="D260" s="15"/>
      <c r="E260" s="16"/>
      <c r="F260" s="15"/>
      <c r="G260" s="29"/>
      <c r="H260" s="322"/>
      <c r="I260" s="323"/>
      <c r="J260" s="323"/>
      <c r="K260" s="15"/>
      <c r="L260" s="15"/>
      <c r="M260" s="204">
        <f t="shared" si="10"/>
        <v>0</v>
      </c>
      <c r="N260" s="44">
        <f>IF(DisplayUnits="standard",IF(G260=0,0,VLOOKUP(G260,'Flow Rate Table'!$B$13:$O$132,X260)),IF(G260=0,0,VLOOKUP(G260,#REF!,X260)))</f>
        <v>0</v>
      </c>
      <c r="O260" s="129" t="str">
        <f>IF(E260=$A$3,M260/Cost!$D$6,"N/A")</f>
        <v>N/A</v>
      </c>
      <c r="P260" s="45" t="str">
        <f>IF(E260=Translations!$A$100,VLOOKUP(Cost!$D$5,'Coefficient Table'!$A$8:$K$92,11,FALSE)*O260,"N/A")</f>
        <v>N/A</v>
      </c>
      <c r="Q260" s="45" t="str">
        <f>IF(E260=Translations!$A$100,VLOOKUP(Cost!$D$5,'Coefficient Table'!$A$8:$K$92,10,FALSE)*O260,"N/A")</f>
        <v>N/A</v>
      </c>
      <c r="R260" s="45" t="str">
        <f>IF(E260=Translations!$A$100,VLOOKUP(Cost!$D$5,'Coefficient Table'!$A$8:$K$92,9,FALSE)*P260,"N/A")</f>
        <v>N/A</v>
      </c>
      <c r="S260" s="127"/>
      <c r="T260" s="229"/>
      <c r="U260" s="222"/>
      <c r="V260" s="222"/>
      <c r="W260" s="222"/>
      <c r="X260" s="227">
        <f t="shared" si="9"/>
        <v>0</v>
      </c>
      <c r="Y260" s="222"/>
      <c r="Z260" s="222">
        <f>$N260*60*Cost!$H$10*Cost!$H$11*Cost!$D$7/1000</f>
        <v>0</v>
      </c>
      <c r="AA260" s="222">
        <f>$N260*60*Cost!$H$10*Cost!$H$11*Cost!$D$8/1000</f>
        <v>0</v>
      </c>
      <c r="AB260" s="222">
        <f>$N260*60*Cost!$H$10*Cost!$H$11*Cost!$D$9/1000</f>
        <v>0</v>
      </c>
      <c r="AC260" s="222">
        <f>$N260*60*Cost!$H$10*Cost!$H$11*Cost!$D$10/1000</f>
        <v>0</v>
      </c>
      <c r="AD260" s="222">
        <f>$N260*60*Cost!$H$10*Cost!$H$11*Cost!$D$11/1000</f>
        <v>0</v>
      </c>
      <c r="AE260" s="222">
        <f t="shared" si="11"/>
        <v>0</v>
      </c>
      <c r="AF260" s="222"/>
      <c r="AG260" s="222"/>
      <c r="AH260" s="222"/>
      <c r="AI260" s="222"/>
      <c r="AJ260" s="222"/>
      <c r="AK260" s="222"/>
      <c r="AL260" s="222"/>
      <c r="AM260" s="222"/>
      <c r="AN260" s="222"/>
      <c r="AO260" s="222"/>
      <c r="AP260" s="222"/>
      <c r="AQ260" s="222"/>
      <c r="AR260" s="222"/>
      <c r="AS260" s="222"/>
      <c r="AT260" s="222"/>
    </row>
    <row r="261" spans="2:46" ht="13.8" x14ac:dyDescent="0.25">
      <c r="B261" s="15"/>
      <c r="C261" s="15"/>
      <c r="D261" s="15"/>
      <c r="E261" s="16"/>
      <c r="F261" s="15"/>
      <c r="G261" s="29"/>
      <c r="H261" s="322"/>
      <c r="I261" s="323"/>
      <c r="J261" s="323"/>
      <c r="K261" s="15"/>
      <c r="L261" s="15"/>
      <c r="M261" s="204">
        <f t="shared" si="10"/>
        <v>0</v>
      </c>
      <c r="N261" s="44">
        <f>IF(DisplayUnits="standard",IF(G261=0,0,VLOOKUP(G261,'Flow Rate Table'!$B$13:$O$132,X261)),IF(G261=0,0,VLOOKUP(G261,#REF!,X261)))</f>
        <v>0</v>
      </c>
      <c r="O261" s="129" t="str">
        <f>IF(E261=$A$3,M261/Cost!$D$6,"N/A")</f>
        <v>N/A</v>
      </c>
      <c r="P261" s="45" t="str">
        <f>IF(E261=Translations!$A$100,VLOOKUP(Cost!$D$5,'Coefficient Table'!$A$8:$K$92,11,FALSE)*O261,"N/A")</f>
        <v>N/A</v>
      </c>
      <c r="Q261" s="45" t="str">
        <f>IF(E261=Translations!$A$100,VLOOKUP(Cost!$D$5,'Coefficient Table'!$A$8:$K$92,10,FALSE)*O261,"N/A")</f>
        <v>N/A</v>
      </c>
      <c r="R261" s="45" t="str">
        <f>IF(E261=Translations!$A$100,VLOOKUP(Cost!$D$5,'Coefficient Table'!$A$8:$K$92,9,FALSE)*P261,"N/A")</f>
        <v>N/A</v>
      </c>
      <c r="S261" s="127"/>
      <c r="T261" s="229"/>
      <c r="U261" s="222"/>
      <c r="V261" s="222"/>
      <c r="W261" s="222"/>
      <c r="X261" s="227">
        <f t="shared" si="9"/>
        <v>0</v>
      </c>
      <c r="Y261" s="222"/>
      <c r="Z261" s="222">
        <f>$N261*60*Cost!$H$10*Cost!$H$11*Cost!$D$7/1000</f>
        <v>0</v>
      </c>
      <c r="AA261" s="222">
        <f>$N261*60*Cost!$H$10*Cost!$H$11*Cost!$D$8/1000</f>
        <v>0</v>
      </c>
      <c r="AB261" s="222">
        <f>$N261*60*Cost!$H$10*Cost!$H$11*Cost!$D$9/1000</f>
        <v>0</v>
      </c>
      <c r="AC261" s="222">
        <f>$N261*60*Cost!$H$10*Cost!$H$11*Cost!$D$10/1000</f>
        <v>0</v>
      </c>
      <c r="AD261" s="222">
        <f>$N261*60*Cost!$H$10*Cost!$H$11*Cost!$D$11/1000</f>
        <v>0</v>
      </c>
      <c r="AE261" s="222">
        <f t="shared" si="11"/>
        <v>0</v>
      </c>
      <c r="AF261" s="222"/>
      <c r="AG261" s="222"/>
      <c r="AH261" s="222"/>
      <c r="AI261" s="222"/>
      <c r="AJ261" s="222"/>
      <c r="AK261" s="222"/>
      <c r="AL261" s="222"/>
      <c r="AM261" s="222"/>
      <c r="AN261" s="222"/>
      <c r="AO261" s="222"/>
      <c r="AP261" s="222"/>
      <c r="AQ261" s="222"/>
      <c r="AR261" s="222"/>
      <c r="AS261" s="222"/>
      <c r="AT261" s="222"/>
    </row>
    <row r="262" spans="2:46" ht="13.8" x14ac:dyDescent="0.25">
      <c r="B262" s="15"/>
      <c r="C262" s="15"/>
      <c r="D262" s="15"/>
      <c r="E262" s="16"/>
      <c r="F262" s="15"/>
      <c r="G262" s="29"/>
      <c r="H262" s="322"/>
      <c r="I262" s="323"/>
      <c r="J262" s="323"/>
      <c r="K262" s="15"/>
      <c r="L262" s="15"/>
      <c r="M262" s="204">
        <f t="shared" si="10"/>
        <v>0</v>
      </c>
      <c r="N262" s="44">
        <f>IF(DisplayUnits="standard",IF(G262=0,0,VLOOKUP(G262,'Flow Rate Table'!$B$13:$O$132,X262)),IF(G262=0,0,VLOOKUP(G262,#REF!,X262)))</f>
        <v>0</v>
      </c>
      <c r="O262" s="129" t="str">
        <f>IF(E262=$A$3,M262/Cost!$D$6,"N/A")</f>
        <v>N/A</v>
      </c>
      <c r="P262" s="45" t="str">
        <f>IF(E262=Translations!$A$100,VLOOKUP(Cost!$D$5,'Coefficient Table'!$A$8:$K$92,11,FALSE)*O262,"N/A")</f>
        <v>N/A</v>
      </c>
      <c r="Q262" s="45" t="str">
        <f>IF(E262=Translations!$A$100,VLOOKUP(Cost!$D$5,'Coefficient Table'!$A$8:$K$92,10,FALSE)*O262,"N/A")</f>
        <v>N/A</v>
      </c>
      <c r="R262" s="45" t="str">
        <f>IF(E262=Translations!$A$100,VLOOKUP(Cost!$D$5,'Coefficient Table'!$A$8:$K$92,9,FALSE)*P262,"N/A")</f>
        <v>N/A</v>
      </c>
      <c r="S262" s="127"/>
      <c r="T262" s="229"/>
      <c r="U262" s="222"/>
      <c r="V262" s="222"/>
      <c r="W262" s="222"/>
      <c r="X262" s="227">
        <f t="shared" si="9"/>
        <v>0</v>
      </c>
      <c r="Y262" s="222"/>
      <c r="Z262" s="222">
        <f>$N262*60*Cost!$H$10*Cost!$H$11*Cost!$D$7/1000</f>
        <v>0</v>
      </c>
      <c r="AA262" s="222">
        <f>$N262*60*Cost!$H$10*Cost!$H$11*Cost!$D$8/1000</f>
        <v>0</v>
      </c>
      <c r="AB262" s="222">
        <f>$N262*60*Cost!$H$10*Cost!$H$11*Cost!$D$9/1000</f>
        <v>0</v>
      </c>
      <c r="AC262" s="222">
        <f>$N262*60*Cost!$H$10*Cost!$H$11*Cost!$D$10/1000</f>
        <v>0</v>
      </c>
      <c r="AD262" s="222">
        <f>$N262*60*Cost!$H$10*Cost!$H$11*Cost!$D$11/1000</f>
        <v>0</v>
      </c>
      <c r="AE262" s="222">
        <f t="shared" si="11"/>
        <v>0</v>
      </c>
      <c r="AF262" s="222"/>
      <c r="AG262" s="222"/>
      <c r="AH262" s="222"/>
      <c r="AI262" s="222"/>
      <c r="AJ262" s="222"/>
      <c r="AK262" s="222"/>
      <c r="AL262" s="222"/>
      <c r="AM262" s="222"/>
      <c r="AN262" s="222"/>
      <c r="AO262" s="222"/>
      <c r="AP262" s="222"/>
      <c r="AQ262" s="222"/>
      <c r="AR262" s="222"/>
      <c r="AS262" s="222"/>
      <c r="AT262" s="222"/>
    </row>
    <row r="263" spans="2:46" ht="13.8" x14ac:dyDescent="0.25">
      <c r="B263" s="15"/>
      <c r="C263" s="15"/>
      <c r="D263" s="15"/>
      <c r="E263" s="16"/>
      <c r="F263" s="15"/>
      <c r="G263" s="29"/>
      <c r="H263" s="322"/>
      <c r="I263" s="323"/>
      <c r="J263" s="323"/>
      <c r="K263" s="15"/>
      <c r="L263" s="15"/>
      <c r="M263" s="204">
        <f t="shared" si="10"/>
        <v>0</v>
      </c>
      <c r="N263" s="44">
        <f>IF(DisplayUnits="standard",IF(G263=0,0,VLOOKUP(G263,'Flow Rate Table'!$B$13:$O$132,X263)),IF(G263=0,0,VLOOKUP(G263,#REF!,X263)))</f>
        <v>0</v>
      </c>
      <c r="O263" s="129" t="str">
        <f>IF(E263=$A$3,M263/Cost!$D$6,"N/A")</f>
        <v>N/A</v>
      </c>
      <c r="P263" s="45" t="str">
        <f>IF(E263=Translations!$A$100,VLOOKUP(Cost!$D$5,'Coefficient Table'!$A$8:$K$92,11,FALSE)*O263,"N/A")</f>
        <v>N/A</v>
      </c>
      <c r="Q263" s="45" t="str">
        <f>IF(E263=Translations!$A$100,VLOOKUP(Cost!$D$5,'Coefficient Table'!$A$8:$K$92,10,FALSE)*O263,"N/A")</f>
        <v>N/A</v>
      </c>
      <c r="R263" s="45" t="str">
        <f>IF(E263=Translations!$A$100,VLOOKUP(Cost!$D$5,'Coefficient Table'!$A$8:$K$92,9,FALSE)*P263,"N/A")</f>
        <v>N/A</v>
      </c>
      <c r="S263" s="127"/>
      <c r="T263" s="229"/>
      <c r="U263" s="222"/>
      <c r="V263" s="222"/>
      <c r="W263" s="222"/>
      <c r="X263" s="227">
        <f t="shared" si="9"/>
        <v>0</v>
      </c>
      <c r="Y263" s="222"/>
      <c r="Z263" s="222">
        <f>$N263*60*Cost!$H$10*Cost!$H$11*Cost!$D$7/1000</f>
        <v>0</v>
      </c>
      <c r="AA263" s="222">
        <f>$N263*60*Cost!$H$10*Cost!$H$11*Cost!$D$8/1000</f>
        <v>0</v>
      </c>
      <c r="AB263" s="222">
        <f>$N263*60*Cost!$H$10*Cost!$H$11*Cost!$D$9/1000</f>
        <v>0</v>
      </c>
      <c r="AC263" s="222">
        <f>$N263*60*Cost!$H$10*Cost!$H$11*Cost!$D$10/1000</f>
        <v>0</v>
      </c>
      <c r="AD263" s="222">
        <f>$N263*60*Cost!$H$10*Cost!$H$11*Cost!$D$11/1000</f>
        <v>0</v>
      </c>
      <c r="AE263" s="222">
        <f t="shared" si="11"/>
        <v>0</v>
      </c>
      <c r="AF263" s="222"/>
      <c r="AG263" s="222"/>
      <c r="AH263" s="222"/>
      <c r="AI263" s="222"/>
      <c r="AJ263" s="222"/>
      <c r="AK263" s="222"/>
      <c r="AL263" s="222"/>
      <c r="AM263" s="222"/>
      <c r="AN263" s="222"/>
      <c r="AO263" s="222"/>
      <c r="AP263" s="222"/>
      <c r="AQ263" s="222"/>
      <c r="AR263" s="222"/>
      <c r="AS263" s="222"/>
      <c r="AT263" s="222"/>
    </row>
    <row r="264" spans="2:46" ht="13.8" x14ac:dyDescent="0.25">
      <c r="B264" s="15"/>
      <c r="C264" s="15"/>
      <c r="D264" s="15"/>
      <c r="E264" s="16"/>
      <c r="F264" s="15"/>
      <c r="G264" s="29"/>
      <c r="H264" s="322"/>
      <c r="I264" s="323"/>
      <c r="J264" s="323"/>
      <c r="K264" s="15"/>
      <c r="L264" s="15"/>
      <c r="M264" s="204">
        <f t="shared" si="10"/>
        <v>0</v>
      </c>
      <c r="N264" s="44">
        <f>IF(DisplayUnits="standard",IF(G264=0,0,VLOOKUP(G264,'Flow Rate Table'!$B$13:$O$132,X264)),IF(G264=0,0,VLOOKUP(G264,#REF!,X264)))</f>
        <v>0</v>
      </c>
      <c r="O264" s="129" t="str">
        <f>IF(E264=$A$3,M264/Cost!$D$6,"N/A")</f>
        <v>N/A</v>
      </c>
      <c r="P264" s="45" t="str">
        <f>IF(E264=Translations!$A$100,VLOOKUP(Cost!$D$5,'Coefficient Table'!$A$8:$K$92,11,FALSE)*O264,"N/A")</f>
        <v>N/A</v>
      </c>
      <c r="Q264" s="45" t="str">
        <f>IF(E264=Translations!$A$100,VLOOKUP(Cost!$D$5,'Coefficient Table'!$A$8:$K$92,10,FALSE)*O264,"N/A")</f>
        <v>N/A</v>
      </c>
      <c r="R264" s="45" t="str">
        <f>IF(E264=Translations!$A$100,VLOOKUP(Cost!$D$5,'Coefficient Table'!$A$8:$K$92,9,FALSE)*P264,"N/A")</f>
        <v>N/A</v>
      </c>
      <c r="S264" s="127"/>
      <c r="T264" s="229"/>
      <c r="U264" s="222"/>
      <c r="V264" s="222"/>
      <c r="W264" s="222"/>
      <c r="X264" s="227">
        <f t="shared" ref="X264:X327" si="12">IF(DisplayUnits="standard",IF(F264=150,2)+IF(F264=125,4)+IF(F264=100,6)+IF(F264=75,8)+IF(F264=50,10)+IF(F264=25,12)+IF(F264=10,14),IF(F264=10,2)+IF(F264=9,4)+IF(F264=7,6)+IF(F264=5,8)+IF(F264=4,10)+IF(F264=2,12)+IF(F264=1,14))</f>
        <v>0</v>
      </c>
      <c r="Y264" s="222"/>
      <c r="Z264" s="222">
        <f>$N264*60*Cost!$H$10*Cost!$H$11*Cost!$D$7/1000</f>
        <v>0</v>
      </c>
      <c r="AA264" s="222">
        <f>$N264*60*Cost!$H$10*Cost!$H$11*Cost!$D$8/1000</f>
        <v>0</v>
      </c>
      <c r="AB264" s="222">
        <f>$N264*60*Cost!$H$10*Cost!$H$11*Cost!$D$9/1000</f>
        <v>0</v>
      </c>
      <c r="AC264" s="222">
        <f>$N264*60*Cost!$H$10*Cost!$H$11*Cost!$D$10/1000</f>
        <v>0</v>
      </c>
      <c r="AD264" s="222">
        <f>$N264*60*Cost!$H$10*Cost!$H$11*Cost!$D$11/1000</f>
        <v>0</v>
      </c>
      <c r="AE264" s="222">
        <f t="shared" si="11"/>
        <v>0</v>
      </c>
      <c r="AF264" s="222"/>
      <c r="AG264" s="222"/>
      <c r="AH264" s="222"/>
      <c r="AI264" s="222"/>
      <c r="AJ264" s="222"/>
      <c r="AK264" s="222"/>
      <c r="AL264" s="222"/>
      <c r="AM264" s="222"/>
      <c r="AN264" s="222"/>
      <c r="AO264" s="222"/>
      <c r="AP264" s="222"/>
      <c r="AQ264" s="222"/>
      <c r="AR264" s="222"/>
      <c r="AS264" s="222"/>
      <c r="AT264" s="222"/>
    </row>
    <row r="265" spans="2:46" ht="13.8" x14ac:dyDescent="0.25">
      <c r="B265" s="15"/>
      <c r="C265" s="15"/>
      <c r="D265" s="15"/>
      <c r="E265" s="16"/>
      <c r="F265" s="15"/>
      <c r="G265" s="29"/>
      <c r="H265" s="322"/>
      <c r="I265" s="323"/>
      <c r="J265" s="323"/>
      <c r="K265" s="15"/>
      <c r="L265" s="15"/>
      <c r="M265" s="204">
        <f t="shared" ref="M265:M328" si="13">IF(G265=0,0,AE265)</f>
        <v>0</v>
      </c>
      <c r="N265" s="44">
        <f>IF(DisplayUnits="standard",IF(G265=0,0,VLOOKUP(G265,'Flow Rate Table'!$B$13:$O$132,X265)),IF(G265=0,0,VLOOKUP(G265,#REF!,X265)))</f>
        <v>0</v>
      </c>
      <c r="O265" s="129" t="str">
        <f>IF(E265=$A$3,M265/Cost!$D$6,"N/A")</f>
        <v>N/A</v>
      </c>
      <c r="P265" s="45" t="str">
        <f>IF(E265=Translations!$A$100,VLOOKUP(Cost!$D$5,'Coefficient Table'!$A$8:$K$92,11,FALSE)*O265,"N/A")</f>
        <v>N/A</v>
      </c>
      <c r="Q265" s="45" t="str">
        <f>IF(E265=Translations!$A$100,VLOOKUP(Cost!$D$5,'Coefficient Table'!$A$8:$K$92,10,FALSE)*O265,"N/A")</f>
        <v>N/A</v>
      </c>
      <c r="R265" s="45" t="str">
        <f>IF(E265=Translations!$A$100,VLOOKUP(Cost!$D$5,'Coefficient Table'!$A$8:$K$92,9,FALSE)*P265,"N/A")</f>
        <v>N/A</v>
      </c>
      <c r="S265" s="127"/>
      <c r="T265" s="229"/>
      <c r="U265" s="222"/>
      <c r="V265" s="222"/>
      <c r="W265" s="222"/>
      <c r="X265" s="227">
        <f t="shared" si="12"/>
        <v>0</v>
      </c>
      <c r="Y265" s="222"/>
      <c r="Z265" s="222">
        <f>$N265*60*Cost!$H$10*Cost!$H$11*Cost!$D$7/1000</f>
        <v>0</v>
      </c>
      <c r="AA265" s="222">
        <f>$N265*60*Cost!$H$10*Cost!$H$11*Cost!$D$8/1000</f>
        <v>0</v>
      </c>
      <c r="AB265" s="222">
        <f>$N265*60*Cost!$H$10*Cost!$H$11*Cost!$D$9/1000</f>
        <v>0</v>
      </c>
      <c r="AC265" s="222">
        <f>$N265*60*Cost!$H$10*Cost!$H$11*Cost!$D$10/1000</f>
        <v>0</v>
      </c>
      <c r="AD265" s="222">
        <f>$N265*60*Cost!$H$10*Cost!$H$11*Cost!$D$11/1000</f>
        <v>0</v>
      </c>
      <c r="AE265" s="222">
        <f t="shared" ref="AE265:AE328" si="14">IF(E265=$A$3,Z265,IF(E265=$A$4,AA265,IF(E265=$A$5,AB265,IF(E265=$A$6,AC265,IF(E265=$A$7,AD265,0)))))</f>
        <v>0</v>
      </c>
      <c r="AF265" s="222"/>
      <c r="AG265" s="222"/>
      <c r="AH265" s="222"/>
      <c r="AI265" s="222"/>
      <c r="AJ265" s="222"/>
      <c r="AK265" s="222"/>
      <c r="AL265" s="222"/>
      <c r="AM265" s="222"/>
      <c r="AN265" s="222"/>
      <c r="AO265" s="222"/>
      <c r="AP265" s="222"/>
      <c r="AQ265" s="222"/>
      <c r="AR265" s="222"/>
      <c r="AS265" s="222"/>
      <c r="AT265" s="222"/>
    </row>
    <row r="266" spans="2:46" ht="13.8" x14ac:dyDescent="0.25">
      <c r="B266" s="15"/>
      <c r="C266" s="15"/>
      <c r="D266" s="15"/>
      <c r="E266" s="16"/>
      <c r="F266" s="15"/>
      <c r="G266" s="29"/>
      <c r="H266" s="322"/>
      <c r="I266" s="323"/>
      <c r="J266" s="323"/>
      <c r="K266" s="15"/>
      <c r="L266" s="15"/>
      <c r="M266" s="204">
        <f t="shared" si="13"/>
        <v>0</v>
      </c>
      <c r="N266" s="44">
        <f>IF(DisplayUnits="standard",IF(G266=0,0,VLOOKUP(G266,'Flow Rate Table'!$B$13:$O$132,X266)),IF(G266=0,0,VLOOKUP(G266,#REF!,X266)))</f>
        <v>0</v>
      </c>
      <c r="O266" s="129" t="str">
        <f>IF(E266=$A$3,M266/Cost!$D$6,"N/A")</f>
        <v>N/A</v>
      </c>
      <c r="P266" s="45" t="str">
        <f>IF(E266=Translations!$A$100,VLOOKUP(Cost!$D$5,'Coefficient Table'!$A$8:$K$92,11,FALSE)*O266,"N/A")</f>
        <v>N/A</v>
      </c>
      <c r="Q266" s="45" t="str">
        <f>IF(E266=Translations!$A$100,VLOOKUP(Cost!$D$5,'Coefficient Table'!$A$8:$K$92,10,FALSE)*O266,"N/A")</f>
        <v>N/A</v>
      </c>
      <c r="R266" s="45" t="str">
        <f>IF(E266=Translations!$A$100,VLOOKUP(Cost!$D$5,'Coefficient Table'!$A$8:$K$92,9,FALSE)*P266,"N/A")</f>
        <v>N/A</v>
      </c>
      <c r="S266" s="127"/>
      <c r="T266" s="229"/>
      <c r="U266" s="222"/>
      <c r="V266" s="222"/>
      <c r="W266" s="222"/>
      <c r="X266" s="227">
        <f t="shared" si="12"/>
        <v>0</v>
      </c>
      <c r="Y266" s="222"/>
      <c r="Z266" s="222">
        <f>$N266*60*Cost!$H$10*Cost!$H$11*Cost!$D$7/1000</f>
        <v>0</v>
      </c>
      <c r="AA266" s="222">
        <f>$N266*60*Cost!$H$10*Cost!$H$11*Cost!$D$8/1000</f>
        <v>0</v>
      </c>
      <c r="AB266" s="222">
        <f>$N266*60*Cost!$H$10*Cost!$H$11*Cost!$D$9/1000</f>
        <v>0</v>
      </c>
      <c r="AC266" s="222">
        <f>$N266*60*Cost!$H$10*Cost!$H$11*Cost!$D$10/1000</f>
        <v>0</v>
      </c>
      <c r="AD266" s="222">
        <f>$N266*60*Cost!$H$10*Cost!$H$11*Cost!$D$11/1000</f>
        <v>0</v>
      </c>
      <c r="AE266" s="222">
        <f t="shared" si="14"/>
        <v>0</v>
      </c>
      <c r="AF266" s="222"/>
      <c r="AG266" s="222"/>
      <c r="AH266" s="222"/>
      <c r="AI266" s="222"/>
      <c r="AJ266" s="222"/>
      <c r="AK266" s="222"/>
      <c r="AL266" s="222"/>
      <c r="AM266" s="222"/>
      <c r="AN266" s="222"/>
      <c r="AO266" s="222"/>
      <c r="AP266" s="222"/>
      <c r="AQ266" s="222"/>
      <c r="AR266" s="222"/>
      <c r="AS266" s="222"/>
      <c r="AT266" s="222"/>
    </row>
    <row r="267" spans="2:46" ht="13.8" x14ac:dyDescent="0.25">
      <c r="B267" s="15"/>
      <c r="C267" s="15"/>
      <c r="D267" s="15"/>
      <c r="E267" s="16"/>
      <c r="F267" s="15"/>
      <c r="G267" s="29"/>
      <c r="H267" s="322"/>
      <c r="I267" s="323"/>
      <c r="J267" s="323"/>
      <c r="K267" s="15"/>
      <c r="L267" s="15"/>
      <c r="M267" s="204">
        <f t="shared" si="13"/>
        <v>0</v>
      </c>
      <c r="N267" s="44">
        <f>IF(DisplayUnits="standard",IF(G267=0,0,VLOOKUP(G267,'Flow Rate Table'!$B$13:$O$132,X267)),IF(G267=0,0,VLOOKUP(G267,#REF!,X267)))</f>
        <v>0</v>
      </c>
      <c r="O267" s="129" t="str">
        <f>IF(E267=$A$3,M267/Cost!$D$6,"N/A")</f>
        <v>N/A</v>
      </c>
      <c r="P267" s="45" t="str">
        <f>IF(E267=Translations!$A$100,VLOOKUP(Cost!$D$5,'Coefficient Table'!$A$8:$K$92,11,FALSE)*O267,"N/A")</f>
        <v>N/A</v>
      </c>
      <c r="Q267" s="45" t="str">
        <f>IF(E267=Translations!$A$100,VLOOKUP(Cost!$D$5,'Coefficient Table'!$A$8:$K$92,10,FALSE)*O267,"N/A")</f>
        <v>N/A</v>
      </c>
      <c r="R267" s="45" t="str">
        <f>IF(E267=Translations!$A$100,VLOOKUP(Cost!$D$5,'Coefficient Table'!$A$8:$K$92,9,FALSE)*P267,"N/A")</f>
        <v>N/A</v>
      </c>
      <c r="S267" s="127"/>
      <c r="T267" s="229"/>
      <c r="U267" s="222"/>
      <c r="V267" s="222"/>
      <c r="W267" s="222"/>
      <c r="X267" s="227">
        <f t="shared" si="12"/>
        <v>0</v>
      </c>
      <c r="Y267" s="222"/>
      <c r="Z267" s="222">
        <f>$N267*60*Cost!$H$10*Cost!$H$11*Cost!$D$7/1000</f>
        <v>0</v>
      </c>
      <c r="AA267" s="222">
        <f>$N267*60*Cost!$H$10*Cost!$H$11*Cost!$D$8/1000</f>
        <v>0</v>
      </c>
      <c r="AB267" s="222">
        <f>$N267*60*Cost!$H$10*Cost!$H$11*Cost!$D$9/1000</f>
        <v>0</v>
      </c>
      <c r="AC267" s="222">
        <f>$N267*60*Cost!$H$10*Cost!$H$11*Cost!$D$10/1000</f>
        <v>0</v>
      </c>
      <c r="AD267" s="222">
        <f>$N267*60*Cost!$H$10*Cost!$H$11*Cost!$D$11/1000</f>
        <v>0</v>
      </c>
      <c r="AE267" s="222">
        <f t="shared" si="14"/>
        <v>0</v>
      </c>
      <c r="AF267" s="222"/>
      <c r="AG267" s="222"/>
      <c r="AH267" s="222"/>
      <c r="AI267" s="222"/>
      <c r="AJ267" s="222"/>
      <c r="AK267" s="222"/>
      <c r="AL267" s="222"/>
      <c r="AM267" s="222"/>
      <c r="AN267" s="222"/>
      <c r="AO267" s="222"/>
      <c r="AP267" s="222"/>
      <c r="AQ267" s="222"/>
      <c r="AR267" s="222"/>
      <c r="AS267" s="222"/>
      <c r="AT267" s="222"/>
    </row>
    <row r="268" spans="2:46" ht="13.8" x14ac:dyDescent="0.25">
      <c r="B268" s="15"/>
      <c r="C268" s="15"/>
      <c r="D268" s="15"/>
      <c r="E268" s="16"/>
      <c r="F268" s="15"/>
      <c r="G268" s="29"/>
      <c r="H268" s="322"/>
      <c r="I268" s="323"/>
      <c r="J268" s="323"/>
      <c r="K268" s="15"/>
      <c r="L268" s="15"/>
      <c r="M268" s="204">
        <f t="shared" si="13"/>
        <v>0</v>
      </c>
      <c r="N268" s="44">
        <f>IF(DisplayUnits="standard",IF(G268=0,0,VLOOKUP(G268,'Flow Rate Table'!$B$13:$O$132,X268)),IF(G268=0,0,VLOOKUP(G268,#REF!,X268)))</f>
        <v>0</v>
      </c>
      <c r="O268" s="129" t="str">
        <f>IF(E268=$A$3,M268/Cost!$D$6,"N/A")</f>
        <v>N/A</v>
      </c>
      <c r="P268" s="45" t="str">
        <f>IF(E268=Translations!$A$100,VLOOKUP(Cost!$D$5,'Coefficient Table'!$A$8:$K$92,11,FALSE)*O268,"N/A")</f>
        <v>N/A</v>
      </c>
      <c r="Q268" s="45" t="str">
        <f>IF(E268=Translations!$A$100,VLOOKUP(Cost!$D$5,'Coefficient Table'!$A$8:$K$92,10,FALSE)*O268,"N/A")</f>
        <v>N/A</v>
      </c>
      <c r="R268" s="45" t="str">
        <f>IF(E268=Translations!$A$100,VLOOKUP(Cost!$D$5,'Coefficient Table'!$A$8:$K$92,9,FALSE)*P268,"N/A")</f>
        <v>N/A</v>
      </c>
      <c r="S268" s="127"/>
      <c r="T268" s="229"/>
      <c r="U268" s="222"/>
      <c r="V268" s="222"/>
      <c r="W268" s="222"/>
      <c r="X268" s="227">
        <f t="shared" si="12"/>
        <v>0</v>
      </c>
      <c r="Y268" s="222"/>
      <c r="Z268" s="222">
        <f>$N268*60*Cost!$H$10*Cost!$H$11*Cost!$D$7/1000</f>
        <v>0</v>
      </c>
      <c r="AA268" s="222">
        <f>$N268*60*Cost!$H$10*Cost!$H$11*Cost!$D$8/1000</f>
        <v>0</v>
      </c>
      <c r="AB268" s="222">
        <f>$N268*60*Cost!$H$10*Cost!$H$11*Cost!$D$9/1000</f>
        <v>0</v>
      </c>
      <c r="AC268" s="222">
        <f>$N268*60*Cost!$H$10*Cost!$H$11*Cost!$D$10/1000</f>
        <v>0</v>
      </c>
      <c r="AD268" s="222">
        <f>$N268*60*Cost!$H$10*Cost!$H$11*Cost!$D$11/1000</f>
        <v>0</v>
      </c>
      <c r="AE268" s="222">
        <f t="shared" si="14"/>
        <v>0</v>
      </c>
      <c r="AF268" s="222"/>
      <c r="AG268" s="222"/>
      <c r="AH268" s="222"/>
      <c r="AI268" s="222"/>
      <c r="AJ268" s="222"/>
      <c r="AK268" s="222"/>
      <c r="AL268" s="222"/>
      <c r="AM268" s="222"/>
      <c r="AN268" s="222"/>
      <c r="AO268" s="222"/>
      <c r="AP268" s="222"/>
      <c r="AQ268" s="222"/>
      <c r="AR268" s="222"/>
      <c r="AS268" s="222"/>
      <c r="AT268" s="222"/>
    </row>
    <row r="269" spans="2:46" ht="13.8" x14ac:dyDescent="0.25">
      <c r="B269" s="15"/>
      <c r="C269" s="15"/>
      <c r="D269" s="15"/>
      <c r="E269" s="16"/>
      <c r="F269" s="15"/>
      <c r="G269" s="29"/>
      <c r="H269" s="322"/>
      <c r="I269" s="323"/>
      <c r="J269" s="323"/>
      <c r="K269" s="15"/>
      <c r="L269" s="15"/>
      <c r="M269" s="204">
        <f t="shared" si="13"/>
        <v>0</v>
      </c>
      <c r="N269" s="44">
        <f>IF(DisplayUnits="standard",IF(G269=0,0,VLOOKUP(G269,'Flow Rate Table'!$B$13:$O$132,X269)),IF(G269=0,0,VLOOKUP(G269,#REF!,X269)))</f>
        <v>0</v>
      </c>
      <c r="O269" s="129" t="str">
        <f>IF(E269=$A$3,M269/Cost!$D$6,"N/A")</f>
        <v>N/A</v>
      </c>
      <c r="P269" s="45" t="str">
        <f>IF(E269=Translations!$A$100,VLOOKUP(Cost!$D$5,'Coefficient Table'!$A$8:$K$92,11,FALSE)*O269,"N/A")</f>
        <v>N/A</v>
      </c>
      <c r="Q269" s="45" t="str">
        <f>IF(E269=Translations!$A$100,VLOOKUP(Cost!$D$5,'Coefficient Table'!$A$8:$K$92,10,FALSE)*O269,"N/A")</f>
        <v>N/A</v>
      </c>
      <c r="R269" s="45" t="str">
        <f>IF(E269=Translations!$A$100,VLOOKUP(Cost!$D$5,'Coefficient Table'!$A$8:$K$92,9,FALSE)*P269,"N/A")</f>
        <v>N/A</v>
      </c>
      <c r="S269" s="127"/>
      <c r="T269" s="229"/>
      <c r="U269" s="222"/>
      <c r="V269" s="222"/>
      <c r="W269" s="222"/>
      <c r="X269" s="227">
        <f t="shared" si="12"/>
        <v>0</v>
      </c>
      <c r="Y269" s="222"/>
      <c r="Z269" s="222">
        <f>$N269*60*Cost!$H$10*Cost!$H$11*Cost!$D$7/1000</f>
        <v>0</v>
      </c>
      <c r="AA269" s="222">
        <f>$N269*60*Cost!$H$10*Cost!$H$11*Cost!$D$8/1000</f>
        <v>0</v>
      </c>
      <c r="AB269" s="222">
        <f>$N269*60*Cost!$H$10*Cost!$H$11*Cost!$D$9/1000</f>
        <v>0</v>
      </c>
      <c r="AC269" s="222">
        <f>$N269*60*Cost!$H$10*Cost!$H$11*Cost!$D$10/1000</f>
        <v>0</v>
      </c>
      <c r="AD269" s="222">
        <f>$N269*60*Cost!$H$10*Cost!$H$11*Cost!$D$11/1000</f>
        <v>0</v>
      </c>
      <c r="AE269" s="222">
        <f t="shared" si="14"/>
        <v>0</v>
      </c>
      <c r="AF269" s="222"/>
      <c r="AG269" s="222"/>
      <c r="AH269" s="222"/>
      <c r="AI269" s="222"/>
      <c r="AJ269" s="222"/>
      <c r="AK269" s="222"/>
      <c r="AL269" s="222"/>
      <c r="AM269" s="222"/>
      <c r="AN269" s="222"/>
      <c r="AO269" s="222"/>
      <c r="AP269" s="222"/>
      <c r="AQ269" s="222"/>
      <c r="AR269" s="222"/>
      <c r="AS269" s="222"/>
      <c r="AT269" s="222"/>
    </row>
    <row r="270" spans="2:46" ht="13.8" x14ac:dyDescent="0.25">
      <c r="B270" s="15"/>
      <c r="C270" s="15"/>
      <c r="D270" s="15"/>
      <c r="E270" s="16"/>
      <c r="F270" s="15"/>
      <c r="G270" s="29"/>
      <c r="H270" s="322"/>
      <c r="I270" s="323"/>
      <c r="J270" s="323"/>
      <c r="K270" s="15"/>
      <c r="L270" s="15"/>
      <c r="M270" s="204">
        <f t="shared" si="13"/>
        <v>0</v>
      </c>
      <c r="N270" s="44">
        <f>IF(DisplayUnits="standard",IF(G270=0,0,VLOOKUP(G270,'Flow Rate Table'!$B$13:$O$132,X270)),IF(G270=0,0,VLOOKUP(G270,#REF!,X270)))</f>
        <v>0</v>
      </c>
      <c r="O270" s="129" t="str">
        <f>IF(E270=$A$3,M270/Cost!$D$6,"N/A")</f>
        <v>N/A</v>
      </c>
      <c r="P270" s="45" t="str">
        <f>IF(E270=Translations!$A$100,VLOOKUP(Cost!$D$5,'Coefficient Table'!$A$8:$K$92,11,FALSE)*O270,"N/A")</f>
        <v>N/A</v>
      </c>
      <c r="Q270" s="45" t="str">
        <f>IF(E270=Translations!$A$100,VLOOKUP(Cost!$D$5,'Coefficient Table'!$A$8:$K$92,10,FALSE)*O270,"N/A")</f>
        <v>N/A</v>
      </c>
      <c r="R270" s="45" t="str">
        <f>IF(E270=Translations!$A$100,VLOOKUP(Cost!$D$5,'Coefficient Table'!$A$8:$K$92,9,FALSE)*P270,"N/A")</f>
        <v>N/A</v>
      </c>
      <c r="S270" s="127"/>
      <c r="T270" s="229"/>
      <c r="U270" s="222"/>
      <c r="V270" s="222"/>
      <c r="W270" s="222"/>
      <c r="X270" s="227">
        <f t="shared" si="12"/>
        <v>0</v>
      </c>
      <c r="Y270" s="222"/>
      <c r="Z270" s="222">
        <f>$N270*60*Cost!$H$10*Cost!$H$11*Cost!$D$7/1000</f>
        <v>0</v>
      </c>
      <c r="AA270" s="222">
        <f>$N270*60*Cost!$H$10*Cost!$H$11*Cost!$D$8/1000</f>
        <v>0</v>
      </c>
      <c r="AB270" s="222">
        <f>$N270*60*Cost!$H$10*Cost!$H$11*Cost!$D$9/1000</f>
        <v>0</v>
      </c>
      <c r="AC270" s="222">
        <f>$N270*60*Cost!$H$10*Cost!$H$11*Cost!$D$10/1000</f>
        <v>0</v>
      </c>
      <c r="AD270" s="222">
        <f>$N270*60*Cost!$H$10*Cost!$H$11*Cost!$D$11/1000</f>
        <v>0</v>
      </c>
      <c r="AE270" s="222">
        <f t="shared" si="14"/>
        <v>0</v>
      </c>
      <c r="AF270" s="222"/>
      <c r="AG270" s="222"/>
      <c r="AH270" s="222"/>
      <c r="AI270" s="222"/>
      <c r="AJ270" s="222"/>
      <c r="AK270" s="222"/>
      <c r="AL270" s="222"/>
      <c r="AM270" s="222"/>
      <c r="AN270" s="222"/>
      <c r="AO270" s="222"/>
      <c r="AP270" s="222"/>
      <c r="AQ270" s="222"/>
      <c r="AR270" s="222"/>
      <c r="AS270" s="222"/>
      <c r="AT270" s="222"/>
    </row>
    <row r="271" spans="2:46" ht="13.8" x14ac:dyDescent="0.25">
      <c r="B271" s="15"/>
      <c r="C271" s="15"/>
      <c r="D271" s="15"/>
      <c r="E271" s="16"/>
      <c r="F271" s="15"/>
      <c r="G271" s="29"/>
      <c r="H271" s="322"/>
      <c r="I271" s="323"/>
      <c r="J271" s="323"/>
      <c r="K271" s="15"/>
      <c r="L271" s="15"/>
      <c r="M271" s="204">
        <f t="shared" si="13"/>
        <v>0</v>
      </c>
      <c r="N271" s="44">
        <f>IF(DisplayUnits="standard",IF(G271=0,0,VLOOKUP(G271,'Flow Rate Table'!$B$13:$O$132,X271)),IF(G271=0,0,VLOOKUP(G271,#REF!,X271)))</f>
        <v>0</v>
      </c>
      <c r="O271" s="129" t="str">
        <f>IF(E271=$A$3,M271/Cost!$D$6,"N/A")</f>
        <v>N/A</v>
      </c>
      <c r="P271" s="45" t="str">
        <f>IF(E271=Translations!$A$100,VLOOKUP(Cost!$D$5,'Coefficient Table'!$A$8:$K$92,11,FALSE)*O271,"N/A")</f>
        <v>N/A</v>
      </c>
      <c r="Q271" s="45" t="str">
        <f>IF(E271=Translations!$A$100,VLOOKUP(Cost!$D$5,'Coefficient Table'!$A$8:$K$92,10,FALSE)*O271,"N/A")</f>
        <v>N/A</v>
      </c>
      <c r="R271" s="45" t="str">
        <f>IF(E271=Translations!$A$100,VLOOKUP(Cost!$D$5,'Coefficient Table'!$A$8:$K$92,9,FALSE)*P271,"N/A")</f>
        <v>N/A</v>
      </c>
      <c r="S271" s="127"/>
      <c r="T271" s="229"/>
      <c r="U271" s="222"/>
      <c r="V271" s="222"/>
      <c r="W271" s="222"/>
      <c r="X271" s="227">
        <f t="shared" si="12"/>
        <v>0</v>
      </c>
      <c r="Y271" s="222"/>
      <c r="Z271" s="222">
        <f>$N271*60*Cost!$H$10*Cost!$H$11*Cost!$D$7/1000</f>
        <v>0</v>
      </c>
      <c r="AA271" s="222">
        <f>$N271*60*Cost!$H$10*Cost!$H$11*Cost!$D$8/1000</f>
        <v>0</v>
      </c>
      <c r="AB271" s="222">
        <f>$N271*60*Cost!$H$10*Cost!$H$11*Cost!$D$9/1000</f>
        <v>0</v>
      </c>
      <c r="AC271" s="222">
        <f>$N271*60*Cost!$H$10*Cost!$H$11*Cost!$D$10/1000</f>
        <v>0</v>
      </c>
      <c r="AD271" s="222">
        <f>$N271*60*Cost!$H$10*Cost!$H$11*Cost!$D$11/1000</f>
        <v>0</v>
      </c>
      <c r="AE271" s="222">
        <f t="shared" si="14"/>
        <v>0</v>
      </c>
      <c r="AF271" s="222"/>
      <c r="AG271" s="222"/>
      <c r="AH271" s="222"/>
      <c r="AI271" s="222"/>
      <c r="AJ271" s="222"/>
      <c r="AK271" s="222"/>
      <c r="AL271" s="222"/>
      <c r="AM271" s="222"/>
      <c r="AN271" s="222"/>
      <c r="AO271" s="222"/>
      <c r="AP271" s="222"/>
      <c r="AQ271" s="222"/>
      <c r="AR271" s="222"/>
      <c r="AS271" s="222"/>
      <c r="AT271" s="222"/>
    </row>
    <row r="272" spans="2:46" ht="13.8" x14ac:dyDescent="0.25">
      <c r="B272" s="15"/>
      <c r="C272" s="15"/>
      <c r="D272" s="15"/>
      <c r="E272" s="16"/>
      <c r="F272" s="15"/>
      <c r="G272" s="29"/>
      <c r="H272" s="322"/>
      <c r="I272" s="323"/>
      <c r="J272" s="323"/>
      <c r="K272" s="15"/>
      <c r="L272" s="15"/>
      <c r="M272" s="204">
        <f t="shared" si="13"/>
        <v>0</v>
      </c>
      <c r="N272" s="44">
        <f>IF(DisplayUnits="standard",IF(G272=0,0,VLOOKUP(G272,'Flow Rate Table'!$B$13:$O$132,X272)),IF(G272=0,0,VLOOKUP(G272,#REF!,X272)))</f>
        <v>0</v>
      </c>
      <c r="O272" s="129" t="str">
        <f>IF(E272=$A$3,M272/Cost!$D$6,"N/A")</f>
        <v>N/A</v>
      </c>
      <c r="P272" s="45" t="str">
        <f>IF(E272=Translations!$A$100,VLOOKUP(Cost!$D$5,'Coefficient Table'!$A$8:$K$92,11,FALSE)*O272,"N/A")</f>
        <v>N/A</v>
      </c>
      <c r="Q272" s="45" t="str">
        <f>IF(E272=Translations!$A$100,VLOOKUP(Cost!$D$5,'Coefficient Table'!$A$8:$K$92,10,FALSE)*O272,"N/A")</f>
        <v>N/A</v>
      </c>
      <c r="R272" s="45" t="str">
        <f>IF(E272=Translations!$A$100,VLOOKUP(Cost!$D$5,'Coefficient Table'!$A$8:$K$92,9,FALSE)*P272,"N/A")</f>
        <v>N/A</v>
      </c>
      <c r="S272" s="127"/>
      <c r="T272" s="229"/>
      <c r="U272" s="222"/>
      <c r="V272" s="222"/>
      <c r="W272" s="222"/>
      <c r="X272" s="227">
        <f t="shared" si="12"/>
        <v>0</v>
      </c>
      <c r="Y272" s="222"/>
      <c r="Z272" s="222">
        <f>$N272*60*Cost!$H$10*Cost!$H$11*Cost!$D$7/1000</f>
        <v>0</v>
      </c>
      <c r="AA272" s="222">
        <f>$N272*60*Cost!$H$10*Cost!$H$11*Cost!$D$8/1000</f>
        <v>0</v>
      </c>
      <c r="AB272" s="222">
        <f>$N272*60*Cost!$H$10*Cost!$H$11*Cost!$D$9/1000</f>
        <v>0</v>
      </c>
      <c r="AC272" s="222">
        <f>$N272*60*Cost!$H$10*Cost!$H$11*Cost!$D$10/1000</f>
        <v>0</v>
      </c>
      <c r="AD272" s="222">
        <f>$N272*60*Cost!$H$10*Cost!$H$11*Cost!$D$11/1000</f>
        <v>0</v>
      </c>
      <c r="AE272" s="222">
        <f t="shared" si="14"/>
        <v>0</v>
      </c>
      <c r="AF272" s="222"/>
      <c r="AG272" s="222"/>
      <c r="AH272" s="222"/>
      <c r="AI272" s="222"/>
      <c r="AJ272" s="222"/>
      <c r="AK272" s="222"/>
      <c r="AL272" s="222"/>
      <c r="AM272" s="222"/>
      <c r="AN272" s="222"/>
      <c r="AO272" s="222"/>
      <c r="AP272" s="222"/>
      <c r="AQ272" s="222"/>
      <c r="AR272" s="222"/>
      <c r="AS272" s="222"/>
      <c r="AT272" s="222"/>
    </row>
    <row r="273" spans="2:46" ht="13.8" x14ac:dyDescent="0.25">
      <c r="B273" s="15"/>
      <c r="C273" s="15"/>
      <c r="D273" s="15"/>
      <c r="E273" s="16"/>
      <c r="F273" s="15"/>
      <c r="G273" s="29"/>
      <c r="H273" s="322"/>
      <c r="I273" s="323"/>
      <c r="J273" s="323"/>
      <c r="K273" s="15"/>
      <c r="L273" s="15"/>
      <c r="M273" s="204">
        <f t="shared" si="13"/>
        <v>0</v>
      </c>
      <c r="N273" s="44">
        <f>IF(DisplayUnits="standard",IF(G273=0,0,VLOOKUP(G273,'Flow Rate Table'!$B$13:$O$132,X273)),IF(G273=0,0,VLOOKUP(G273,#REF!,X273)))</f>
        <v>0</v>
      </c>
      <c r="O273" s="129" t="str">
        <f>IF(E273=$A$3,M273/Cost!$D$6,"N/A")</f>
        <v>N/A</v>
      </c>
      <c r="P273" s="45" t="str">
        <f>IF(E273=Translations!$A$100,VLOOKUP(Cost!$D$5,'Coefficient Table'!$A$8:$K$92,11,FALSE)*O273,"N/A")</f>
        <v>N/A</v>
      </c>
      <c r="Q273" s="45" t="str">
        <f>IF(E273=Translations!$A$100,VLOOKUP(Cost!$D$5,'Coefficient Table'!$A$8:$K$92,10,FALSE)*O273,"N/A")</f>
        <v>N/A</v>
      </c>
      <c r="R273" s="45" t="str">
        <f>IF(E273=Translations!$A$100,VLOOKUP(Cost!$D$5,'Coefficient Table'!$A$8:$K$92,9,FALSE)*P273,"N/A")</f>
        <v>N/A</v>
      </c>
      <c r="S273" s="127"/>
      <c r="T273" s="229"/>
      <c r="U273" s="222"/>
      <c r="V273" s="222"/>
      <c r="W273" s="222"/>
      <c r="X273" s="227">
        <f t="shared" si="12"/>
        <v>0</v>
      </c>
      <c r="Y273" s="222"/>
      <c r="Z273" s="222">
        <f>$N273*60*Cost!$H$10*Cost!$H$11*Cost!$D$7/1000</f>
        <v>0</v>
      </c>
      <c r="AA273" s="222">
        <f>$N273*60*Cost!$H$10*Cost!$H$11*Cost!$D$8/1000</f>
        <v>0</v>
      </c>
      <c r="AB273" s="222">
        <f>$N273*60*Cost!$H$10*Cost!$H$11*Cost!$D$9/1000</f>
        <v>0</v>
      </c>
      <c r="AC273" s="222">
        <f>$N273*60*Cost!$H$10*Cost!$H$11*Cost!$D$10/1000</f>
        <v>0</v>
      </c>
      <c r="AD273" s="222">
        <f>$N273*60*Cost!$H$10*Cost!$H$11*Cost!$D$11/1000</f>
        <v>0</v>
      </c>
      <c r="AE273" s="222">
        <f t="shared" si="14"/>
        <v>0</v>
      </c>
      <c r="AF273" s="222"/>
      <c r="AG273" s="222"/>
      <c r="AH273" s="222"/>
      <c r="AI273" s="222"/>
      <c r="AJ273" s="222"/>
      <c r="AK273" s="222"/>
      <c r="AL273" s="222"/>
      <c r="AM273" s="222"/>
      <c r="AN273" s="222"/>
      <c r="AO273" s="222"/>
      <c r="AP273" s="222"/>
      <c r="AQ273" s="222"/>
      <c r="AR273" s="222"/>
      <c r="AS273" s="222"/>
      <c r="AT273" s="222"/>
    </row>
    <row r="274" spans="2:46" ht="13.8" x14ac:dyDescent="0.25">
      <c r="B274" s="15"/>
      <c r="C274" s="15"/>
      <c r="D274" s="15"/>
      <c r="E274" s="16"/>
      <c r="F274" s="15"/>
      <c r="G274" s="29"/>
      <c r="H274" s="322"/>
      <c r="I274" s="323"/>
      <c r="J274" s="323"/>
      <c r="K274" s="15"/>
      <c r="L274" s="15"/>
      <c r="M274" s="204">
        <f t="shared" si="13"/>
        <v>0</v>
      </c>
      <c r="N274" s="44">
        <f>IF(DisplayUnits="standard",IF(G274=0,0,VLOOKUP(G274,'Flow Rate Table'!$B$13:$O$132,X274)),IF(G274=0,0,VLOOKUP(G274,#REF!,X274)))</f>
        <v>0</v>
      </c>
      <c r="O274" s="129" t="str">
        <f>IF(E274=$A$3,M274/Cost!$D$6,"N/A")</f>
        <v>N/A</v>
      </c>
      <c r="P274" s="45" t="str">
        <f>IF(E274=Translations!$A$100,VLOOKUP(Cost!$D$5,'Coefficient Table'!$A$8:$K$92,11,FALSE)*O274,"N/A")</f>
        <v>N/A</v>
      </c>
      <c r="Q274" s="45" t="str">
        <f>IF(E274=Translations!$A$100,VLOOKUP(Cost!$D$5,'Coefficient Table'!$A$8:$K$92,10,FALSE)*O274,"N/A")</f>
        <v>N/A</v>
      </c>
      <c r="R274" s="45" t="str">
        <f>IF(E274=Translations!$A$100,VLOOKUP(Cost!$D$5,'Coefficient Table'!$A$8:$K$92,9,FALSE)*P274,"N/A")</f>
        <v>N/A</v>
      </c>
      <c r="S274" s="127"/>
      <c r="T274" s="229"/>
      <c r="U274" s="222"/>
      <c r="V274" s="222"/>
      <c r="W274" s="222"/>
      <c r="X274" s="227">
        <f t="shared" si="12"/>
        <v>0</v>
      </c>
      <c r="Y274" s="222"/>
      <c r="Z274" s="222">
        <f>$N274*60*Cost!$H$10*Cost!$H$11*Cost!$D$7/1000</f>
        <v>0</v>
      </c>
      <c r="AA274" s="222">
        <f>$N274*60*Cost!$H$10*Cost!$H$11*Cost!$D$8/1000</f>
        <v>0</v>
      </c>
      <c r="AB274" s="222">
        <f>$N274*60*Cost!$H$10*Cost!$H$11*Cost!$D$9/1000</f>
        <v>0</v>
      </c>
      <c r="AC274" s="222">
        <f>$N274*60*Cost!$H$10*Cost!$H$11*Cost!$D$10/1000</f>
        <v>0</v>
      </c>
      <c r="AD274" s="222">
        <f>$N274*60*Cost!$H$10*Cost!$H$11*Cost!$D$11/1000</f>
        <v>0</v>
      </c>
      <c r="AE274" s="222">
        <f t="shared" si="14"/>
        <v>0</v>
      </c>
      <c r="AF274" s="222"/>
      <c r="AG274" s="222"/>
      <c r="AH274" s="222"/>
      <c r="AI274" s="222"/>
      <c r="AJ274" s="222"/>
      <c r="AK274" s="222"/>
      <c r="AL274" s="222"/>
      <c r="AM274" s="222"/>
      <c r="AN274" s="222"/>
      <c r="AO274" s="222"/>
      <c r="AP274" s="222"/>
      <c r="AQ274" s="222"/>
      <c r="AR274" s="222"/>
      <c r="AS274" s="222"/>
      <c r="AT274" s="222"/>
    </row>
    <row r="275" spans="2:46" ht="13.8" x14ac:dyDescent="0.25">
      <c r="B275" s="15"/>
      <c r="C275" s="15"/>
      <c r="D275" s="15"/>
      <c r="E275" s="16"/>
      <c r="F275" s="15"/>
      <c r="G275" s="29"/>
      <c r="H275" s="322"/>
      <c r="I275" s="323"/>
      <c r="J275" s="323"/>
      <c r="K275" s="15"/>
      <c r="L275" s="15"/>
      <c r="M275" s="204">
        <f t="shared" si="13"/>
        <v>0</v>
      </c>
      <c r="N275" s="44">
        <f>IF(DisplayUnits="standard",IF(G275=0,0,VLOOKUP(G275,'Flow Rate Table'!$B$13:$O$132,X275)),IF(G275=0,0,VLOOKUP(G275,#REF!,X275)))</f>
        <v>0</v>
      </c>
      <c r="O275" s="129" t="str">
        <f>IF(E275=$A$3,M275/Cost!$D$6,"N/A")</f>
        <v>N/A</v>
      </c>
      <c r="P275" s="45" t="str">
        <f>IF(E275=Translations!$A$100,VLOOKUP(Cost!$D$5,'Coefficient Table'!$A$8:$K$92,11,FALSE)*O275,"N/A")</f>
        <v>N/A</v>
      </c>
      <c r="Q275" s="45" t="str">
        <f>IF(E275=Translations!$A$100,VLOOKUP(Cost!$D$5,'Coefficient Table'!$A$8:$K$92,10,FALSE)*O275,"N/A")</f>
        <v>N/A</v>
      </c>
      <c r="R275" s="45" t="str">
        <f>IF(E275=Translations!$A$100,VLOOKUP(Cost!$D$5,'Coefficient Table'!$A$8:$K$92,9,FALSE)*P275,"N/A")</f>
        <v>N/A</v>
      </c>
      <c r="S275" s="127"/>
      <c r="T275" s="229"/>
      <c r="U275" s="222"/>
      <c r="V275" s="222"/>
      <c r="W275" s="222"/>
      <c r="X275" s="227">
        <f t="shared" si="12"/>
        <v>0</v>
      </c>
      <c r="Y275" s="222"/>
      <c r="Z275" s="222">
        <f>$N275*60*Cost!$H$10*Cost!$H$11*Cost!$D$7/1000</f>
        <v>0</v>
      </c>
      <c r="AA275" s="222">
        <f>$N275*60*Cost!$H$10*Cost!$H$11*Cost!$D$8/1000</f>
        <v>0</v>
      </c>
      <c r="AB275" s="222">
        <f>$N275*60*Cost!$H$10*Cost!$H$11*Cost!$D$9/1000</f>
        <v>0</v>
      </c>
      <c r="AC275" s="222">
        <f>$N275*60*Cost!$H$10*Cost!$H$11*Cost!$D$10/1000</f>
        <v>0</v>
      </c>
      <c r="AD275" s="222">
        <f>$N275*60*Cost!$H$10*Cost!$H$11*Cost!$D$11/1000</f>
        <v>0</v>
      </c>
      <c r="AE275" s="222">
        <f t="shared" si="14"/>
        <v>0</v>
      </c>
      <c r="AF275" s="222"/>
      <c r="AG275" s="222"/>
      <c r="AH275" s="222"/>
      <c r="AI275" s="222"/>
      <c r="AJ275" s="222"/>
      <c r="AK275" s="222"/>
      <c r="AL275" s="222"/>
      <c r="AM275" s="222"/>
      <c r="AN275" s="222"/>
      <c r="AO275" s="222"/>
      <c r="AP275" s="222"/>
      <c r="AQ275" s="222"/>
      <c r="AR275" s="222"/>
      <c r="AS275" s="222"/>
      <c r="AT275" s="222"/>
    </row>
    <row r="276" spans="2:46" ht="13.8" x14ac:dyDescent="0.25">
      <c r="B276" s="15"/>
      <c r="C276" s="15"/>
      <c r="D276" s="15"/>
      <c r="E276" s="16"/>
      <c r="F276" s="15"/>
      <c r="G276" s="29"/>
      <c r="H276" s="322"/>
      <c r="I276" s="323"/>
      <c r="J276" s="323"/>
      <c r="K276" s="15"/>
      <c r="L276" s="15"/>
      <c r="M276" s="204">
        <f t="shared" si="13"/>
        <v>0</v>
      </c>
      <c r="N276" s="44">
        <f>IF(DisplayUnits="standard",IF(G276=0,0,VLOOKUP(G276,'Flow Rate Table'!$B$13:$O$132,X276)),IF(G276=0,0,VLOOKUP(G276,#REF!,X276)))</f>
        <v>0</v>
      </c>
      <c r="O276" s="129" t="str">
        <f>IF(E276=$A$3,M276/Cost!$D$6,"N/A")</f>
        <v>N/A</v>
      </c>
      <c r="P276" s="45" t="str">
        <f>IF(E276=Translations!$A$100,VLOOKUP(Cost!$D$5,'Coefficient Table'!$A$8:$K$92,11,FALSE)*O276,"N/A")</f>
        <v>N/A</v>
      </c>
      <c r="Q276" s="45" t="str">
        <f>IF(E276=Translations!$A$100,VLOOKUP(Cost!$D$5,'Coefficient Table'!$A$8:$K$92,10,FALSE)*O276,"N/A")</f>
        <v>N/A</v>
      </c>
      <c r="R276" s="45" t="str">
        <f>IF(E276=Translations!$A$100,VLOOKUP(Cost!$D$5,'Coefficient Table'!$A$8:$K$92,9,FALSE)*P276,"N/A")</f>
        <v>N/A</v>
      </c>
      <c r="S276" s="127"/>
      <c r="T276" s="229"/>
      <c r="U276" s="222"/>
      <c r="V276" s="222"/>
      <c r="W276" s="222"/>
      <c r="X276" s="227">
        <f t="shared" si="12"/>
        <v>0</v>
      </c>
      <c r="Y276" s="222"/>
      <c r="Z276" s="222">
        <f>$N276*60*Cost!$H$10*Cost!$H$11*Cost!$D$7/1000</f>
        <v>0</v>
      </c>
      <c r="AA276" s="222">
        <f>$N276*60*Cost!$H$10*Cost!$H$11*Cost!$D$8/1000</f>
        <v>0</v>
      </c>
      <c r="AB276" s="222">
        <f>$N276*60*Cost!$H$10*Cost!$H$11*Cost!$D$9/1000</f>
        <v>0</v>
      </c>
      <c r="AC276" s="222">
        <f>$N276*60*Cost!$H$10*Cost!$H$11*Cost!$D$10/1000</f>
        <v>0</v>
      </c>
      <c r="AD276" s="222">
        <f>$N276*60*Cost!$H$10*Cost!$H$11*Cost!$D$11/1000</f>
        <v>0</v>
      </c>
      <c r="AE276" s="222">
        <f t="shared" si="14"/>
        <v>0</v>
      </c>
      <c r="AF276" s="222"/>
      <c r="AG276" s="222"/>
      <c r="AH276" s="222"/>
      <c r="AI276" s="222"/>
      <c r="AJ276" s="222"/>
      <c r="AK276" s="222"/>
      <c r="AL276" s="222"/>
      <c r="AM276" s="222"/>
      <c r="AN276" s="222"/>
      <c r="AO276" s="222"/>
      <c r="AP276" s="222"/>
      <c r="AQ276" s="222"/>
      <c r="AR276" s="222"/>
      <c r="AS276" s="222"/>
      <c r="AT276" s="222"/>
    </row>
    <row r="277" spans="2:46" ht="13.8" x14ac:dyDescent="0.25">
      <c r="B277" s="15"/>
      <c r="C277" s="15"/>
      <c r="D277" s="15"/>
      <c r="E277" s="16"/>
      <c r="F277" s="15"/>
      <c r="G277" s="29"/>
      <c r="H277" s="322"/>
      <c r="I277" s="323"/>
      <c r="J277" s="323"/>
      <c r="K277" s="15"/>
      <c r="L277" s="15"/>
      <c r="M277" s="204">
        <f t="shared" si="13"/>
        <v>0</v>
      </c>
      <c r="N277" s="44">
        <f>IF(DisplayUnits="standard",IF(G277=0,0,VLOOKUP(G277,'Flow Rate Table'!$B$13:$O$132,X277)),IF(G277=0,0,VLOOKUP(G277,#REF!,X277)))</f>
        <v>0</v>
      </c>
      <c r="O277" s="129" t="str">
        <f>IF(E277=$A$3,M277/Cost!$D$6,"N/A")</f>
        <v>N/A</v>
      </c>
      <c r="P277" s="45" t="str">
        <f>IF(E277=Translations!$A$100,VLOOKUP(Cost!$D$5,'Coefficient Table'!$A$8:$K$92,11,FALSE)*O277,"N/A")</f>
        <v>N/A</v>
      </c>
      <c r="Q277" s="45" t="str">
        <f>IF(E277=Translations!$A$100,VLOOKUP(Cost!$D$5,'Coefficient Table'!$A$8:$K$92,10,FALSE)*O277,"N/A")</f>
        <v>N/A</v>
      </c>
      <c r="R277" s="45" t="str">
        <f>IF(E277=Translations!$A$100,VLOOKUP(Cost!$D$5,'Coefficient Table'!$A$8:$K$92,9,FALSE)*P277,"N/A")</f>
        <v>N/A</v>
      </c>
      <c r="S277" s="127"/>
      <c r="T277" s="229"/>
      <c r="U277" s="222"/>
      <c r="V277" s="222"/>
      <c r="W277" s="222"/>
      <c r="X277" s="227">
        <f t="shared" si="12"/>
        <v>0</v>
      </c>
      <c r="Y277" s="222"/>
      <c r="Z277" s="222">
        <f>$N277*60*Cost!$H$10*Cost!$H$11*Cost!$D$7/1000</f>
        <v>0</v>
      </c>
      <c r="AA277" s="222">
        <f>$N277*60*Cost!$H$10*Cost!$H$11*Cost!$D$8/1000</f>
        <v>0</v>
      </c>
      <c r="AB277" s="222">
        <f>$N277*60*Cost!$H$10*Cost!$H$11*Cost!$D$9/1000</f>
        <v>0</v>
      </c>
      <c r="AC277" s="222">
        <f>$N277*60*Cost!$H$10*Cost!$H$11*Cost!$D$10/1000</f>
        <v>0</v>
      </c>
      <c r="AD277" s="222">
        <f>$N277*60*Cost!$H$10*Cost!$H$11*Cost!$D$11/1000</f>
        <v>0</v>
      </c>
      <c r="AE277" s="222">
        <f t="shared" si="14"/>
        <v>0</v>
      </c>
      <c r="AF277" s="222"/>
      <c r="AG277" s="222"/>
      <c r="AH277" s="222"/>
      <c r="AI277" s="222"/>
      <c r="AJ277" s="222"/>
      <c r="AK277" s="222"/>
      <c r="AL277" s="222"/>
      <c r="AM277" s="222"/>
      <c r="AN277" s="222"/>
      <c r="AO277" s="222"/>
      <c r="AP277" s="222"/>
      <c r="AQ277" s="222"/>
      <c r="AR277" s="222"/>
      <c r="AS277" s="222"/>
      <c r="AT277" s="222"/>
    </row>
    <row r="278" spans="2:46" ht="13.8" x14ac:dyDescent="0.25">
      <c r="B278" s="15"/>
      <c r="C278" s="15"/>
      <c r="D278" s="15"/>
      <c r="E278" s="16"/>
      <c r="F278" s="15"/>
      <c r="G278" s="29"/>
      <c r="H278" s="322"/>
      <c r="I278" s="323"/>
      <c r="J278" s="323"/>
      <c r="K278" s="15"/>
      <c r="L278" s="15"/>
      <c r="M278" s="204">
        <f t="shared" si="13"/>
        <v>0</v>
      </c>
      <c r="N278" s="44">
        <f>IF(DisplayUnits="standard",IF(G278=0,0,VLOOKUP(G278,'Flow Rate Table'!$B$13:$O$132,X278)),IF(G278=0,0,VLOOKUP(G278,#REF!,X278)))</f>
        <v>0</v>
      </c>
      <c r="O278" s="129" t="str">
        <f>IF(E278=$A$3,M278/Cost!$D$6,"N/A")</f>
        <v>N/A</v>
      </c>
      <c r="P278" s="45" t="str">
        <f>IF(E278=Translations!$A$100,VLOOKUP(Cost!$D$5,'Coefficient Table'!$A$8:$K$92,11,FALSE)*O278,"N/A")</f>
        <v>N/A</v>
      </c>
      <c r="Q278" s="45" t="str">
        <f>IF(E278=Translations!$A$100,VLOOKUP(Cost!$D$5,'Coefficient Table'!$A$8:$K$92,10,FALSE)*O278,"N/A")</f>
        <v>N/A</v>
      </c>
      <c r="R278" s="45" t="str">
        <f>IF(E278=Translations!$A$100,VLOOKUP(Cost!$D$5,'Coefficient Table'!$A$8:$K$92,9,FALSE)*P278,"N/A")</f>
        <v>N/A</v>
      </c>
      <c r="S278" s="127"/>
      <c r="T278" s="229"/>
      <c r="U278" s="222"/>
      <c r="V278" s="222"/>
      <c r="W278" s="222"/>
      <c r="X278" s="227">
        <f t="shared" si="12"/>
        <v>0</v>
      </c>
      <c r="Y278" s="222"/>
      <c r="Z278" s="222">
        <f>$N278*60*Cost!$H$10*Cost!$H$11*Cost!$D$7/1000</f>
        <v>0</v>
      </c>
      <c r="AA278" s="222">
        <f>$N278*60*Cost!$H$10*Cost!$H$11*Cost!$D$8/1000</f>
        <v>0</v>
      </c>
      <c r="AB278" s="222">
        <f>$N278*60*Cost!$H$10*Cost!$H$11*Cost!$D$9/1000</f>
        <v>0</v>
      </c>
      <c r="AC278" s="222">
        <f>$N278*60*Cost!$H$10*Cost!$H$11*Cost!$D$10/1000</f>
        <v>0</v>
      </c>
      <c r="AD278" s="222">
        <f>$N278*60*Cost!$H$10*Cost!$H$11*Cost!$D$11/1000</f>
        <v>0</v>
      </c>
      <c r="AE278" s="222">
        <f t="shared" si="14"/>
        <v>0</v>
      </c>
      <c r="AF278" s="222"/>
      <c r="AG278" s="222"/>
      <c r="AH278" s="222"/>
      <c r="AI278" s="222"/>
      <c r="AJ278" s="222"/>
      <c r="AK278" s="222"/>
      <c r="AL278" s="222"/>
      <c r="AM278" s="222"/>
      <c r="AN278" s="222"/>
      <c r="AO278" s="222"/>
      <c r="AP278" s="222"/>
      <c r="AQ278" s="222"/>
      <c r="AR278" s="222"/>
      <c r="AS278" s="222"/>
      <c r="AT278" s="222"/>
    </row>
    <row r="279" spans="2:46" ht="13.8" x14ac:dyDescent="0.25">
      <c r="B279" s="15"/>
      <c r="C279" s="15"/>
      <c r="D279" s="15"/>
      <c r="E279" s="16"/>
      <c r="F279" s="15"/>
      <c r="G279" s="29"/>
      <c r="H279" s="322"/>
      <c r="I279" s="323"/>
      <c r="J279" s="323"/>
      <c r="K279" s="15"/>
      <c r="L279" s="15"/>
      <c r="M279" s="204">
        <f t="shared" si="13"/>
        <v>0</v>
      </c>
      <c r="N279" s="44">
        <f>IF(DisplayUnits="standard",IF(G279=0,0,VLOOKUP(G279,'Flow Rate Table'!$B$13:$O$132,X279)),IF(G279=0,0,VLOOKUP(G279,#REF!,X279)))</f>
        <v>0</v>
      </c>
      <c r="O279" s="129" t="str">
        <f>IF(E279=$A$3,M279/Cost!$D$6,"N/A")</f>
        <v>N/A</v>
      </c>
      <c r="P279" s="45" t="str">
        <f>IF(E279=Translations!$A$100,VLOOKUP(Cost!$D$5,'Coefficient Table'!$A$8:$K$92,11,FALSE)*O279,"N/A")</f>
        <v>N/A</v>
      </c>
      <c r="Q279" s="45" t="str">
        <f>IF(E279=Translations!$A$100,VLOOKUP(Cost!$D$5,'Coefficient Table'!$A$8:$K$92,10,FALSE)*O279,"N/A")</f>
        <v>N/A</v>
      </c>
      <c r="R279" s="45" t="str">
        <f>IF(E279=Translations!$A$100,VLOOKUP(Cost!$D$5,'Coefficient Table'!$A$8:$K$92,9,FALSE)*P279,"N/A")</f>
        <v>N/A</v>
      </c>
      <c r="S279" s="127"/>
      <c r="T279" s="229"/>
      <c r="U279" s="222"/>
      <c r="V279" s="222"/>
      <c r="W279" s="222"/>
      <c r="X279" s="227">
        <f t="shared" si="12"/>
        <v>0</v>
      </c>
      <c r="Y279" s="222"/>
      <c r="Z279" s="222">
        <f>$N279*60*Cost!$H$10*Cost!$H$11*Cost!$D$7/1000</f>
        <v>0</v>
      </c>
      <c r="AA279" s="222">
        <f>$N279*60*Cost!$H$10*Cost!$H$11*Cost!$D$8/1000</f>
        <v>0</v>
      </c>
      <c r="AB279" s="222">
        <f>$N279*60*Cost!$H$10*Cost!$H$11*Cost!$D$9/1000</f>
        <v>0</v>
      </c>
      <c r="AC279" s="222">
        <f>$N279*60*Cost!$H$10*Cost!$H$11*Cost!$D$10/1000</f>
        <v>0</v>
      </c>
      <c r="AD279" s="222">
        <f>$N279*60*Cost!$H$10*Cost!$H$11*Cost!$D$11/1000</f>
        <v>0</v>
      </c>
      <c r="AE279" s="222">
        <f t="shared" si="14"/>
        <v>0</v>
      </c>
      <c r="AF279" s="222"/>
      <c r="AG279" s="222"/>
      <c r="AH279" s="222"/>
      <c r="AI279" s="222"/>
      <c r="AJ279" s="222"/>
      <c r="AK279" s="222"/>
      <c r="AL279" s="222"/>
      <c r="AM279" s="222"/>
      <c r="AN279" s="222"/>
      <c r="AO279" s="222"/>
      <c r="AP279" s="222"/>
      <c r="AQ279" s="222"/>
      <c r="AR279" s="222"/>
      <c r="AS279" s="222"/>
      <c r="AT279" s="222"/>
    </row>
    <row r="280" spans="2:46" ht="13.8" x14ac:dyDescent="0.25">
      <c r="B280" s="15"/>
      <c r="C280" s="15"/>
      <c r="D280" s="15"/>
      <c r="E280" s="16"/>
      <c r="F280" s="15"/>
      <c r="G280" s="29"/>
      <c r="H280" s="322"/>
      <c r="I280" s="323"/>
      <c r="J280" s="323"/>
      <c r="K280" s="15"/>
      <c r="L280" s="15"/>
      <c r="M280" s="204">
        <f t="shared" si="13"/>
        <v>0</v>
      </c>
      <c r="N280" s="44">
        <f>IF(DisplayUnits="standard",IF(G280=0,0,VLOOKUP(G280,'Flow Rate Table'!$B$13:$O$132,X280)),IF(G280=0,0,VLOOKUP(G280,#REF!,X280)))</f>
        <v>0</v>
      </c>
      <c r="O280" s="129" t="str">
        <f>IF(E280=$A$3,M280/Cost!$D$6,"N/A")</f>
        <v>N/A</v>
      </c>
      <c r="P280" s="45" t="str">
        <f>IF(E280=Translations!$A$100,VLOOKUP(Cost!$D$5,'Coefficient Table'!$A$8:$K$92,11,FALSE)*O280,"N/A")</f>
        <v>N/A</v>
      </c>
      <c r="Q280" s="45" t="str">
        <f>IF(E280=Translations!$A$100,VLOOKUP(Cost!$D$5,'Coefficient Table'!$A$8:$K$92,10,FALSE)*O280,"N/A")</f>
        <v>N/A</v>
      </c>
      <c r="R280" s="45" t="str">
        <f>IF(E280=Translations!$A$100,VLOOKUP(Cost!$D$5,'Coefficient Table'!$A$8:$K$92,9,FALSE)*P280,"N/A")</f>
        <v>N/A</v>
      </c>
      <c r="S280" s="127"/>
      <c r="T280" s="229"/>
      <c r="U280" s="222"/>
      <c r="V280" s="222"/>
      <c r="W280" s="222"/>
      <c r="X280" s="227">
        <f t="shared" si="12"/>
        <v>0</v>
      </c>
      <c r="Y280" s="222"/>
      <c r="Z280" s="222">
        <f>$N280*60*Cost!$H$10*Cost!$H$11*Cost!$D$7/1000</f>
        <v>0</v>
      </c>
      <c r="AA280" s="222">
        <f>$N280*60*Cost!$H$10*Cost!$H$11*Cost!$D$8/1000</f>
        <v>0</v>
      </c>
      <c r="AB280" s="222">
        <f>$N280*60*Cost!$H$10*Cost!$H$11*Cost!$D$9/1000</f>
        <v>0</v>
      </c>
      <c r="AC280" s="222">
        <f>$N280*60*Cost!$H$10*Cost!$H$11*Cost!$D$10/1000</f>
        <v>0</v>
      </c>
      <c r="AD280" s="222">
        <f>$N280*60*Cost!$H$10*Cost!$H$11*Cost!$D$11/1000</f>
        <v>0</v>
      </c>
      <c r="AE280" s="222">
        <f t="shared" si="14"/>
        <v>0</v>
      </c>
      <c r="AF280" s="222"/>
      <c r="AG280" s="222"/>
      <c r="AH280" s="222"/>
      <c r="AI280" s="222"/>
      <c r="AJ280" s="222"/>
      <c r="AK280" s="222"/>
      <c r="AL280" s="222"/>
      <c r="AM280" s="222"/>
      <c r="AN280" s="222"/>
      <c r="AO280" s="222"/>
      <c r="AP280" s="222"/>
      <c r="AQ280" s="222"/>
      <c r="AR280" s="222"/>
      <c r="AS280" s="222"/>
      <c r="AT280" s="222"/>
    </row>
    <row r="281" spans="2:46" ht="13.8" x14ac:dyDescent="0.25">
      <c r="B281" s="15"/>
      <c r="C281" s="15"/>
      <c r="D281" s="15"/>
      <c r="E281" s="16"/>
      <c r="F281" s="15"/>
      <c r="G281" s="29"/>
      <c r="H281" s="322"/>
      <c r="I281" s="323"/>
      <c r="J281" s="323"/>
      <c r="K281" s="15"/>
      <c r="L281" s="15"/>
      <c r="M281" s="204">
        <f t="shared" si="13"/>
        <v>0</v>
      </c>
      <c r="N281" s="44">
        <f>IF(DisplayUnits="standard",IF(G281=0,0,VLOOKUP(G281,'Flow Rate Table'!$B$13:$O$132,X281)),IF(G281=0,0,VLOOKUP(G281,#REF!,X281)))</f>
        <v>0</v>
      </c>
      <c r="O281" s="129" t="str">
        <f>IF(E281=$A$3,M281/Cost!$D$6,"N/A")</f>
        <v>N/A</v>
      </c>
      <c r="P281" s="45" t="str">
        <f>IF(E281=Translations!$A$100,VLOOKUP(Cost!$D$5,'Coefficient Table'!$A$8:$K$92,11,FALSE)*O281,"N/A")</f>
        <v>N/A</v>
      </c>
      <c r="Q281" s="45" t="str">
        <f>IF(E281=Translations!$A$100,VLOOKUP(Cost!$D$5,'Coefficient Table'!$A$8:$K$92,10,FALSE)*O281,"N/A")</f>
        <v>N/A</v>
      </c>
      <c r="R281" s="45" t="str">
        <f>IF(E281=Translations!$A$100,VLOOKUP(Cost!$D$5,'Coefficient Table'!$A$8:$K$92,9,FALSE)*P281,"N/A")</f>
        <v>N/A</v>
      </c>
      <c r="S281" s="127"/>
      <c r="T281" s="229"/>
      <c r="U281" s="222"/>
      <c r="V281" s="222"/>
      <c r="W281" s="222"/>
      <c r="X281" s="227">
        <f t="shared" si="12"/>
        <v>0</v>
      </c>
      <c r="Y281" s="222"/>
      <c r="Z281" s="222">
        <f>$N281*60*Cost!$H$10*Cost!$H$11*Cost!$D$7/1000</f>
        <v>0</v>
      </c>
      <c r="AA281" s="222">
        <f>$N281*60*Cost!$H$10*Cost!$H$11*Cost!$D$8/1000</f>
        <v>0</v>
      </c>
      <c r="AB281" s="222">
        <f>$N281*60*Cost!$H$10*Cost!$H$11*Cost!$D$9/1000</f>
        <v>0</v>
      </c>
      <c r="AC281" s="222">
        <f>$N281*60*Cost!$H$10*Cost!$H$11*Cost!$D$10/1000</f>
        <v>0</v>
      </c>
      <c r="AD281" s="222">
        <f>$N281*60*Cost!$H$10*Cost!$H$11*Cost!$D$11/1000</f>
        <v>0</v>
      </c>
      <c r="AE281" s="222">
        <f t="shared" si="14"/>
        <v>0</v>
      </c>
      <c r="AF281" s="222"/>
      <c r="AG281" s="222"/>
      <c r="AH281" s="222"/>
      <c r="AI281" s="222"/>
      <c r="AJ281" s="222"/>
      <c r="AK281" s="222"/>
      <c r="AL281" s="222"/>
      <c r="AM281" s="222"/>
      <c r="AN281" s="222"/>
      <c r="AO281" s="222"/>
      <c r="AP281" s="222"/>
      <c r="AQ281" s="222"/>
      <c r="AR281" s="222"/>
      <c r="AS281" s="222"/>
      <c r="AT281" s="222"/>
    </row>
    <row r="282" spans="2:46" ht="13.8" x14ac:dyDescent="0.25">
      <c r="B282" s="15"/>
      <c r="C282" s="15"/>
      <c r="D282" s="15"/>
      <c r="E282" s="16"/>
      <c r="F282" s="15"/>
      <c r="G282" s="29"/>
      <c r="H282" s="322"/>
      <c r="I282" s="323"/>
      <c r="J282" s="323"/>
      <c r="K282" s="15"/>
      <c r="L282" s="15"/>
      <c r="M282" s="204">
        <f t="shared" si="13"/>
        <v>0</v>
      </c>
      <c r="N282" s="44">
        <f>IF(DisplayUnits="standard",IF(G282=0,0,VLOOKUP(G282,'Flow Rate Table'!$B$13:$O$132,X282)),IF(G282=0,0,VLOOKUP(G282,#REF!,X282)))</f>
        <v>0</v>
      </c>
      <c r="O282" s="129" t="str">
        <f>IF(E282=$A$3,M282/Cost!$D$6,"N/A")</f>
        <v>N/A</v>
      </c>
      <c r="P282" s="45" t="str">
        <f>IF(E282=Translations!$A$100,VLOOKUP(Cost!$D$5,'Coefficient Table'!$A$8:$K$92,11,FALSE)*O282,"N/A")</f>
        <v>N/A</v>
      </c>
      <c r="Q282" s="45" t="str">
        <f>IF(E282=Translations!$A$100,VLOOKUP(Cost!$D$5,'Coefficient Table'!$A$8:$K$92,10,FALSE)*O282,"N/A")</f>
        <v>N/A</v>
      </c>
      <c r="R282" s="45" t="str">
        <f>IF(E282=Translations!$A$100,VLOOKUP(Cost!$D$5,'Coefficient Table'!$A$8:$K$92,9,FALSE)*P282,"N/A")</f>
        <v>N/A</v>
      </c>
      <c r="S282" s="127"/>
      <c r="T282" s="229"/>
      <c r="U282" s="222"/>
      <c r="V282" s="222"/>
      <c r="W282" s="222"/>
      <c r="X282" s="227">
        <f t="shared" si="12"/>
        <v>0</v>
      </c>
      <c r="Y282" s="222"/>
      <c r="Z282" s="222">
        <f>$N282*60*Cost!$H$10*Cost!$H$11*Cost!$D$7/1000</f>
        <v>0</v>
      </c>
      <c r="AA282" s="222">
        <f>$N282*60*Cost!$H$10*Cost!$H$11*Cost!$D$8/1000</f>
        <v>0</v>
      </c>
      <c r="AB282" s="222">
        <f>$N282*60*Cost!$H$10*Cost!$H$11*Cost!$D$9/1000</f>
        <v>0</v>
      </c>
      <c r="AC282" s="222">
        <f>$N282*60*Cost!$H$10*Cost!$H$11*Cost!$D$10/1000</f>
        <v>0</v>
      </c>
      <c r="AD282" s="222">
        <f>$N282*60*Cost!$H$10*Cost!$H$11*Cost!$D$11/1000</f>
        <v>0</v>
      </c>
      <c r="AE282" s="222">
        <f t="shared" si="14"/>
        <v>0</v>
      </c>
      <c r="AF282" s="222"/>
      <c r="AG282" s="222"/>
      <c r="AH282" s="222"/>
      <c r="AI282" s="222"/>
      <c r="AJ282" s="222"/>
      <c r="AK282" s="222"/>
      <c r="AL282" s="222"/>
      <c r="AM282" s="222"/>
      <c r="AN282" s="222"/>
      <c r="AO282" s="222"/>
      <c r="AP282" s="222"/>
      <c r="AQ282" s="222"/>
      <c r="AR282" s="222"/>
      <c r="AS282" s="222"/>
      <c r="AT282" s="222"/>
    </row>
    <row r="283" spans="2:46" ht="13.8" x14ac:dyDescent="0.25">
      <c r="B283" s="15"/>
      <c r="C283" s="15"/>
      <c r="D283" s="15"/>
      <c r="E283" s="16"/>
      <c r="F283" s="15"/>
      <c r="G283" s="29"/>
      <c r="H283" s="322"/>
      <c r="I283" s="323"/>
      <c r="J283" s="323"/>
      <c r="K283" s="15"/>
      <c r="L283" s="15"/>
      <c r="M283" s="204">
        <f t="shared" si="13"/>
        <v>0</v>
      </c>
      <c r="N283" s="44">
        <f>IF(DisplayUnits="standard",IF(G283=0,0,VLOOKUP(G283,'Flow Rate Table'!$B$13:$O$132,X283)),IF(G283=0,0,VLOOKUP(G283,#REF!,X283)))</f>
        <v>0</v>
      </c>
      <c r="O283" s="129" t="str">
        <f>IF(E283=$A$3,M283/Cost!$D$6,"N/A")</f>
        <v>N/A</v>
      </c>
      <c r="P283" s="45" t="str">
        <f>IF(E283=Translations!$A$100,VLOOKUP(Cost!$D$5,'Coefficient Table'!$A$8:$K$92,11,FALSE)*O283,"N/A")</f>
        <v>N/A</v>
      </c>
      <c r="Q283" s="45" t="str">
        <f>IF(E283=Translations!$A$100,VLOOKUP(Cost!$D$5,'Coefficient Table'!$A$8:$K$92,10,FALSE)*O283,"N/A")</f>
        <v>N/A</v>
      </c>
      <c r="R283" s="45" t="str">
        <f>IF(E283=Translations!$A$100,VLOOKUP(Cost!$D$5,'Coefficient Table'!$A$8:$K$92,9,FALSE)*P283,"N/A")</f>
        <v>N/A</v>
      </c>
      <c r="S283" s="127"/>
      <c r="T283" s="229"/>
      <c r="U283" s="222"/>
      <c r="V283" s="222"/>
      <c r="W283" s="222"/>
      <c r="X283" s="227">
        <f t="shared" si="12"/>
        <v>0</v>
      </c>
      <c r="Y283" s="222"/>
      <c r="Z283" s="222">
        <f>$N283*60*Cost!$H$10*Cost!$H$11*Cost!$D$7/1000</f>
        <v>0</v>
      </c>
      <c r="AA283" s="222">
        <f>$N283*60*Cost!$H$10*Cost!$H$11*Cost!$D$8/1000</f>
        <v>0</v>
      </c>
      <c r="AB283" s="222">
        <f>$N283*60*Cost!$H$10*Cost!$H$11*Cost!$D$9/1000</f>
        <v>0</v>
      </c>
      <c r="AC283" s="222">
        <f>$N283*60*Cost!$H$10*Cost!$H$11*Cost!$D$10/1000</f>
        <v>0</v>
      </c>
      <c r="AD283" s="222">
        <f>$N283*60*Cost!$H$10*Cost!$H$11*Cost!$D$11/1000</f>
        <v>0</v>
      </c>
      <c r="AE283" s="222">
        <f t="shared" si="14"/>
        <v>0</v>
      </c>
      <c r="AF283" s="222"/>
      <c r="AG283" s="222"/>
      <c r="AH283" s="222"/>
      <c r="AI283" s="222"/>
      <c r="AJ283" s="222"/>
      <c r="AK283" s="222"/>
      <c r="AL283" s="222"/>
      <c r="AM283" s="222"/>
      <c r="AN283" s="222"/>
      <c r="AO283" s="222"/>
      <c r="AP283" s="222"/>
      <c r="AQ283" s="222"/>
      <c r="AR283" s="222"/>
      <c r="AS283" s="222"/>
      <c r="AT283" s="222"/>
    </row>
    <row r="284" spans="2:46" ht="13.8" x14ac:dyDescent="0.25">
      <c r="B284" s="15"/>
      <c r="C284" s="15"/>
      <c r="D284" s="15"/>
      <c r="E284" s="16"/>
      <c r="F284" s="15"/>
      <c r="G284" s="29"/>
      <c r="H284" s="322"/>
      <c r="I284" s="323"/>
      <c r="J284" s="323"/>
      <c r="K284" s="15"/>
      <c r="L284" s="15"/>
      <c r="M284" s="204">
        <f t="shared" si="13"/>
        <v>0</v>
      </c>
      <c r="N284" s="44">
        <f>IF(DisplayUnits="standard",IF(G284=0,0,VLOOKUP(G284,'Flow Rate Table'!$B$13:$O$132,X284)),IF(G284=0,0,VLOOKUP(G284,#REF!,X284)))</f>
        <v>0</v>
      </c>
      <c r="O284" s="129" t="str">
        <f>IF(E284=$A$3,M284/Cost!$D$6,"N/A")</f>
        <v>N/A</v>
      </c>
      <c r="P284" s="45" t="str">
        <f>IF(E284=Translations!$A$100,VLOOKUP(Cost!$D$5,'Coefficient Table'!$A$8:$K$92,11,FALSE)*O284,"N/A")</f>
        <v>N/A</v>
      </c>
      <c r="Q284" s="45" t="str">
        <f>IF(E284=Translations!$A$100,VLOOKUP(Cost!$D$5,'Coefficient Table'!$A$8:$K$92,10,FALSE)*O284,"N/A")</f>
        <v>N/A</v>
      </c>
      <c r="R284" s="45" t="str">
        <f>IF(E284=Translations!$A$100,VLOOKUP(Cost!$D$5,'Coefficient Table'!$A$8:$K$92,9,FALSE)*P284,"N/A")</f>
        <v>N/A</v>
      </c>
      <c r="S284" s="127"/>
      <c r="T284" s="229"/>
      <c r="U284" s="222"/>
      <c r="V284" s="222"/>
      <c r="W284" s="222"/>
      <c r="X284" s="227">
        <f t="shared" si="12"/>
        <v>0</v>
      </c>
      <c r="Y284" s="222"/>
      <c r="Z284" s="222">
        <f>$N284*60*Cost!$H$10*Cost!$H$11*Cost!$D$7/1000</f>
        <v>0</v>
      </c>
      <c r="AA284" s="222">
        <f>$N284*60*Cost!$H$10*Cost!$H$11*Cost!$D$8/1000</f>
        <v>0</v>
      </c>
      <c r="AB284" s="222">
        <f>$N284*60*Cost!$H$10*Cost!$H$11*Cost!$D$9/1000</f>
        <v>0</v>
      </c>
      <c r="AC284" s="222">
        <f>$N284*60*Cost!$H$10*Cost!$H$11*Cost!$D$10/1000</f>
        <v>0</v>
      </c>
      <c r="AD284" s="222">
        <f>$N284*60*Cost!$H$10*Cost!$H$11*Cost!$D$11/1000</f>
        <v>0</v>
      </c>
      <c r="AE284" s="222">
        <f t="shared" si="14"/>
        <v>0</v>
      </c>
      <c r="AF284" s="222"/>
      <c r="AG284" s="222"/>
      <c r="AH284" s="222"/>
      <c r="AI284" s="222"/>
      <c r="AJ284" s="222"/>
      <c r="AK284" s="222"/>
      <c r="AL284" s="222"/>
      <c r="AM284" s="222"/>
      <c r="AN284" s="222"/>
      <c r="AO284" s="222"/>
      <c r="AP284" s="222"/>
      <c r="AQ284" s="222"/>
      <c r="AR284" s="222"/>
      <c r="AS284" s="222"/>
      <c r="AT284" s="222"/>
    </row>
    <row r="285" spans="2:46" ht="13.8" x14ac:dyDescent="0.25">
      <c r="B285" s="15"/>
      <c r="C285" s="15"/>
      <c r="D285" s="15"/>
      <c r="E285" s="16"/>
      <c r="F285" s="15"/>
      <c r="G285" s="29"/>
      <c r="H285" s="322"/>
      <c r="I285" s="323"/>
      <c r="J285" s="323"/>
      <c r="K285" s="15"/>
      <c r="L285" s="15"/>
      <c r="M285" s="204">
        <f t="shared" si="13"/>
        <v>0</v>
      </c>
      <c r="N285" s="44">
        <f>IF(DisplayUnits="standard",IF(G285=0,0,VLOOKUP(G285,'Flow Rate Table'!$B$13:$O$132,X285)),IF(G285=0,0,VLOOKUP(G285,#REF!,X285)))</f>
        <v>0</v>
      </c>
      <c r="O285" s="129" t="str">
        <f>IF(E285=$A$3,M285/Cost!$D$6,"N/A")</f>
        <v>N/A</v>
      </c>
      <c r="P285" s="45" t="str">
        <f>IF(E285=Translations!$A$100,VLOOKUP(Cost!$D$5,'Coefficient Table'!$A$8:$K$92,11,FALSE)*O285,"N/A")</f>
        <v>N/A</v>
      </c>
      <c r="Q285" s="45" t="str">
        <f>IF(E285=Translations!$A$100,VLOOKUP(Cost!$D$5,'Coefficient Table'!$A$8:$K$92,10,FALSE)*O285,"N/A")</f>
        <v>N/A</v>
      </c>
      <c r="R285" s="45" t="str">
        <f>IF(E285=Translations!$A$100,VLOOKUP(Cost!$D$5,'Coefficient Table'!$A$8:$K$92,9,FALSE)*P285,"N/A")</f>
        <v>N/A</v>
      </c>
      <c r="S285" s="127"/>
      <c r="T285" s="229"/>
      <c r="U285" s="222"/>
      <c r="V285" s="222"/>
      <c r="W285" s="222"/>
      <c r="X285" s="227">
        <f t="shared" si="12"/>
        <v>0</v>
      </c>
      <c r="Y285" s="222"/>
      <c r="Z285" s="222">
        <f>$N285*60*Cost!$H$10*Cost!$H$11*Cost!$D$7/1000</f>
        <v>0</v>
      </c>
      <c r="AA285" s="222">
        <f>$N285*60*Cost!$H$10*Cost!$H$11*Cost!$D$8/1000</f>
        <v>0</v>
      </c>
      <c r="AB285" s="222">
        <f>$N285*60*Cost!$H$10*Cost!$H$11*Cost!$D$9/1000</f>
        <v>0</v>
      </c>
      <c r="AC285" s="222">
        <f>$N285*60*Cost!$H$10*Cost!$H$11*Cost!$D$10/1000</f>
        <v>0</v>
      </c>
      <c r="AD285" s="222">
        <f>$N285*60*Cost!$H$10*Cost!$H$11*Cost!$D$11/1000</f>
        <v>0</v>
      </c>
      <c r="AE285" s="222">
        <f t="shared" si="14"/>
        <v>0</v>
      </c>
      <c r="AF285" s="222"/>
      <c r="AG285" s="222"/>
      <c r="AH285" s="222"/>
      <c r="AI285" s="222"/>
      <c r="AJ285" s="222"/>
      <c r="AK285" s="222"/>
      <c r="AL285" s="222"/>
      <c r="AM285" s="222"/>
      <c r="AN285" s="222"/>
      <c r="AO285" s="222"/>
      <c r="AP285" s="222"/>
      <c r="AQ285" s="222"/>
      <c r="AR285" s="222"/>
      <c r="AS285" s="222"/>
      <c r="AT285" s="222"/>
    </row>
    <row r="286" spans="2:46" ht="13.8" x14ac:dyDescent="0.25">
      <c r="B286" s="15"/>
      <c r="C286" s="15"/>
      <c r="D286" s="15"/>
      <c r="E286" s="16"/>
      <c r="F286" s="15"/>
      <c r="G286" s="29"/>
      <c r="H286" s="322"/>
      <c r="I286" s="323"/>
      <c r="J286" s="323"/>
      <c r="K286" s="15"/>
      <c r="L286" s="15"/>
      <c r="M286" s="204">
        <f t="shared" si="13"/>
        <v>0</v>
      </c>
      <c r="N286" s="44">
        <f>IF(DisplayUnits="standard",IF(G286=0,0,VLOOKUP(G286,'Flow Rate Table'!$B$13:$O$132,X286)),IF(G286=0,0,VLOOKUP(G286,#REF!,X286)))</f>
        <v>0</v>
      </c>
      <c r="O286" s="129" t="str">
        <f>IF(E286=$A$3,M286/Cost!$D$6,"N/A")</f>
        <v>N/A</v>
      </c>
      <c r="P286" s="45" t="str">
        <f>IF(E286=Translations!$A$100,VLOOKUP(Cost!$D$5,'Coefficient Table'!$A$8:$K$92,11,FALSE)*O286,"N/A")</f>
        <v>N/A</v>
      </c>
      <c r="Q286" s="45" t="str">
        <f>IF(E286=Translations!$A$100,VLOOKUP(Cost!$D$5,'Coefficient Table'!$A$8:$K$92,10,FALSE)*O286,"N/A")</f>
        <v>N/A</v>
      </c>
      <c r="R286" s="45" t="str">
        <f>IF(E286=Translations!$A$100,VLOOKUP(Cost!$D$5,'Coefficient Table'!$A$8:$K$92,9,FALSE)*P286,"N/A")</f>
        <v>N/A</v>
      </c>
      <c r="S286" s="127"/>
      <c r="T286" s="229"/>
      <c r="U286" s="222"/>
      <c r="V286" s="222"/>
      <c r="W286" s="222"/>
      <c r="X286" s="227">
        <f t="shared" si="12"/>
        <v>0</v>
      </c>
      <c r="Y286" s="222"/>
      <c r="Z286" s="222">
        <f>$N286*60*Cost!$H$10*Cost!$H$11*Cost!$D$7/1000</f>
        <v>0</v>
      </c>
      <c r="AA286" s="222">
        <f>$N286*60*Cost!$H$10*Cost!$H$11*Cost!$D$8/1000</f>
        <v>0</v>
      </c>
      <c r="AB286" s="222">
        <f>$N286*60*Cost!$H$10*Cost!$H$11*Cost!$D$9/1000</f>
        <v>0</v>
      </c>
      <c r="AC286" s="222">
        <f>$N286*60*Cost!$H$10*Cost!$H$11*Cost!$D$10/1000</f>
        <v>0</v>
      </c>
      <c r="AD286" s="222">
        <f>$N286*60*Cost!$H$10*Cost!$H$11*Cost!$D$11/1000</f>
        <v>0</v>
      </c>
      <c r="AE286" s="222">
        <f t="shared" si="14"/>
        <v>0</v>
      </c>
      <c r="AF286" s="222"/>
      <c r="AG286" s="222"/>
      <c r="AH286" s="222"/>
      <c r="AI286" s="222"/>
      <c r="AJ286" s="222"/>
      <c r="AK286" s="222"/>
      <c r="AL286" s="222"/>
      <c r="AM286" s="222"/>
      <c r="AN286" s="222"/>
      <c r="AO286" s="222"/>
      <c r="AP286" s="222"/>
      <c r="AQ286" s="222"/>
      <c r="AR286" s="222"/>
      <c r="AS286" s="222"/>
      <c r="AT286" s="222"/>
    </row>
    <row r="287" spans="2:46" ht="13.8" x14ac:dyDescent="0.25">
      <c r="B287" s="15"/>
      <c r="C287" s="15"/>
      <c r="D287" s="15"/>
      <c r="E287" s="16"/>
      <c r="F287" s="15"/>
      <c r="G287" s="29"/>
      <c r="H287" s="322"/>
      <c r="I287" s="323"/>
      <c r="J287" s="323"/>
      <c r="K287" s="15"/>
      <c r="L287" s="15"/>
      <c r="M287" s="204">
        <f t="shared" si="13"/>
        <v>0</v>
      </c>
      <c r="N287" s="44">
        <f>IF(DisplayUnits="standard",IF(G287=0,0,VLOOKUP(G287,'Flow Rate Table'!$B$13:$O$132,X287)),IF(G287=0,0,VLOOKUP(G287,#REF!,X287)))</f>
        <v>0</v>
      </c>
      <c r="O287" s="129" t="str">
        <f>IF(E287=$A$3,M287/Cost!$D$6,"N/A")</f>
        <v>N/A</v>
      </c>
      <c r="P287" s="45" t="str">
        <f>IF(E287=Translations!$A$100,VLOOKUP(Cost!$D$5,'Coefficient Table'!$A$8:$K$92,11,FALSE)*O287,"N/A")</f>
        <v>N/A</v>
      </c>
      <c r="Q287" s="45" t="str">
        <f>IF(E287=Translations!$A$100,VLOOKUP(Cost!$D$5,'Coefficient Table'!$A$8:$K$92,10,FALSE)*O287,"N/A")</f>
        <v>N/A</v>
      </c>
      <c r="R287" s="45" t="str">
        <f>IF(E287=Translations!$A$100,VLOOKUP(Cost!$D$5,'Coefficient Table'!$A$8:$K$92,9,FALSE)*P287,"N/A")</f>
        <v>N/A</v>
      </c>
      <c r="S287" s="127"/>
      <c r="T287" s="229"/>
      <c r="U287" s="222"/>
      <c r="V287" s="222"/>
      <c r="W287" s="222"/>
      <c r="X287" s="227">
        <f t="shared" si="12"/>
        <v>0</v>
      </c>
      <c r="Y287" s="222"/>
      <c r="Z287" s="222">
        <f>$N287*60*Cost!$H$10*Cost!$H$11*Cost!$D$7/1000</f>
        <v>0</v>
      </c>
      <c r="AA287" s="222">
        <f>$N287*60*Cost!$H$10*Cost!$H$11*Cost!$D$8/1000</f>
        <v>0</v>
      </c>
      <c r="AB287" s="222">
        <f>$N287*60*Cost!$H$10*Cost!$H$11*Cost!$D$9/1000</f>
        <v>0</v>
      </c>
      <c r="AC287" s="222">
        <f>$N287*60*Cost!$H$10*Cost!$H$11*Cost!$D$10/1000</f>
        <v>0</v>
      </c>
      <c r="AD287" s="222">
        <f>$N287*60*Cost!$H$10*Cost!$H$11*Cost!$D$11/1000</f>
        <v>0</v>
      </c>
      <c r="AE287" s="222">
        <f t="shared" si="14"/>
        <v>0</v>
      </c>
      <c r="AF287" s="222"/>
      <c r="AG287" s="222"/>
      <c r="AH287" s="222"/>
      <c r="AI287" s="222"/>
      <c r="AJ287" s="222"/>
      <c r="AK287" s="222"/>
      <c r="AL287" s="222"/>
      <c r="AM287" s="222"/>
      <c r="AN287" s="222"/>
      <c r="AO287" s="222"/>
      <c r="AP287" s="222"/>
      <c r="AQ287" s="222"/>
      <c r="AR287" s="222"/>
      <c r="AS287" s="222"/>
      <c r="AT287" s="222"/>
    </row>
    <row r="288" spans="2:46" ht="13.8" x14ac:dyDescent="0.25">
      <c r="B288" s="15"/>
      <c r="C288" s="15"/>
      <c r="D288" s="15"/>
      <c r="E288" s="16"/>
      <c r="F288" s="15"/>
      <c r="G288" s="29"/>
      <c r="H288" s="322"/>
      <c r="I288" s="323"/>
      <c r="J288" s="323"/>
      <c r="K288" s="15"/>
      <c r="L288" s="15"/>
      <c r="M288" s="204">
        <f t="shared" si="13"/>
        <v>0</v>
      </c>
      <c r="N288" s="44">
        <f>IF(DisplayUnits="standard",IF(G288=0,0,VLOOKUP(G288,'Flow Rate Table'!$B$13:$O$132,X288)),IF(G288=0,0,VLOOKUP(G288,#REF!,X288)))</f>
        <v>0</v>
      </c>
      <c r="O288" s="129" t="str">
        <f>IF(E288=$A$3,M288/Cost!$D$6,"N/A")</f>
        <v>N/A</v>
      </c>
      <c r="P288" s="45" t="str">
        <f>IF(E288=Translations!$A$100,VLOOKUP(Cost!$D$5,'Coefficient Table'!$A$8:$K$92,11,FALSE)*O288,"N/A")</f>
        <v>N/A</v>
      </c>
      <c r="Q288" s="45" t="str">
        <f>IF(E288=Translations!$A$100,VLOOKUP(Cost!$D$5,'Coefficient Table'!$A$8:$K$92,10,FALSE)*O288,"N/A")</f>
        <v>N/A</v>
      </c>
      <c r="R288" s="45" t="str">
        <f>IF(E288=Translations!$A$100,VLOOKUP(Cost!$D$5,'Coefficient Table'!$A$8:$K$92,9,FALSE)*P288,"N/A")</f>
        <v>N/A</v>
      </c>
      <c r="S288" s="127"/>
      <c r="T288" s="229"/>
      <c r="U288" s="222"/>
      <c r="V288" s="222"/>
      <c r="W288" s="222"/>
      <c r="X288" s="227">
        <f t="shared" si="12"/>
        <v>0</v>
      </c>
      <c r="Y288" s="222"/>
      <c r="Z288" s="222">
        <f>$N288*60*Cost!$H$10*Cost!$H$11*Cost!$D$7/1000</f>
        <v>0</v>
      </c>
      <c r="AA288" s="222">
        <f>$N288*60*Cost!$H$10*Cost!$H$11*Cost!$D$8/1000</f>
        <v>0</v>
      </c>
      <c r="AB288" s="222">
        <f>$N288*60*Cost!$H$10*Cost!$H$11*Cost!$D$9/1000</f>
        <v>0</v>
      </c>
      <c r="AC288" s="222">
        <f>$N288*60*Cost!$H$10*Cost!$H$11*Cost!$D$10/1000</f>
        <v>0</v>
      </c>
      <c r="AD288" s="222">
        <f>$N288*60*Cost!$H$10*Cost!$H$11*Cost!$D$11/1000</f>
        <v>0</v>
      </c>
      <c r="AE288" s="222">
        <f t="shared" si="14"/>
        <v>0</v>
      </c>
      <c r="AF288" s="222"/>
      <c r="AG288" s="222"/>
      <c r="AH288" s="222"/>
      <c r="AI288" s="222"/>
      <c r="AJ288" s="222"/>
      <c r="AK288" s="222"/>
      <c r="AL288" s="222"/>
      <c r="AM288" s="222"/>
      <c r="AN288" s="222"/>
      <c r="AO288" s="222"/>
      <c r="AP288" s="222"/>
      <c r="AQ288" s="222"/>
      <c r="AR288" s="222"/>
      <c r="AS288" s="222"/>
      <c r="AT288" s="222"/>
    </row>
    <row r="289" spans="2:46" ht="13.8" x14ac:dyDescent="0.25">
      <c r="B289" s="15"/>
      <c r="C289" s="15"/>
      <c r="D289" s="15"/>
      <c r="E289" s="16"/>
      <c r="F289" s="15"/>
      <c r="G289" s="29"/>
      <c r="H289" s="322"/>
      <c r="I289" s="323"/>
      <c r="J289" s="323"/>
      <c r="K289" s="15"/>
      <c r="L289" s="15"/>
      <c r="M289" s="204">
        <f t="shared" si="13"/>
        <v>0</v>
      </c>
      <c r="N289" s="44">
        <f>IF(DisplayUnits="standard",IF(G289=0,0,VLOOKUP(G289,'Flow Rate Table'!$B$13:$O$132,X289)),IF(G289=0,0,VLOOKUP(G289,#REF!,X289)))</f>
        <v>0</v>
      </c>
      <c r="O289" s="129" t="str">
        <f>IF(E289=$A$3,M289/Cost!$D$6,"N/A")</f>
        <v>N/A</v>
      </c>
      <c r="P289" s="45" t="str">
        <f>IF(E289=Translations!$A$100,VLOOKUP(Cost!$D$5,'Coefficient Table'!$A$8:$K$92,11,FALSE)*O289,"N/A")</f>
        <v>N/A</v>
      </c>
      <c r="Q289" s="45" t="str">
        <f>IF(E289=Translations!$A$100,VLOOKUP(Cost!$D$5,'Coefficient Table'!$A$8:$K$92,10,FALSE)*O289,"N/A")</f>
        <v>N/A</v>
      </c>
      <c r="R289" s="45" t="str">
        <f>IF(E289=Translations!$A$100,VLOOKUP(Cost!$D$5,'Coefficient Table'!$A$8:$K$92,9,FALSE)*P289,"N/A")</f>
        <v>N/A</v>
      </c>
      <c r="S289" s="127"/>
      <c r="T289" s="229"/>
      <c r="U289" s="222"/>
      <c r="V289" s="222"/>
      <c r="W289" s="222"/>
      <c r="X289" s="227">
        <f t="shared" si="12"/>
        <v>0</v>
      </c>
      <c r="Y289" s="222"/>
      <c r="Z289" s="222">
        <f>$N289*60*Cost!$H$10*Cost!$H$11*Cost!$D$7/1000</f>
        <v>0</v>
      </c>
      <c r="AA289" s="222">
        <f>$N289*60*Cost!$H$10*Cost!$H$11*Cost!$D$8/1000</f>
        <v>0</v>
      </c>
      <c r="AB289" s="222">
        <f>$N289*60*Cost!$H$10*Cost!$H$11*Cost!$D$9/1000</f>
        <v>0</v>
      </c>
      <c r="AC289" s="222">
        <f>$N289*60*Cost!$H$10*Cost!$H$11*Cost!$D$10/1000</f>
        <v>0</v>
      </c>
      <c r="AD289" s="222">
        <f>$N289*60*Cost!$H$10*Cost!$H$11*Cost!$D$11/1000</f>
        <v>0</v>
      </c>
      <c r="AE289" s="222">
        <f t="shared" si="14"/>
        <v>0</v>
      </c>
      <c r="AF289" s="222"/>
      <c r="AG289" s="222"/>
      <c r="AH289" s="222"/>
      <c r="AI289" s="222"/>
      <c r="AJ289" s="222"/>
      <c r="AK289" s="222"/>
      <c r="AL289" s="222"/>
      <c r="AM289" s="222"/>
      <c r="AN289" s="222"/>
      <c r="AO289" s="222"/>
      <c r="AP289" s="222"/>
      <c r="AQ289" s="222"/>
      <c r="AR289" s="222"/>
      <c r="AS289" s="222"/>
      <c r="AT289" s="222"/>
    </row>
    <row r="290" spans="2:46" ht="13.8" x14ac:dyDescent="0.25">
      <c r="B290" s="15"/>
      <c r="C290" s="15"/>
      <c r="D290" s="15"/>
      <c r="E290" s="16"/>
      <c r="F290" s="15"/>
      <c r="G290" s="29"/>
      <c r="H290" s="322"/>
      <c r="I290" s="323"/>
      <c r="J290" s="323"/>
      <c r="K290" s="15"/>
      <c r="L290" s="15"/>
      <c r="M290" s="204">
        <f t="shared" si="13"/>
        <v>0</v>
      </c>
      <c r="N290" s="44">
        <f>IF(DisplayUnits="standard",IF(G290=0,0,VLOOKUP(G290,'Flow Rate Table'!$B$13:$O$132,X290)),IF(G290=0,0,VLOOKUP(G290,#REF!,X290)))</f>
        <v>0</v>
      </c>
      <c r="O290" s="129" t="str">
        <f>IF(E290=$A$3,M290/Cost!$D$6,"N/A")</f>
        <v>N/A</v>
      </c>
      <c r="P290" s="45" t="str">
        <f>IF(E290=Translations!$A$100,VLOOKUP(Cost!$D$5,'Coefficient Table'!$A$8:$K$92,11,FALSE)*O290,"N/A")</f>
        <v>N/A</v>
      </c>
      <c r="Q290" s="45" t="str">
        <f>IF(E290=Translations!$A$100,VLOOKUP(Cost!$D$5,'Coefficient Table'!$A$8:$K$92,10,FALSE)*O290,"N/A")</f>
        <v>N/A</v>
      </c>
      <c r="R290" s="45" t="str">
        <f>IF(E290=Translations!$A$100,VLOOKUP(Cost!$D$5,'Coefficient Table'!$A$8:$K$92,9,FALSE)*P290,"N/A")</f>
        <v>N/A</v>
      </c>
      <c r="S290" s="127"/>
      <c r="T290" s="229"/>
      <c r="U290" s="222"/>
      <c r="V290" s="222"/>
      <c r="W290" s="222"/>
      <c r="X290" s="227">
        <f t="shared" si="12"/>
        <v>0</v>
      </c>
      <c r="Y290" s="222"/>
      <c r="Z290" s="222">
        <f>$N290*60*Cost!$H$10*Cost!$H$11*Cost!$D$7/1000</f>
        <v>0</v>
      </c>
      <c r="AA290" s="222">
        <f>$N290*60*Cost!$H$10*Cost!$H$11*Cost!$D$8/1000</f>
        <v>0</v>
      </c>
      <c r="AB290" s="222">
        <f>$N290*60*Cost!$H$10*Cost!$H$11*Cost!$D$9/1000</f>
        <v>0</v>
      </c>
      <c r="AC290" s="222">
        <f>$N290*60*Cost!$H$10*Cost!$H$11*Cost!$D$10/1000</f>
        <v>0</v>
      </c>
      <c r="AD290" s="222">
        <f>$N290*60*Cost!$H$10*Cost!$H$11*Cost!$D$11/1000</f>
        <v>0</v>
      </c>
      <c r="AE290" s="222">
        <f t="shared" si="14"/>
        <v>0</v>
      </c>
      <c r="AF290" s="222"/>
      <c r="AG290" s="222"/>
      <c r="AH290" s="222"/>
      <c r="AI290" s="222"/>
      <c r="AJ290" s="222"/>
      <c r="AK290" s="222"/>
      <c r="AL290" s="222"/>
      <c r="AM290" s="222"/>
      <c r="AN290" s="222"/>
      <c r="AO290" s="222"/>
      <c r="AP290" s="222"/>
      <c r="AQ290" s="222"/>
      <c r="AR290" s="222"/>
      <c r="AS290" s="222"/>
      <c r="AT290" s="222"/>
    </row>
    <row r="291" spans="2:46" ht="13.8" x14ac:dyDescent="0.25">
      <c r="B291" s="15"/>
      <c r="C291" s="15"/>
      <c r="D291" s="15"/>
      <c r="E291" s="16"/>
      <c r="F291" s="15"/>
      <c r="G291" s="29"/>
      <c r="H291" s="322"/>
      <c r="I291" s="323"/>
      <c r="J291" s="323"/>
      <c r="K291" s="15"/>
      <c r="L291" s="15"/>
      <c r="M291" s="204">
        <f t="shared" si="13"/>
        <v>0</v>
      </c>
      <c r="N291" s="44">
        <f>IF(DisplayUnits="standard",IF(G291=0,0,VLOOKUP(G291,'Flow Rate Table'!$B$13:$O$132,X291)),IF(G291=0,0,VLOOKUP(G291,#REF!,X291)))</f>
        <v>0</v>
      </c>
      <c r="O291" s="129" t="str">
        <f>IF(E291=$A$3,M291/Cost!$D$6,"N/A")</f>
        <v>N/A</v>
      </c>
      <c r="P291" s="45" t="str">
        <f>IF(E291=Translations!$A$100,VLOOKUP(Cost!$D$5,'Coefficient Table'!$A$8:$K$92,11,FALSE)*O291,"N/A")</f>
        <v>N/A</v>
      </c>
      <c r="Q291" s="45" t="str">
        <f>IF(E291=Translations!$A$100,VLOOKUP(Cost!$D$5,'Coefficient Table'!$A$8:$K$92,10,FALSE)*O291,"N/A")</f>
        <v>N/A</v>
      </c>
      <c r="R291" s="45" t="str">
        <f>IF(E291=Translations!$A$100,VLOOKUP(Cost!$D$5,'Coefficient Table'!$A$8:$K$92,9,FALSE)*P291,"N/A")</f>
        <v>N/A</v>
      </c>
      <c r="S291" s="127"/>
      <c r="T291" s="229"/>
      <c r="U291" s="222"/>
      <c r="V291" s="222"/>
      <c r="W291" s="222"/>
      <c r="X291" s="227">
        <f t="shared" si="12"/>
        <v>0</v>
      </c>
      <c r="Y291" s="222"/>
      <c r="Z291" s="222">
        <f>$N291*60*Cost!$H$10*Cost!$H$11*Cost!$D$7/1000</f>
        <v>0</v>
      </c>
      <c r="AA291" s="222">
        <f>$N291*60*Cost!$H$10*Cost!$H$11*Cost!$D$8/1000</f>
        <v>0</v>
      </c>
      <c r="AB291" s="222">
        <f>$N291*60*Cost!$H$10*Cost!$H$11*Cost!$D$9/1000</f>
        <v>0</v>
      </c>
      <c r="AC291" s="222">
        <f>$N291*60*Cost!$H$10*Cost!$H$11*Cost!$D$10/1000</f>
        <v>0</v>
      </c>
      <c r="AD291" s="222">
        <f>$N291*60*Cost!$H$10*Cost!$H$11*Cost!$D$11/1000</f>
        <v>0</v>
      </c>
      <c r="AE291" s="222">
        <f t="shared" si="14"/>
        <v>0</v>
      </c>
      <c r="AF291" s="222"/>
      <c r="AG291" s="222"/>
      <c r="AH291" s="222"/>
      <c r="AI291" s="222"/>
      <c r="AJ291" s="222"/>
      <c r="AK291" s="222"/>
      <c r="AL291" s="222"/>
      <c r="AM291" s="222"/>
      <c r="AN291" s="222"/>
      <c r="AO291" s="222"/>
      <c r="AP291" s="222"/>
      <c r="AQ291" s="222"/>
      <c r="AR291" s="222"/>
      <c r="AS291" s="222"/>
      <c r="AT291" s="222"/>
    </row>
    <row r="292" spans="2:46" ht="13.8" x14ac:dyDescent="0.25">
      <c r="B292" s="15"/>
      <c r="C292" s="15"/>
      <c r="D292" s="15"/>
      <c r="E292" s="16"/>
      <c r="F292" s="15"/>
      <c r="G292" s="29"/>
      <c r="H292" s="322"/>
      <c r="I292" s="323"/>
      <c r="J292" s="323"/>
      <c r="K292" s="15"/>
      <c r="L292" s="15"/>
      <c r="M292" s="204">
        <f t="shared" si="13"/>
        <v>0</v>
      </c>
      <c r="N292" s="44">
        <f>IF(DisplayUnits="standard",IF(G292=0,0,VLOOKUP(G292,'Flow Rate Table'!$B$13:$O$132,X292)),IF(G292=0,0,VLOOKUP(G292,#REF!,X292)))</f>
        <v>0</v>
      </c>
      <c r="O292" s="129" t="str">
        <f>IF(E292=$A$3,M292/Cost!$D$6,"N/A")</f>
        <v>N/A</v>
      </c>
      <c r="P292" s="45" t="str">
        <f>IF(E292=Translations!$A$100,VLOOKUP(Cost!$D$5,'Coefficient Table'!$A$8:$K$92,11,FALSE)*O292,"N/A")</f>
        <v>N/A</v>
      </c>
      <c r="Q292" s="45" t="str">
        <f>IF(E292=Translations!$A$100,VLOOKUP(Cost!$D$5,'Coefficient Table'!$A$8:$K$92,10,FALSE)*O292,"N/A")</f>
        <v>N/A</v>
      </c>
      <c r="R292" s="45" t="str">
        <f>IF(E292=Translations!$A$100,VLOOKUP(Cost!$D$5,'Coefficient Table'!$A$8:$K$92,9,FALSE)*P292,"N/A")</f>
        <v>N/A</v>
      </c>
      <c r="S292" s="127"/>
      <c r="T292" s="229"/>
      <c r="U292" s="222"/>
      <c r="V292" s="222"/>
      <c r="W292" s="222"/>
      <c r="X292" s="227">
        <f t="shared" si="12"/>
        <v>0</v>
      </c>
      <c r="Y292" s="222"/>
      <c r="Z292" s="222">
        <f>$N292*60*Cost!$H$10*Cost!$H$11*Cost!$D$7/1000</f>
        <v>0</v>
      </c>
      <c r="AA292" s="222">
        <f>$N292*60*Cost!$H$10*Cost!$H$11*Cost!$D$8/1000</f>
        <v>0</v>
      </c>
      <c r="AB292" s="222">
        <f>$N292*60*Cost!$H$10*Cost!$H$11*Cost!$D$9/1000</f>
        <v>0</v>
      </c>
      <c r="AC292" s="222">
        <f>$N292*60*Cost!$H$10*Cost!$H$11*Cost!$D$10/1000</f>
        <v>0</v>
      </c>
      <c r="AD292" s="222">
        <f>$N292*60*Cost!$H$10*Cost!$H$11*Cost!$D$11/1000</f>
        <v>0</v>
      </c>
      <c r="AE292" s="222">
        <f t="shared" si="14"/>
        <v>0</v>
      </c>
      <c r="AF292" s="222"/>
      <c r="AG292" s="222"/>
      <c r="AH292" s="222"/>
      <c r="AI292" s="222"/>
      <c r="AJ292" s="222"/>
      <c r="AK292" s="222"/>
      <c r="AL292" s="222"/>
      <c r="AM292" s="222"/>
      <c r="AN292" s="222"/>
      <c r="AO292" s="222"/>
      <c r="AP292" s="222"/>
      <c r="AQ292" s="222"/>
      <c r="AR292" s="222"/>
      <c r="AS292" s="222"/>
      <c r="AT292" s="222"/>
    </row>
    <row r="293" spans="2:46" ht="13.8" x14ac:dyDescent="0.25">
      <c r="B293" s="15"/>
      <c r="C293" s="15"/>
      <c r="D293" s="15"/>
      <c r="E293" s="16"/>
      <c r="F293" s="15"/>
      <c r="G293" s="29"/>
      <c r="H293" s="322"/>
      <c r="I293" s="323"/>
      <c r="J293" s="323"/>
      <c r="K293" s="15"/>
      <c r="L293" s="15"/>
      <c r="M293" s="204">
        <f t="shared" si="13"/>
        <v>0</v>
      </c>
      <c r="N293" s="44">
        <f>IF(DisplayUnits="standard",IF(G293=0,0,VLOOKUP(G293,'Flow Rate Table'!$B$13:$O$132,X293)),IF(G293=0,0,VLOOKUP(G293,#REF!,X293)))</f>
        <v>0</v>
      </c>
      <c r="O293" s="129" t="str">
        <f>IF(E293=$A$3,M293/Cost!$D$6,"N/A")</f>
        <v>N/A</v>
      </c>
      <c r="P293" s="45" t="str">
        <f>IF(E293=Translations!$A$100,VLOOKUP(Cost!$D$5,'Coefficient Table'!$A$8:$K$92,11,FALSE)*O293,"N/A")</f>
        <v>N/A</v>
      </c>
      <c r="Q293" s="45" t="str">
        <f>IF(E293=Translations!$A$100,VLOOKUP(Cost!$D$5,'Coefficient Table'!$A$8:$K$92,10,FALSE)*O293,"N/A")</f>
        <v>N/A</v>
      </c>
      <c r="R293" s="45" t="str">
        <f>IF(E293=Translations!$A$100,VLOOKUP(Cost!$D$5,'Coefficient Table'!$A$8:$K$92,9,FALSE)*P293,"N/A")</f>
        <v>N/A</v>
      </c>
      <c r="S293" s="127"/>
      <c r="T293" s="229"/>
      <c r="U293" s="222"/>
      <c r="V293" s="222"/>
      <c r="W293" s="222"/>
      <c r="X293" s="227">
        <f t="shared" si="12"/>
        <v>0</v>
      </c>
      <c r="Y293" s="222"/>
      <c r="Z293" s="222">
        <f>$N293*60*Cost!$H$10*Cost!$H$11*Cost!$D$7/1000</f>
        <v>0</v>
      </c>
      <c r="AA293" s="222">
        <f>$N293*60*Cost!$H$10*Cost!$H$11*Cost!$D$8/1000</f>
        <v>0</v>
      </c>
      <c r="AB293" s="222">
        <f>$N293*60*Cost!$H$10*Cost!$H$11*Cost!$D$9/1000</f>
        <v>0</v>
      </c>
      <c r="AC293" s="222">
        <f>$N293*60*Cost!$H$10*Cost!$H$11*Cost!$D$10/1000</f>
        <v>0</v>
      </c>
      <c r="AD293" s="222">
        <f>$N293*60*Cost!$H$10*Cost!$H$11*Cost!$D$11/1000</f>
        <v>0</v>
      </c>
      <c r="AE293" s="222">
        <f t="shared" si="14"/>
        <v>0</v>
      </c>
      <c r="AF293" s="222"/>
      <c r="AG293" s="222"/>
      <c r="AH293" s="222"/>
      <c r="AI293" s="222"/>
      <c r="AJ293" s="222"/>
      <c r="AK293" s="222"/>
      <c r="AL293" s="222"/>
      <c r="AM293" s="222"/>
      <c r="AN293" s="222"/>
      <c r="AO293" s="222"/>
      <c r="AP293" s="222"/>
      <c r="AQ293" s="222"/>
      <c r="AR293" s="222"/>
      <c r="AS293" s="222"/>
      <c r="AT293" s="222"/>
    </row>
    <row r="294" spans="2:46" ht="13.8" x14ac:dyDescent="0.25">
      <c r="B294" s="15"/>
      <c r="C294" s="15"/>
      <c r="D294" s="15"/>
      <c r="E294" s="16"/>
      <c r="F294" s="15"/>
      <c r="G294" s="29"/>
      <c r="H294" s="322"/>
      <c r="I294" s="323"/>
      <c r="J294" s="323"/>
      <c r="K294" s="15"/>
      <c r="L294" s="15"/>
      <c r="M294" s="204">
        <f t="shared" si="13"/>
        <v>0</v>
      </c>
      <c r="N294" s="44">
        <f>IF(DisplayUnits="standard",IF(G294=0,0,VLOOKUP(G294,'Flow Rate Table'!$B$13:$O$132,X294)),IF(G294=0,0,VLOOKUP(G294,#REF!,X294)))</f>
        <v>0</v>
      </c>
      <c r="O294" s="129" t="str">
        <f>IF(E294=$A$3,M294/Cost!$D$6,"N/A")</f>
        <v>N/A</v>
      </c>
      <c r="P294" s="45" t="str">
        <f>IF(E294=Translations!$A$100,VLOOKUP(Cost!$D$5,'Coefficient Table'!$A$8:$K$92,11,FALSE)*O294,"N/A")</f>
        <v>N/A</v>
      </c>
      <c r="Q294" s="45" t="str">
        <f>IF(E294=Translations!$A$100,VLOOKUP(Cost!$D$5,'Coefficient Table'!$A$8:$K$92,10,FALSE)*O294,"N/A")</f>
        <v>N/A</v>
      </c>
      <c r="R294" s="45" t="str">
        <f>IF(E294=Translations!$A$100,VLOOKUP(Cost!$D$5,'Coefficient Table'!$A$8:$K$92,9,FALSE)*P294,"N/A")</f>
        <v>N/A</v>
      </c>
      <c r="S294" s="127"/>
      <c r="T294" s="229"/>
      <c r="U294" s="222"/>
      <c r="V294" s="222"/>
      <c r="W294" s="222"/>
      <c r="X294" s="227">
        <f t="shared" si="12"/>
        <v>0</v>
      </c>
      <c r="Y294" s="222"/>
      <c r="Z294" s="222">
        <f>$N294*60*Cost!$H$10*Cost!$H$11*Cost!$D$7/1000</f>
        <v>0</v>
      </c>
      <c r="AA294" s="222">
        <f>$N294*60*Cost!$H$10*Cost!$H$11*Cost!$D$8/1000</f>
        <v>0</v>
      </c>
      <c r="AB294" s="222">
        <f>$N294*60*Cost!$H$10*Cost!$H$11*Cost!$D$9/1000</f>
        <v>0</v>
      </c>
      <c r="AC294" s="222">
        <f>$N294*60*Cost!$H$10*Cost!$H$11*Cost!$D$10/1000</f>
        <v>0</v>
      </c>
      <c r="AD294" s="222">
        <f>$N294*60*Cost!$H$10*Cost!$H$11*Cost!$D$11/1000</f>
        <v>0</v>
      </c>
      <c r="AE294" s="222">
        <f t="shared" si="14"/>
        <v>0</v>
      </c>
      <c r="AF294" s="222"/>
      <c r="AG294" s="222"/>
      <c r="AH294" s="222"/>
      <c r="AI294" s="222"/>
      <c r="AJ294" s="222"/>
      <c r="AK294" s="222"/>
      <c r="AL294" s="222"/>
      <c r="AM294" s="222"/>
      <c r="AN294" s="222"/>
      <c r="AO294" s="222"/>
      <c r="AP294" s="222"/>
      <c r="AQ294" s="222"/>
      <c r="AR294" s="222"/>
      <c r="AS294" s="222"/>
      <c r="AT294" s="222"/>
    </row>
    <row r="295" spans="2:46" ht="13.8" x14ac:dyDescent="0.25">
      <c r="B295" s="15"/>
      <c r="C295" s="15"/>
      <c r="D295" s="15"/>
      <c r="E295" s="16"/>
      <c r="F295" s="15"/>
      <c r="G295" s="29"/>
      <c r="H295" s="322"/>
      <c r="I295" s="323"/>
      <c r="J295" s="323"/>
      <c r="K295" s="15"/>
      <c r="L295" s="15"/>
      <c r="M295" s="204">
        <f t="shared" si="13"/>
        <v>0</v>
      </c>
      <c r="N295" s="44">
        <f>IF(DisplayUnits="standard",IF(G295=0,0,VLOOKUP(G295,'Flow Rate Table'!$B$13:$O$132,X295)),IF(G295=0,0,VLOOKUP(G295,#REF!,X295)))</f>
        <v>0</v>
      </c>
      <c r="O295" s="129" t="str">
        <f>IF(E295=$A$3,M295/Cost!$D$6,"N/A")</f>
        <v>N/A</v>
      </c>
      <c r="P295" s="45" t="str">
        <f>IF(E295=Translations!$A$100,VLOOKUP(Cost!$D$5,'Coefficient Table'!$A$8:$K$92,11,FALSE)*O295,"N/A")</f>
        <v>N/A</v>
      </c>
      <c r="Q295" s="45" t="str">
        <f>IF(E295=Translations!$A$100,VLOOKUP(Cost!$D$5,'Coefficient Table'!$A$8:$K$92,10,FALSE)*O295,"N/A")</f>
        <v>N/A</v>
      </c>
      <c r="R295" s="45" t="str">
        <f>IF(E295=Translations!$A$100,VLOOKUP(Cost!$D$5,'Coefficient Table'!$A$8:$K$92,9,FALSE)*P295,"N/A")</f>
        <v>N/A</v>
      </c>
      <c r="S295" s="127"/>
      <c r="T295" s="229"/>
      <c r="U295" s="222"/>
      <c r="V295" s="222"/>
      <c r="W295" s="222"/>
      <c r="X295" s="227">
        <f t="shared" si="12"/>
        <v>0</v>
      </c>
      <c r="Y295" s="222"/>
      <c r="Z295" s="222">
        <f>$N295*60*Cost!$H$10*Cost!$H$11*Cost!$D$7/1000</f>
        <v>0</v>
      </c>
      <c r="AA295" s="222">
        <f>$N295*60*Cost!$H$10*Cost!$H$11*Cost!$D$8/1000</f>
        <v>0</v>
      </c>
      <c r="AB295" s="222">
        <f>$N295*60*Cost!$H$10*Cost!$H$11*Cost!$D$9/1000</f>
        <v>0</v>
      </c>
      <c r="AC295" s="222">
        <f>$N295*60*Cost!$H$10*Cost!$H$11*Cost!$D$10/1000</f>
        <v>0</v>
      </c>
      <c r="AD295" s="222">
        <f>$N295*60*Cost!$H$10*Cost!$H$11*Cost!$D$11/1000</f>
        <v>0</v>
      </c>
      <c r="AE295" s="222">
        <f t="shared" si="14"/>
        <v>0</v>
      </c>
      <c r="AF295" s="222"/>
      <c r="AG295" s="222"/>
      <c r="AH295" s="222"/>
      <c r="AI295" s="222"/>
      <c r="AJ295" s="222"/>
      <c r="AK295" s="222"/>
      <c r="AL295" s="222"/>
      <c r="AM295" s="222"/>
      <c r="AN295" s="222"/>
      <c r="AO295" s="222"/>
      <c r="AP295" s="222"/>
      <c r="AQ295" s="222"/>
      <c r="AR295" s="222"/>
      <c r="AS295" s="222"/>
      <c r="AT295" s="222"/>
    </row>
    <row r="296" spans="2:46" ht="13.8" x14ac:dyDescent="0.25">
      <c r="B296" s="15"/>
      <c r="C296" s="15"/>
      <c r="D296" s="15"/>
      <c r="E296" s="16"/>
      <c r="F296" s="15"/>
      <c r="G296" s="29"/>
      <c r="H296" s="322"/>
      <c r="I296" s="323"/>
      <c r="J296" s="323"/>
      <c r="K296" s="15"/>
      <c r="L296" s="15"/>
      <c r="M296" s="204">
        <f t="shared" si="13"/>
        <v>0</v>
      </c>
      <c r="N296" s="44">
        <f>IF(DisplayUnits="standard",IF(G296=0,0,VLOOKUP(G296,'Flow Rate Table'!$B$13:$O$132,X296)),IF(G296=0,0,VLOOKUP(G296,#REF!,X296)))</f>
        <v>0</v>
      </c>
      <c r="O296" s="129" t="str">
        <f>IF(E296=$A$3,M296/Cost!$D$6,"N/A")</f>
        <v>N/A</v>
      </c>
      <c r="P296" s="45" t="str">
        <f>IF(E296=Translations!$A$100,VLOOKUP(Cost!$D$5,'Coefficient Table'!$A$8:$K$92,11,FALSE)*O296,"N/A")</f>
        <v>N/A</v>
      </c>
      <c r="Q296" s="45" t="str">
        <f>IF(E296=Translations!$A$100,VLOOKUP(Cost!$D$5,'Coefficient Table'!$A$8:$K$92,10,FALSE)*O296,"N/A")</f>
        <v>N/A</v>
      </c>
      <c r="R296" s="45" t="str">
        <f>IF(E296=Translations!$A$100,VLOOKUP(Cost!$D$5,'Coefficient Table'!$A$8:$K$92,9,FALSE)*P296,"N/A")</f>
        <v>N/A</v>
      </c>
      <c r="S296" s="127"/>
      <c r="T296" s="229"/>
      <c r="U296" s="222"/>
      <c r="V296" s="222"/>
      <c r="W296" s="222"/>
      <c r="X296" s="227">
        <f t="shared" si="12"/>
        <v>0</v>
      </c>
      <c r="Y296" s="222"/>
      <c r="Z296" s="222">
        <f>$N296*60*Cost!$H$10*Cost!$H$11*Cost!$D$7/1000</f>
        <v>0</v>
      </c>
      <c r="AA296" s="222">
        <f>$N296*60*Cost!$H$10*Cost!$H$11*Cost!$D$8/1000</f>
        <v>0</v>
      </c>
      <c r="AB296" s="222">
        <f>$N296*60*Cost!$H$10*Cost!$H$11*Cost!$D$9/1000</f>
        <v>0</v>
      </c>
      <c r="AC296" s="222">
        <f>$N296*60*Cost!$H$10*Cost!$H$11*Cost!$D$10/1000</f>
        <v>0</v>
      </c>
      <c r="AD296" s="222">
        <f>$N296*60*Cost!$H$10*Cost!$H$11*Cost!$D$11/1000</f>
        <v>0</v>
      </c>
      <c r="AE296" s="222">
        <f t="shared" si="14"/>
        <v>0</v>
      </c>
      <c r="AF296" s="222"/>
      <c r="AG296" s="222"/>
      <c r="AH296" s="222"/>
      <c r="AI296" s="222"/>
      <c r="AJ296" s="222"/>
      <c r="AK296" s="222"/>
      <c r="AL296" s="222"/>
      <c r="AM296" s="222"/>
      <c r="AN296" s="222"/>
      <c r="AO296" s="222"/>
      <c r="AP296" s="222"/>
      <c r="AQ296" s="222"/>
      <c r="AR296" s="222"/>
      <c r="AS296" s="222"/>
      <c r="AT296" s="222"/>
    </row>
    <row r="297" spans="2:46" ht="13.8" x14ac:dyDescent="0.25">
      <c r="B297" s="15"/>
      <c r="C297" s="15"/>
      <c r="D297" s="15"/>
      <c r="E297" s="16"/>
      <c r="F297" s="15"/>
      <c r="G297" s="29"/>
      <c r="H297" s="322"/>
      <c r="I297" s="323"/>
      <c r="J297" s="323"/>
      <c r="K297" s="15"/>
      <c r="L297" s="15"/>
      <c r="M297" s="204">
        <f t="shared" si="13"/>
        <v>0</v>
      </c>
      <c r="N297" s="44">
        <f>IF(DisplayUnits="standard",IF(G297=0,0,VLOOKUP(G297,'Flow Rate Table'!$B$13:$O$132,X297)),IF(G297=0,0,VLOOKUP(G297,#REF!,X297)))</f>
        <v>0</v>
      </c>
      <c r="O297" s="129" t="str">
        <f>IF(E297=$A$3,M297/Cost!$D$6,"N/A")</f>
        <v>N/A</v>
      </c>
      <c r="P297" s="45" t="str">
        <f>IF(E297=Translations!$A$100,VLOOKUP(Cost!$D$5,'Coefficient Table'!$A$8:$K$92,11,FALSE)*O297,"N/A")</f>
        <v>N/A</v>
      </c>
      <c r="Q297" s="45" t="str">
        <f>IF(E297=Translations!$A$100,VLOOKUP(Cost!$D$5,'Coefficient Table'!$A$8:$K$92,10,FALSE)*O297,"N/A")</f>
        <v>N/A</v>
      </c>
      <c r="R297" s="45" t="str">
        <f>IF(E297=Translations!$A$100,VLOOKUP(Cost!$D$5,'Coefficient Table'!$A$8:$K$92,9,FALSE)*P297,"N/A")</f>
        <v>N/A</v>
      </c>
      <c r="S297" s="127"/>
      <c r="T297" s="229"/>
      <c r="U297" s="222"/>
      <c r="V297" s="222"/>
      <c r="W297" s="222"/>
      <c r="X297" s="227">
        <f t="shared" si="12"/>
        <v>0</v>
      </c>
      <c r="Y297" s="222"/>
      <c r="Z297" s="222">
        <f>$N297*60*Cost!$H$10*Cost!$H$11*Cost!$D$7/1000</f>
        <v>0</v>
      </c>
      <c r="AA297" s="222">
        <f>$N297*60*Cost!$H$10*Cost!$H$11*Cost!$D$8/1000</f>
        <v>0</v>
      </c>
      <c r="AB297" s="222">
        <f>$N297*60*Cost!$H$10*Cost!$H$11*Cost!$D$9/1000</f>
        <v>0</v>
      </c>
      <c r="AC297" s="222">
        <f>$N297*60*Cost!$H$10*Cost!$H$11*Cost!$D$10/1000</f>
        <v>0</v>
      </c>
      <c r="AD297" s="222">
        <f>$N297*60*Cost!$H$10*Cost!$H$11*Cost!$D$11/1000</f>
        <v>0</v>
      </c>
      <c r="AE297" s="222">
        <f t="shared" si="14"/>
        <v>0</v>
      </c>
      <c r="AF297" s="222"/>
      <c r="AG297" s="222"/>
      <c r="AH297" s="222"/>
      <c r="AI297" s="222"/>
      <c r="AJ297" s="222"/>
      <c r="AK297" s="222"/>
      <c r="AL297" s="222"/>
      <c r="AM297" s="222"/>
      <c r="AN297" s="222"/>
      <c r="AO297" s="222"/>
      <c r="AP297" s="222"/>
      <c r="AQ297" s="222"/>
      <c r="AR297" s="222"/>
      <c r="AS297" s="222"/>
      <c r="AT297" s="222"/>
    </row>
    <row r="298" spans="2:46" ht="13.8" x14ac:dyDescent="0.25">
      <c r="B298" s="15"/>
      <c r="C298" s="15"/>
      <c r="D298" s="15"/>
      <c r="E298" s="16"/>
      <c r="F298" s="15"/>
      <c r="G298" s="29"/>
      <c r="H298" s="322"/>
      <c r="I298" s="323"/>
      <c r="J298" s="323"/>
      <c r="K298" s="15"/>
      <c r="L298" s="15"/>
      <c r="M298" s="204">
        <f t="shared" si="13"/>
        <v>0</v>
      </c>
      <c r="N298" s="44">
        <f>IF(DisplayUnits="standard",IF(G298=0,0,VLOOKUP(G298,'Flow Rate Table'!$B$13:$O$132,X298)),IF(G298=0,0,VLOOKUP(G298,#REF!,X298)))</f>
        <v>0</v>
      </c>
      <c r="O298" s="129" t="str">
        <f>IF(E298=$A$3,M298/Cost!$D$6,"N/A")</f>
        <v>N/A</v>
      </c>
      <c r="P298" s="45" t="str">
        <f>IF(E298=Translations!$A$100,VLOOKUP(Cost!$D$5,'Coefficient Table'!$A$8:$K$92,11,FALSE)*O298,"N/A")</f>
        <v>N/A</v>
      </c>
      <c r="Q298" s="45" t="str">
        <f>IF(E298=Translations!$A$100,VLOOKUP(Cost!$D$5,'Coefficient Table'!$A$8:$K$92,10,FALSE)*O298,"N/A")</f>
        <v>N/A</v>
      </c>
      <c r="R298" s="45" t="str">
        <f>IF(E298=Translations!$A$100,VLOOKUP(Cost!$D$5,'Coefficient Table'!$A$8:$K$92,9,FALSE)*P298,"N/A")</f>
        <v>N/A</v>
      </c>
      <c r="S298" s="127"/>
      <c r="T298" s="229"/>
      <c r="U298" s="222"/>
      <c r="V298" s="222"/>
      <c r="W298" s="222"/>
      <c r="X298" s="227">
        <f t="shared" si="12"/>
        <v>0</v>
      </c>
      <c r="Y298" s="222"/>
      <c r="Z298" s="222">
        <f>$N298*60*Cost!$H$10*Cost!$H$11*Cost!$D$7/1000</f>
        <v>0</v>
      </c>
      <c r="AA298" s="222">
        <f>$N298*60*Cost!$H$10*Cost!$H$11*Cost!$D$8/1000</f>
        <v>0</v>
      </c>
      <c r="AB298" s="222">
        <f>$N298*60*Cost!$H$10*Cost!$H$11*Cost!$D$9/1000</f>
        <v>0</v>
      </c>
      <c r="AC298" s="222">
        <f>$N298*60*Cost!$H$10*Cost!$H$11*Cost!$D$10/1000</f>
        <v>0</v>
      </c>
      <c r="AD298" s="222">
        <f>$N298*60*Cost!$H$10*Cost!$H$11*Cost!$D$11/1000</f>
        <v>0</v>
      </c>
      <c r="AE298" s="222">
        <f t="shared" si="14"/>
        <v>0</v>
      </c>
      <c r="AF298" s="222"/>
      <c r="AG298" s="222"/>
      <c r="AH298" s="222"/>
      <c r="AI298" s="222"/>
      <c r="AJ298" s="222"/>
      <c r="AK298" s="222"/>
      <c r="AL298" s="222"/>
      <c r="AM298" s="222"/>
      <c r="AN298" s="222"/>
      <c r="AO298" s="222"/>
      <c r="AP298" s="222"/>
      <c r="AQ298" s="222"/>
      <c r="AR298" s="222"/>
      <c r="AS298" s="222"/>
      <c r="AT298" s="222"/>
    </row>
    <row r="299" spans="2:46" ht="13.8" x14ac:dyDescent="0.25">
      <c r="B299" s="15"/>
      <c r="C299" s="15"/>
      <c r="D299" s="15"/>
      <c r="E299" s="16"/>
      <c r="F299" s="15"/>
      <c r="G299" s="29"/>
      <c r="H299" s="322"/>
      <c r="I299" s="323"/>
      <c r="J299" s="323"/>
      <c r="K299" s="15"/>
      <c r="L299" s="15"/>
      <c r="M299" s="204">
        <f t="shared" si="13"/>
        <v>0</v>
      </c>
      <c r="N299" s="44">
        <f>IF(DisplayUnits="standard",IF(G299=0,0,VLOOKUP(G299,'Flow Rate Table'!$B$13:$O$132,X299)),IF(G299=0,0,VLOOKUP(G299,#REF!,X299)))</f>
        <v>0</v>
      </c>
      <c r="O299" s="129" t="str">
        <f>IF(E299=$A$3,M299/Cost!$D$6,"N/A")</f>
        <v>N/A</v>
      </c>
      <c r="P299" s="45" t="str">
        <f>IF(E299=Translations!$A$100,VLOOKUP(Cost!$D$5,'Coefficient Table'!$A$8:$K$92,11,FALSE)*O299,"N/A")</f>
        <v>N/A</v>
      </c>
      <c r="Q299" s="45" t="str">
        <f>IF(E299=Translations!$A$100,VLOOKUP(Cost!$D$5,'Coefficient Table'!$A$8:$K$92,10,FALSE)*O299,"N/A")</f>
        <v>N/A</v>
      </c>
      <c r="R299" s="45" t="str">
        <f>IF(E299=Translations!$A$100,VLOOKUP(Cost!$D$5,'Coefficient Table'!$A$8:$K$92,9,FALSE)*P299,"N/A")</f>
        <v>N/A</v>
      </c>
      <c r="S299" s="127"/>
      <c r="T299" s="229"/>
      <c r="U299" s="222"/>
      <c r="V299" s="222"/>
      <c r="W299" s="222"/>
      <c r="X299" s="227">
        <f t="shared" si="12"/>
        <v>0</v>
      </c>
      <c r="Y299" s="222"/>
      <c r="Z299" s="222">
        <f>$N299*60*Cost!$H$10*Cost!$H$11*Cost!$D$7/1000</f>
        <v>0</v>
      </c>
      <c r="AA299" s="222">
        <f>$N299*60*Cost!$H$10*Cost!$H$11*Cost!$D$8/1000</f>
        <v>0</v>
      </c>
      <c r="AB299" s="222">
        <f>$N299*60*Cost!$H$10*Cost!$H$11*Cost!$D$9/1000</f>
        <v>0</v>
      </c>
      <c r="AC299" s="222">
        <f>$N299*60*Cost!$H$10*Cost!$H$11*Cost!$D$10/1000</f>
        <v>0</v>
      </c>
      <c r="AD299" s="222">
        <f>$N299*60*Cost!$H$10*Cost!$H$11*Cost!$D$11/1000</f>
        <v>0</v>
      </c>
      <c r="AE299" s="222">
        <f t="shared" si="14"/>
        <v>0</v>
      </c>
      <c r="AF299" s="222"/>
      <c r="AG299" s="222"/>
      <c r="AH299" s="222"/>
      <c r="AI299" s="222"/>
      <c r="AJ299" s="222"/>
      <c r="AK299" s="222"/>
      <c r="AL299" s="222"/>
      <c r="AM299" s="222"/>
      <c r="AN299" s="222"/>
      <c r="AO299" s="222"/>
      <c r="AP299" s="222"/>
      <c r="AQ299" s="222"/>
      <c r="AR299" s="222"/>
      <c r="AS299" s="222"/>
      <c r="AT299" s="222"/>
    </row>
    <row r="300" spans="2:46" ht="13.8" x14ac:dyDescent="0.25">
      <c r="B300" s="15"/>
      <c r="C300" s="15"/>
      <c r="D300" s="15"/>
      <c r="E300" s="16"/>
      <c r="F300" s="15"/>
      <c r="G300" s="29"/>
      <c r="H300" s="322"/>
      <c r="I300" s="323"/>
      <c r="J300" s="323"/>
      <c r="K300" s="15"/>
      <c r="L300" s="15"/>
      <c r="M300" s="204">
        <f t="shared" si="13"/>
        <v>0</v>
      </c>
      <c r="N300" s="44">
        <f>IF(DisplayUnits="standard",IF(G300=0,0,VLOOKUP(G300,'Flow Rate Table'!$B$13:$O$132,X300)),IF(G300=0,0,VLOOKUP(G300,#REF!,X300)))</f>
        <v>0</v>
      </c>
      <c r="O300" s="129" t="str">
        <f>IF(E300=$A$3,M300/Cost!$D$6,"N/A")</f>
        <v>N/A</v>
      </c>
      <c r="P300" s="45" t="str">
        <f>IF(E300=Translations!$A$100,VLOOKUP(Cost!$D$5,'Coefficient Table'!$A$8:$K$92,11,FALSE)*O300,"N/A")</f>
        <v>N/A</v>
      </c>
      <c r="Q300" s="45" t="str">
        <f>IF(E300=Translations!$A$100,VLOOKUP(Cost!$D$5,'Coefficient Table'!$A$8:$K$92,10,FALSE)*O300,"N/A")</f>
        <v>N/A</v>
      </c>
      <c r="R300" s="45" t="str">
        <f>IF(E300=Translations!$A$100,VLOOKUP(Cost!$D$5,'Coefficient Table'!$A$8:$K$92,9,FALSE)*P300,"N/A")</f>
        <v>N/A</v>
      </c>
      <c r="S300" s="127"/>
      <c r="T300" s="229"/>
      <c r="U300" s="222"/>
      <c r="V300" s="222"/>
      <c r="W300" s="222"/>
      <c r="X300" s="227">
        <f t="shared" si="12"/>
        <v>0</v>
      </c>
      <c r="Y300" s="222"/>
      <c r="Z300" s="222">
        <f>$N300*60*Cost!$H$10*Cost!$H$11*Cost!$D$7/1000</f>
        <v>0</v>
      </c>
      <c r="AA300" s="222">
        <f>$N300*60*Cost!$H$10*Cost!$H$11*Cost!$D$8/1000</f>
        <v>0</v>
      </c>
      <c r="AB300" s="222">
        <f>$N300*60*Cost!$H$10*Cost!$H$11*Cost!$D$9/1000</f>
        <v>0</v>
      </c>
      <c r="AC300" s="222">
        <f>$N300*60*Cost!$H$10*Cost!$H$11*Cost!$D$10/1000</f>
        <v>0</v>
      </c>
      <c r="AD300" s="222">
        <f>$N300*60*Cost!$H$10*Cost!$H$11*Cost!$D$11/1000</f>
        <v>0</v>
      </c>
      <c r="AE300" s="222">
        <f t="shared" si="14"/>
        <v>0</v>
      </c>
      <c r="AF300" s="222"/>
      <c r="AG300" s="222"/>
      <c r="AH300" s="222"/>
      <c r="AI300" s="222"/>
      <c r="AJ300" s="222"/>
      <c r="AK300" s="222"/>
      <c r="AL300" s="222"/>
      <c r="AM300" s="222"/>
      <c r="AN300" s="222"/>
      <c r="AO300" s="222"/>
      <c r="AP300" s="222"/>
      <c r="AQ300" s="222"/>
      <c r="AR300" s="222"/>
      <c r="AS300" s="222"/>
      <c r="AT300" s="222"/>
    </row>
    <row r="301" spans="2:46" ht="13.8" x14ac:dyDescent="0.25">
      <c r="B301" s="15"/>
      <c r="C301" s="15"/>
      <c r="D301" s="15"/>
      <c r="E301" s="16"/>
      <c r="F301" s="15"/>
      <c r="G301" s="29"/>
      <c r="H301" s="322"/>
      <c r="I301" s="323"/>
      <c r="J301" s="323"/>
      <c r="K301" s="15"/>
      <c r="L301" s="15"/>
      <c r="M301" s="204">
        <f t="shared" si="13"/>
        <v>0</v>
      </c>
      <c r="N301" s="44">
        <f>IF(DisplayUnits="standard",IF(G301=0,0,VLOOKUP(G301,'Flow Rate Table'!$B$13:$O$132,X301)),IF(G301=0,0,VLOOKUP(G301,#REF!,X301)))</f>
        <v>0</v>
      </c>
      <c r="O301" s="129" t="str">
        <f>IF(E301=$A$3,M301/Cost!$D$6,"N/A")</f>
        <v>N/A</v>
      </c>
      <c r="P301" s="45" t="str">
        <f>IF(E301=Translations!$A$100,VLOOKUP(Cost!$D$5,'Coefficient Table'!$A$8:$K$92,11,FALSE)*O301,"N/A")</f>
        <v>N/A</v>
      </c>
      <c r="Q301" s="45" t="str">
        <f>IF(E301=Translations!$A$100,VLOOKUP(Cost!$D$5,'Coefficient Table'!$A$8:$K$92,10,FALSE)*O301,"N/A")</f>
        <v>N/A</v>
      </c>
      <c r="R301" s="45" t="str">
        <f>IF(E301=Translations!$A$100,VLOOKUP(Cost!$D$5,'Coefficient Table'!$A$8:$K$92,9,FALSE)*P301,"N/A")</f>
        <v>N/A</v>
      </c>
      <c r="S301" s="127"/>
      <c r="T301" s="229"/>
      <c r="U301" s="222"/>
      <c r="V301" s="222"/>
      <c r="W301" s="222"/>
      <c r="X301" s="227">
        <f t="shared" si="12"/>
        <v>0</v>
      </c>
      <c r="Y301" s="222"/>
      <c r="Z301" s="222">
        <f>$N301*60*Cost!$H$10*Cost!$H$11*Cost!$D$7/1000</f>
        <v>0</v>
      </c>
      <c r="AA301" s="222">
        <f>$N301*60*Cost!$H$10*Cost!$H$11*Cost!$D$8/1000</f>
        <v>0</v>
      </c>
      <c r="AB301" s="222">
        <f>$N301*60*Cost!$H$10*Cost!$H$11*Cost!$D$9/1000</f>
        <v>0</v>
      </c>
      <c r="AC301" s="222">
        <f>$N301*60*Cost!$H$10*Cost!$H$11*Cost!$D$10/1000</f>
        <v>0</v>
      </c>
      <c r="AD301" s="222">
        <f>$N301*60*Cost!$H$10*Cost!$H$11*Cost!$D$11/1000</f>
        <v>0</v>
      </c>
      <c r="AE301" s="222">
        <f t="shared" si="14"/>
        <v>0</v>
      </c>
      <c r="AF301" s="222"/>
      <c r="AG301" s="222"/>
      <c r="AH301" s="222"/>
      <c r="AI301" s="222"/>
      <c r="AJ301" s="222"/>
      <c r="AK301" s="222"/>
      <c r="AL301" s="222"/>
      <c r="AM301" s="222"/>
      <c r="AN301" s="222"/>
      <c r="AO301" s="222"/>
      <c r="AP301" s="222"/>
      <c r="AQ301" s="222"/>
      <c r="AR301" s="222"/>
      <c r="AS301" s="222"/>
      <c r="AT301" s="222"/>
    </row>
    <row r="302" spans="2:46" ht="13.8" x14ac:dyDescent="0.25">
      <c r="B302" s="15"/>
      <c r="C302" s="15"/>
      <c r="D302" s="15"/>
      <c r="E302" s="16"/>
      <c r="F302" s="15"/>
      <c r="G302" s="29"/>
      <c r="H302" s="322"/>
      <c r="I302" s="323"/>
      <c r="J302" s="323"/>
      <c r="K302" s="15"/>
      <c r="L302" s="15"/>
      <c r="M302" s="204">
        <f t="shared" si="13"/>
        <v>0</v>
      </c>
      <c r="N302" s="44">
        <f>IF(DisplayUnits="standard",IF(G302=0,0,VLOOKUP(G302,'Flow Rate Table'!$B$13:$O$132,X302)),IF(G302=0,0,VLOOKUP(G302,#REF!,X302)))</f>
        <v>0</v>
      </c>
      <c r="O302" s="129" t="str">
        <f>IF(E302=$A$3,M302/Cost!$D$6,"N/A")</f>
        <v>N/A</v>
      </c>
      <c r="P302" s="45" t="str">
        <f>IF(E302=Translations!$A$100,VLOOKUP(Cost!$D$5,'Coefficient Table'!$A$8:$K$92,11,FALSE)*O302,"N/A")</f>
        <v>N/A</v>
      </c>
      <c r="Q302" s="45" t="str">
        <f>IF(E302=Translations!$A$100,VLOOKUP(Cost!$D$5,'Coefficient Table'!$A$8:$K$92,10,FALSE)*O302,"N/A")</f>
        <v>N/A</v>
      </c>
      <c r="R302" s="45" t="str">
        <f>IF(E302=Translations!$A$100,VLOOKUP(Cost!$D$5,'Coefficient Table'!$A$8:$K$92,9,FALSE)*P302,"N/A")</f>
        <v>N/A</v>
      </c>
      <c r="S302" s="127"/>
      <c r="T302" s="229"/>
      <c r="U302" s="222"/>
      <c r="V302" s="222"/>
      <c r="W302" s="222"/>
      <c r="X302" s="227">
        <f t="shared" si="12"/>
        <v>0</v>
      </c>
      <c r="Y302" s="222"/>
      <c r="Z302" s="222">
        <f>$N302*60*Cost!$H$10*Cost!$H$11*Cost!$D$7/1000</f>
        <v>0</v>
      </c>
      <c r="AA302" s="222">
        <f>$N302*60*Cost!$H$10*Cost!$H$11*Cost!$D$8/1000</f>
        <v>0</v>
      </c>
      <c r="AB302" s="222">
        <f>$N302*60*Cost!$H$10*Cost!$H$11*Cost!$D$9/1000</f>
        <v>0</v>
      </c>
      <c r="AC302" s="222">
        <f>$N302*60*Cost!$H$10*Cost!$H$11*Cost!$D$10/1000</f>
        <v>0</v>
      </c>
      <c r="AD302" s="222">
        <f>$N302*60*Cost!$H$10*Cost!$H$11*Cost!$D$11/1000</f>
        <v>0</v>
      </c>
      <c r="AE302" s="222">
        <f t="shared" si="14"/>
        <v>0</v>
      </c>
      <c r="AF302" s="222"/>
      <c r="AG302" s="222"/>
      <c r="AH302" s="222"/>
      <c r="AI302" s="222"/>
      <c r="AJ302" s="222"/>
      <c r="AK302" s="222"/>
      <c r="AL302" s="222"/>
      <c r="AM302" s="222"/>
      <c r="AN302" s="222"/>
      <c r="AO302" s="222"/>
      <c r="AP302" s="222"/>
      <c r="AQ302" s="222"/>
      <c r="AR302" s="222"/>
      <c r="AS302" s="222"/>
      <c r="AT302" s="222"/>
    </row>
    <row r="303" spans="2:46" ht="13.8" x14ac:dyDescent="0.25">
      <c r="B303" s="15"/>
      <c r="C303" s="15"/>
      <c r="D303" s="15"/>
      <c r="E303" s="16"/>
      <c r="F303" s="15"/>
      <c r="G303" s="29"/>
      <c r="H303" s="322"/>
      <c r="I303" s="323"/>
      <c r="J303" s="323"/>
      <c r="K303" s="15"/>
      <c r="L303" s="15"/>
      <c r="M303" s="204">
        <f t="shared" si="13"/>
        <v>0</v>
      </c>
      <c r="N303" s="44">
        <f>IF(DisplayUnits="standard",IF(G303=0,0,VLOOKUP(G303,'Flow Rate Table'!$B$13:$O$132,X303)),IF(G303=0,0,VLOOKUP(G303,#REF!,X303)))</f>
        <v>0</v>
      </c>
      <c r="O303" s="129" t="str">
        <f>IF(E303=$A$3,M303/Cost!$D$6,"N/A")</f>
        <v>N/A</v>
      </c>
      <c r="P303" s="45" t="str">
        <f>IF(E303=Translations!$A$100,VLOOKUP(Cost!$D$5,'Coefficient Table'!$A$8:$K$92,11,FALSE)*O303,"N/A")</f>
        <v>N/A</v>
      </c>
      <c r="Q303" s="45" t="str">
        <f>IF(E303=Translations!$A$100,VLOOKUP(Cost!$D$5,'Coefficient Table'!$A$8:$K$92,10,FALSE)*O303,"N/A")</f>
        <v>N/A</v>
      </c>
      <c r="R303" s="45" t="str">
        <f>IF(E303=Translations!$A$100,VLOOKUP(Cost!$D$5,'Coefficient Table'!$A$8:$K$92,9,FALSE)*P303,"N/A")</f>
        <v>N/A</v>
      </c>
      <c r="S303" s="127"/>
      <c r="T303" s="229"/>
      <c r="U303" s="222"/>
      <c r="V303" s="222"/>
      <c r="W303" s="222"/>
      <c r="X303" s="227">
        <f t="shared" si="12"/>
        <v>0</v>
      </c>
      <c r="Y303" s="222"/>
      <c r="Z303" s="222">
        <f>$N303*60*Cost!$H$10*Cost!$H$11*Cost!$D$7/1000</f>
        <v>0</v>
      </c>
      <c r="AA303" s="222">
        <f>$N303*60*Cost!$H$10*Cost!$H$11*Cost!$D$8/1000</f>
        <v>0</v>
      </c>
      <c r="AB303" s="222">
        <f>$N303*60*Cost!$H$10*Cost!$H$11*Cost!$D$9/1000</f>
        <v>0</v>
      </c>
      <c r="AC303" s="222">
        <f>$N303*60*Cost!$H$10*Cost!$H$11*Cost!$D$10/1000</f>
        <v>0</v>
      </c>
      <c r="AD303" s="222">
        <f>$N303*60*Cost!$H$10*Cost!$H$11*Cost!$D$11/1000</f>
        <v>0</v>
      </c>
      <c r="AE303" s="222">
        <f t="shared" si="14"/>
        <v>0</v>
      </c>
      <c r="AF303" s="222"/>
      <c r="AG303" s="222"/>
      <c r="AH303" s="222"/>
      <c r="AI303" s="222"/>
      <c r="AJ303" s="222"/>
      <c r="AK303" s="222"/>
      <c r="AL303" s="222"/>
      <c r="AM303" s="222"/>
      <c r="AN303" s="222"/>
      <c r="AO303" s="222"/>
      <c r="AP303" s="222"/>
      <c r="AQ303" s="222"/>
      <c r="AR303" s="222"/>
      <c r="AS303" s="222"/>
      <c r="AT303" s="222"/>
    </row>
    <row r="304" spans="2:46" ht="13.8" x14ac:dyDescent="0.25">
      <c r="B304" s="15"/>
      <c r="C304" s="15"/>
      <c r="D304" s="15"/>
      <c r="E304" s="16"/>
      <c r="F304" s="15"/>
      <c r="G304" s="29"/>
      <c r="H304" s="322"/>
      <c r="I304" s="323"/>
      <c r="J304" s="323"/>
      <c r="K304" s="15"/>
      <c r="L304" s="15"/>
      <c r="M304" s="204">
        <f t="shared" si="13"/>
        <v>0</v>
      </c>
      <c r="N304" s="44">
        <f>IF(DisplayUnits="standard",IF(G304=0,0,VLOOKUP(G304,'Flow Rate Table'!$B$13:$O$132,X304)),IF(G304=0,0,VLOOKUP(G304,#REF!,X304)))</f>
        <v>0</v>
      </c>
      <c r="O304" s="129" t="str">
        <f>IF(E304=$A$3,M304/Cost!$D$6,"N/A")</f>
        <v>N/A</v>
      </c>
      <c r="P304" s="45" t="str">
        <f>IF(E304=Translations!$A$100,VLOOKUP(Cost!$D$5,'Coefficient Table'!$A$8:$K$92,11,FALSE)*O304,"N/A")</f>
        <v>N/A</v>
      </c>
      <c r="Q304" s="45" t="str">
        <f>IF(E304=Translations!$A$100,VLOOKUP(Cost!$D$5,'Coefficient Table'!$A$8:$K$92,10,FALSE)*O304,"N/A")</f>
        <v>N/A</v>
      </c>
      <c r="R304" s="45" t="str">
        <f>IF(E304=Translations!$A$100,VLOOKUP(Cost!$D$5,'Coefficient Table'!$A$8:$K$92,9,FALSE)*P304,"N/A")</f>
        <v>N/A</v>
      </c>
      <c r="S304" s="127"/>
      <c r="T304" s="229"/>
      <c r="U304" s="222"/>
      <c r="V304" s="222"/>
      <c r="W304" s="222"/>
      <c r="X304" s="227">
        <f t="shared" si="12"/>
        <v>0</v>
      </c>
      <c r="Y304" s="222"/>
      <c r="Z304" s="222">
        <f>$N304*60*Cost!$H$10*Cost!$H$11*Cost!$D$7/1000</f>
        <v>0</v>
      </c>
      <c r="AA304" s="222">
        <f>$N304*60*Cost!$H$10*Cost!$H$11*Cost!$D$8/1000</f>
        <v>0</v>
      </c>
      <c r="AB304" s="222">
        <f>$N304*60*Cost!$H$10*Cost!$H$11*Cost!$D$9/1000</f>
        <v>0</v>
      </c>
      <c r="AC304" s="222">
        <f>$N304*60*Cost!$H$10*Cost!$H$11*Cost!$D$10/1000</f>
        <v>0</v>
      </c>
      <c r="AD304" s="222">
        <f>$N304*60*Cost!$H$10*Cost!$H$11*Cost!$D$11/1000</f>
        <v>0</v>
      </c>
      <c r="AE304" s="222">
        <f t="shared" si="14"/>
        <v>0</v>
      </c>
      <c r="AF304" s="222"/>
      <c r="AG304" s="222"/>
      <c r="AH304" s="222"/>
      <c r="AI304" s="222"/>
      <c r="AJ304" s="222"/>
      <c r="AK304" s="222"/>
      <c r="AL304" s="222"/>
      <c r="AM304" s="222"/>
      <c r="AN304" s="222"/>
      <c r="AO304" s="222"/>
      <c r="AP304" s="222"/>
      <c r="AQ304" s="222"/>
      <c r="AR304" s="222"/>
      <c r="AS304" s="222"/>
      <c r="AT304" s="222"/>
    </row>
    <row r="305" spans="2:46" ht="13.8" x14ac:dyDescent="0.25">
      <c r="B305" s="15"/>
      <c r="C305" s="15"/>
      <c r="D305" s="15"/>
      <c r="E305" s="16"/>
      <c r="F305" s="15"/>
      <c r="G305" s="29"/>
      <c r="H305" s="322"/>
      <c r="I305" s="323"/>
      <c r="J305" s="323"/>
      <c r="K305" s="15"/>
      <c r="L305" s="15"/>
      <c r="M305" s="204">
        <f t="shared" si="13"/>
        <v>0</v>
      </c>
      <c r="N305" s="44">
        <f>IF(DisplayUnits="standard",IF(G305=0,0,VLOOKUP(G305,'Flow Rate Table'!$B$13:$O$132,X305)),IF(G305=0,0,VLOOKUP(G305,#REF!,X305)))</f>
        <v>0</v>
      </c>
      <c r="O305" s="129" t="str">
        <f>IF(E305=$A$3,M305/Cost!$D$6,"N/A")</f>
        <v>N/A</v>
      </c>
      <c r="P305" s="45" t="str">
        <f>IF(E305=Translations!$A$100,VLOOKUP(Cost!$D$5,'Coefficient Table'!$A$8:$K$92,11,FALSE)*O305,"N/A")</f>
        <v>N/A</v>
      </c>
      <c r="Q305" s="45" t="str">
        <f>IF(E305=Translations!$A$100,VLOOKUP(Cost!$D$5,'Coefficient Table'!$A$8:$K$92,10,FALSE)*O305,"N/A")</f>
        <v>N/A</v>
      </c>
      <c r="R305" s="45" t="str">
        <f>IF(E305=Translations!$A$100,VLOOKUP(Cost!$D$5,'Coefficient Table'!$A$8:$K$92,9,FALSE)*P305,"N/A")</f>
        <v>N/A</v>
      </c>
      <c r="S305" s="127"/>
      <c r="T305" s="229"/>
      <c r="U305" s="222"/>
      <c r="V305" s="222"/>
      <c r="W305" s="222"/>
      <c r="X305" s="227">
        <f t="shared" si="12"/>
        <v>0</v>
      </c>
      <c r="Y305" s="222"/>
      <c r="Z305" s="222">
        <f>$N305*60*Cost!$H$10*Cost!$H$11*Cost!$D$7/1000</f>
        <v>0</v>
      </c>
      <c r="AA305" s="222">
        <f>$N305*60*Cost!$H$10*Cost!$H$11*Cost!$D$8/1000</f>
        <v>0</v>
      </c>
      <c r="AB305" s="222">
        <f>$N305*60*Cost!$H$10*Cost!$H$11*Cost!$D$9/1000</f>
        <v>0</v>
      </c>
      <c r="AC305" s="222">
        <f>$N305*60*Cost!$H$10*Cost!$H$11*Cost!$D$10/1000</f>
        <v>0</v>
      </c>
      <c r="AD305" s="222">
        <f>$N305*60*Cost!$H$10*Cost!$H$11*Cost!$D$11/1000</f>
        <v>0</v>
      </c>
      <c r="AE305" s="222">
        <f t="shared" si="14"/>
        <v>0</v>
      </c>
      <c r="AF305" s="222"/>
      <c r="AG305" s="222"/>
      <c r="AH305" s="222"/>
      <c r="AI305" s="222"/>
      <c r="AJ305" s="222"/>
      <c r="AK305" s="222"/>
      <c r="AL305" s="222"/>
      <c r="AM305" s="222"/>
      <c r="AN305" s="222"/>
      <c r="AO305" s="222"/>
      <c r="AP305" s="222"/>
      <c r="AQ305" s="222"/>
      <c r="AR305" s="222"/>
      <c r="AS305" s="222"/>
      <c r="AT305" s="222"/>
    </row>
    <row r="306" spans="2:46" ht="13.8" x14ac:dyDescent="0.25">
      <c r="B306" s="15"/>
      <c r="C306" s="15"/>
      <c r="D306" s="15"/>
      <c r="E306" s="16"/>
      <c r="F306" s="15"/>
      <c r="G306" s="29"/>
      <c r="H306" s="322"/>
      <c r="I306" s="323"/>
      <c r="J306" s="323"/>
      <c r="K306" s="15"/>
      <c r="L306" s="15"/>
      <c r="M306" s="204">
        <f t="shared" si="13"/>
        <v>0</v>
      </c>
      <c r="N306" s="44">
        <f>IF(DisplayUnits="standard",IF(G306=0,0,VLOOKUP(G306,'Flow Rate Table'!$B$13:$O$132,X306)),IF(G306=0,0,VLOOKUP(G306,#REF!,X306)))</f>
        <v>0</v>
      </c>
      <c r="O306" s="129" t="str">
        <f>IF(E306=$A$3,M306/Cost!$D$6,"N/A")</f>
        <v>N/A</v>
      </c>
      <c r="P306" s="45" t="str">
        <f>IF(E306=Translations!$A$100,VLOOKUP(Cost!$D$5,'Coefficient Table'!$A$8:$K$92,11,FALSE)*O306,"N/A")</f>
        <v>N/A</v>
      </c>
      <c r="Q306" s="45" t="str">
        <f>IF(E306=Translations!$A$100,VLOOKUP(Cost!$D$5,'Coefficient Table'!$A$8:$K$92,10,FALSE)*O306,"N/A")</f>
        <v>N/A</v>
      </c>
      <c r="R306" s="45" t="str">
        <f>IF(E306=Translations!$A$100,VLOOKUP(Cost!$D$5,'Coefficient Table'!$A$8:$K$92,9,FALSE)*P306,"N/A")</f>
        <v>N/A</v>
      </c>
      <c r="S306" s="127"/>
      <c r="T306" s="229"/>
      <c r="U306" s="222"/>
      <c r="V306" s="222"/>
      <c r="W306" s="222"/>
      <c r="X306" s="227">
        <f t="shared" si="12"/>
        <v>0</v>
      </c>
      <c r="Y306" s="222"/>
      <c r="Z306" s="222">
        <f>$N306*60*Cost!$H$10*Cost!$H$11*Cost!$D$7/1000</f>
        <v>0</v>
      </c>
      <c r="AA306" s="222">
        <f>$N306*60*Cost!$H$10*Cost!$H$11*Cost!$D$8/1000</f>
        <v>0</v>
      </c>
      <c r="AB306" s="222">
        <f>$N306*60*Cost!$H$10*Cost!$H$11*Cost!$D$9/1000</f>
        <v>0</v>
      </c>
      <c r="AC306" s="222">
        <f>$N306*60*Cost!$H$10*Cost!$H$11*Cost!$D$10/1000</f>
        <v>0</v>
      </c>
      <c r="AD306" s="222">
        <f>$N306*60*Cost!$H$10*Cost!$H$11*Cost!$D$11/1000</f>
        <v>0</v>
      </c>
      <c r="AE306" s="222">
        <f t="shared" si="14"/>
        <v>0</v>
      </c>
      <c r="AF306" s="222"/>
      <c r="AG306" s="222"/>
      <c r="AH306" s="222"/>
      <c r="AI306" s="222"/>
      <c r="AJ306" s="222"/>
      <c r="AK306" s="222"/>
      <c r="AL306" s="222"/>
      <c r="AM306" s="222"/>
      <c r="AN306" s="222"/>
      <c r="AO306" s="222"/>
      <c r="AP306" s="222"/>
      <c r="AQ306" s="222"/>
      <c r="AR306" s="222"/>
      <c r="AS306" s="222"/>
      <c r="AT306" s="222"/>
    </row>
    <row r="307" spans="2:46" ht="13.8" x14ac:dyDescent="0.25">
      <c r="B307" s="15"/>
      <c r="C307" s="15"/>
      <c r="D307" s="15"/>
      <c r="E307" s="16"/>
      <c r="F307" s="15"/>
      <c r="G307" s="29"/>
      <c r="H307" s="322"/>
      <c r="I307" s="323"/>
      <c r="J307" s="323"/>
      <c r="K307" s="15"/>
      <c r="L307" s="15"/>
      <c r="M307" s="204">
        <f t="shared" si="13"/>
        <v>0</v>
      </c>
      <c r="N307" s="44">
        <f>IF(DisplayUnits="standard",IF(G307=0,0,VLOOKUP(G307,'Flow Rate Table'!$B$13:$O$132,X307)),IF(G307=0,0,VLOOKUP(G307,#REF!,X307)))</f>
        <v>0</v>
      </c>
      <c r="O307" s="129" t="str">
        <f>IF(E307=$A$3,M307/Cost!$D$6,"N/A")</f>
        <v>N/A</v>
      </c>
      <c r="P307" s="45" t="str">
        <f>IF(E307=Translations!$A$100,VLOOKUP(Cost!$D$5,'Coefficient Table'!$A$8:$K$92,11,FALSE)*O307,"N/A")</f>
        <v>N/A</v>
      </c>
      <c r="Q307" s="45" t="str">
        <f>IF(E307=Translations!$A$100,VLOOKUP(Cost!$D$5,'Coefficient Table'!$A$8:$K$92,10,FALSE)*O307,"N/A")</f>
        <v>N/A</v>
      </c>
      <c r="R307" s="45" t="str">
        <f>IF(E307=Translations!$A$100,VLOOKUP(Cost!$D$5,'Coefficient Table'!$A$8:$K$92,9,FALSE)*P307,"N/A")</f>
        <v>N/A</v>
      </c>
      <c r="S307" s="127"/>
      <c r="T307" s="229"/>
      <c r="U307" s="222"/>
      <c r="V307" s="222"/>
      <c r="W307" s="222"/>
      <c r="X307" s="227">
        <f t="shared" si="12"/>
        <v>0</v>
      </c>
      <c r="Y307" s="222"/>
      <c r="Z307" s="222">
        <f>$N307*60*Cost!$H$10*Cost!$H$11*Cost!$D$7/1000</f>
        <v>0</v>
      </c>
      <c r="AA307" s="222">
        <f>$N307*60*Cost!$H$10*Cost!$H$11*Cost!$D$8/1000</f>
        <v>0</v>
      </c>
      <c r="AB307" s="222">
        <f>$N307*60*Cost!$H$10*Cost!$H$11*Cost!$D$9/1000</f>
        <v>0</v>
      </c>
      <c r="AC307" s="222">
        <f>$N307*60*Cost!$H$10*Cost!$H$11*Cost!$D$10/1000</f>
        <v>0</v>
      </c>
      <c r="AD307" s="222">
        <f>$N307*60*Cost!$H$10*Cost!$H$11*Cost!$D$11/1000</f>
        <v>0</v>
      </c>
      <c r="AE307" s="222">
        <f t="shared" si="14"/>
        <v>0</v>
      </c>
      <c r="AF307" s="222"/>
      <c r="AG307" s="222"/>
      <c r="AH307" s="222"/>
      <c r="AI307" s="222"/>
      <c r="AJ307" s="222"/>
      <c r="AK307" s="222"/>
      <c r="AL307" s="222"/>
      <c r="AM307" s="222"/>
      <c r="AN307" s="222"/>
      <c r="AO307" s="222"/>
      <c r="AP307" s="222"/>
      <c r="AQ307" s="222"/>
      <c r="AR307" s="222"/>
      <c r="AS307" s="222"/>
      <c r="AT307" s="222"/>
    </row>
    <row r="308" spans="2:46" ht="13.8" x14ac:dyDescent="0.25">
      <c r="B308" s="15"/>
      <c r="C308" s="15"/>
      <c r="D308" s="15"/>
      <c r="E308" s="16"/>
      <c r="F308" s="15"/>
      <c r="G308" s="29"/>
      <c r="H308" s="322"/>
      <c r="I308" s="323"/>
      <c r="J308" s="323"/>
      <c r="K308" s="15"/>
      <c r="L308" s="15"/>
      <c r="M308" s="204">
        <f t="shared" si="13"/>
        <v>0</v>
      </c>
      <c r="N308" s="44">
        <f>IF(DisplayUnits="standard",IF(G308=0,0,VLOOKUP(G308,'Flow Rate Table'!$B$13:$O$132,X308)),IF(G308=0,0,VLOOKUP(G308,#REF!,X308)))</f>
        <v>0</v>
      </c>
      <c r="O308" s="129" t="str">
        <f>IF(E308=$A$3,M308/Cost!$D$6,"N/A")</f>
        <v>N/A</v>
      </c>
      <c r="P308" s="45" t="str">
        <f>IF(E308=Translations!$A$100,VLOOKUP(Cost!$D$5,'Coefficient Table'!$A$8:$K$92,11,FALSE)*O308,"N/A")</f>
        <v>N/A</v>
      </c>
      <c r="Q308" s="45" t="str">
        <f>IF(E308=Translations!$A$100,VLOOKUP(Cost!$D$5,'Coefficient Table'!$A$8:$K$92,10,FALSE)*O308,"N/A")</f>
        <v>N/A</v>
      </c>
      <c r="R308" s="45" t="str">
        <f>IF(E308=Translations!$A$100,VLOOKUP(Cost!$D$5,'Coefficient Table'!$A$8:$K$92,9,FALSE)*P308,"N/A")</f>
        <v>N/A</v>
      </c>
      <c r="S308" s="127"/>
      <c r="T308" s="229"/>
      <c r="U308" s="222"/>
      <c r="V308" s="222"/>
      <c r="W308" s="222"/>
      <c r="X308" s="227">
        <f t="shared" si="12"/>
        <v>0</v>
      </c>
      <c r="Y308" s="222"/>
      <c r="Z308" s="222">
        <f>$N308*60*Cost!$H$10*Cost!$H$11*Cost!$D$7/1000</f>
        <v>0</v>
      </c>
      <c r="AA308" s="222">
        <f>$N308*60*Cost!$H$10*Cost!$H$11*Cost!$D$8/1000</f>
        <v>0</v>
      </c>
      <c r="AB308" s="222">
        <f>$N308*60*Cost!$H$10*Cost!$H$11*Cost!$D$9/1000</f>
        <v>0</v>
      </c>
      <c r="AC308" s="222">
        <f>$N308*60*Cost!$H$10*Cost!$H$11*Cost!$D$10/1000</f>
        <v>0</v>
      </c>
      <c r="AD308" s="222">
        <f>$N308*60*Cost!$H$10*Cost!$H$11*Cost!$D$11/1000</f>
        <v>0</v>
      </c>
      <c r="AE308" s="222">
        <f t="shared" si="14"/>
        <v>0</v>
      </c>
      <c r="AF308" s="222"/>
      <c r="AG308" s="222"/>
      <c r="AH308" s="222"/>
      <c r="AI308" s="222"/>
      <c r="AJ308" s="222"/>
      <c r="AK308" s="222"/>
      <c r="AL308" s="222"/>
      <c r="AM308" s="222"/>
      <c r="AN308" s="222"/>
      <c r="AO308" s="222"/>
      <c r="AP308" s="222"/>
      <c r="AQ308" s="222"/>
      <c r="AR308" s="222"/>
      <c r="AS308" s="222"/>
      <c r="AT308" s="222"/>
    </row>
    <row r="309" spans="2:46" ht="13.8" x14ac:dyDescent="0.25">
      <c r="B309" s="15"/>
      <c r="C309" s="15"/>
      <c r="D309" s="15"/>
      <c r="E309" s="16"/>
      <c r="F309" s="15"/>
      <c r="G309" s="29"/>
      <c r="H309" s="322"/>
      <c r="I309" s="323"/>
      <c r="J309" s="323"/>
      <c r="K309" s="15"/>
      <c r="L309" s="15"/>
      <c r="M309" s="204">
        <f t="shared" si="13"/>
        <v>0</v>
      </c>
      <c r="N309" s="44">
        <f>IF(DisplayUnits="standard",IF(G309=0,0,VLOOKUP(G309,'Flow Rate Table'!$B$13:$O$132,X309)),IF(G309=0,0,VLOOKUP(G309,#REF!,X309)))</f>
        <v>0</v>
      </c>
      <c r="O309" s="129" t="str">
        <f>IF(E309=$A$3,M309/Cost!$D$6,"N/A")</f>
        <v>N/A</v>
      </c>
      <c r="P309" s="45" t="str">
        <f>IF(E309=Translations!$A$100,VLOOKUP(Cost!$D$5,'Coefficient Table'!$A$8:$K$92,11,FALSE)*O309,"N/A")</f>
        <v>N/A</v>
      </c>
      <c r="Q309" s="45" t="str">
        <f>IF(E309=Translations!$A$100,VLOOKUP(Cost!$D$5,'Coefficient Table'!$A$8:$K$92,10,FALSE)*O309,"N/A")</f>
        <v>N/A</v>
      </c>
      <c r="R309" s="45" t="str">
        <f>IF(E309=Translations!$A$100,VLOOKUP(Cost!$D$5,'Coefficient Table'!$A$8:$K$92,9,FALSE)*P309,"N/A")</f>
        <v>N/A</v>
      </c>
      <c r="S309" s="127"/>
      <c r="T309" s="229"/>
      <c r="U309" s="222"/>
      <c r="V309" s="222"/>
      <c r="W309" s="222"/>
      <c r="X309" s="227">
        <f t="shared" si="12"/>
        <v>0</v>
      </c>
      <c r="Y309" s="222"/>
      <c r="Z309" s="222">
        <f>$N309*60*Cost!$H$10*Cost!$H$11*Cost!$D$7/1000</f>
        <v>0</v>
      </c>
      <c r="AA309" s="222">
        <f>$N309*60*Cost!$H$10*Cost!$H$11*Cost!$D$8/1000</f>
        <v>0</v>
      </c>
      <c r="AB309" s="222">
        <f>$N309*60*Cost!$H$10*Cost!$H$11*Cost!$D$9/1000</f>
        <v>0</v>
      </c>
      <c r="AC309" s="222">
        <f>$N309*60*Cost!$H$10*Cost!$H$11*Cost!$D$10/1000</f>
        <v>0</v>
      </c>
      <c r="AD309" s="222">
        <f>$N309*60*Cost!$H$10*Cost!$H$11*Cost!$D$11/1000</f>
        <v>0</v>
      </c>
      <c r="AE309" s="222">
        <f t="shared" si="14"/>
        <v>0</v>
      </c>
      <c r="AF309" s="222"/>
      <c r="AG309" s="222"/>
      <c r="AH309" s="222"/>
      <c r="AI309" s="222"/>
      <c r="AJ309" s="222"/>
      <c r="AK309" s="222"/>
      <c r="AL309" s="222"/>
      <c r="AM309" s="222"/>
      <c r="AN309" s="222"/>
      <c r="AO309" s="222"/>
      <c r="AP309" s="222"/>
      <c r="AQ309" s="222"/>
      <c r="AR309" s="222"/>
      <c r="AS309" s="222"/>
      <c r="AT309" s="222"/>
    </row>
    <row r="310" spans="2:46" ht="13.8" x14ac:dyDescent="0.25">
      <c r="B310" s="15"/>
      <c r="C310" s="15"/>
      <c r="D310" s="15"/>
      <c r="E310" s="16"/>
      <c r="F310" s="15"/>
      <c r="G310" s="29"/>
      <c r="H310" s="322"/>
      <c r="I310" s="323"/>
      <c r="J310" s="323"/>
      <c r="K310" s="15"/>
      <c r="L310" s="15"/>
      <c r="M310" s="204">
        <f t="shared" si="13"/>
        <v>0</v>
      </c>
      <c r="N310" s="44">
        <f>IF(DisplayUnits="standard",IF(G310=0,0,VLOOKUP(G310,'Flow Rate Table'!$B$13:$O$132,X310)),IF(G310=0,0,VLOOKUP(G310,#REF!,X310)))</f>
        <v>0</v>
      </c>
      <c r="O310" s="129" t="str">
        <f>IF(E310=$A$3,M310/Cost!$D$6,"N/A")</f>
        <v>N/A</v>
      </c>
      <c r="P310" s="45" t="str">
        <f>IF(E310=Translations!$A$100,VLOOKUP(Cost!$D$5,'Coefficient Table'!$A$8:$K$92,11,FALSE)*O310,"N/A")</f>
        <v>N/A</v>
      </c>
      <c r="Q310" s="45" t="str">
        <f>IF(E310=Translations!$A$100,VLOOKUP(Cost!$D$5,'Coefficient Table'!$A$8:$K$92,10,FALSE)*O310,"N/A")</f>
        <v>N/A</v>
      </c>
      <c r="R310" s="45" t="str">
        <f>IF(E310=Translations!$A$100,VLOOKUP(Cost!$D$5,'Coefficient Table'!$A$8:$K$92,9,FALSE)*P310,"N/A")</f>
        <v>N/A</v>
      </c>
      <c r="S310" s="127"/>
      <c r="T310" s="229"/>
      <c r="U310" s="222"/>
      <c r="V310" s="222"/>
      <c r="W310" s="222"/>
      <c r="X310" s="227">
        <f t="shared" si="12"/>
        <v>0</v>
      </c>
      <c r="Y310" s="222"/>
      <c r="Z310" s="222">
        <f>$N310*60*Cost!$H$10*Cost!$H$11*Cost!$D$7/1000</f>
        <v>0</v>
      </c>
      <c r="AA310" s="222">
        <f>$N310*60*Cost!$H$10*Cost!$H$11*Cost!$D$8/1000</f>
        <v>0</v>
      </c>
      <c r="AB310" s="222">
        <f>$N310*60*Cost!$H$10*Cost!$H$11*Cost!$D$9/1000</f>
        <v>0</v>
      </c>
      <c r="AC310" s="222">
        <f>$N310*60*Cost!$H$10*Cost!$H$11*Cost!$D$10/1000</f>
        <v>0</v>
      </c>
      <c r="AD310" s="222">
        <f>$N310*60*Cost!$H$10*Cost!$H$11*Cost!$D$11/1000</f>
        <v>0</v>
      </c>
      <c r="AE310" s="222">
        <f t="shared" si="14"/>
        <v>0</v>
      </c>
      <c r="AF310" s="222"/>
      <c r="AG310" s="222"/>
      <c r="AH310" s="222"/>
      <c r="AI310" s="222"/>
      <c r="AJ310" s="222"/>
      <c r="AK310" s="222"/>
      <c r="AL310" s="222"/>
      <c r="AM310" s="222"/>
      <c r="AN310" s="222"/>
      <c r="AO310" s="222"/>
      <c r="AP310" s="222"/>
      <c r="AQ310" s="222"/>
      <c r="AR310" s="222"/>
      <c r="AS310" s="222"/>
      <c r="AT310" s="222"/>
    </row>
    <row r="311" spans="2:46" ht="13.8" x14ac:dyDescent="0.25">
      <c r="B311" s="15"/>
      <c r="C311" s="15"/>
      <c r="D311" s="15"/>
      <c r="E311" s="16"/>
      <c r="F311" s="15"/>
      <c r="G311" s="29"/>
      <c r="H311" s="322"/>
      <c r="I311" s="323"/>
      <c r="J311" s="323"/>
      <c r="K311" s="15"/>
      <c r="L311" s="15"/>
      <c r="M311" s="204">
        <f t="shared" si="13"/>
        <v>0</v>
      </c>
      <c r="N311" s="44">
        <f>IF(DisplayUnits="standard",IF(G311=0,0,VLOOKUP(G311,'Flow Rate Table'!$B$13:$O$132,X311)),IF(G311=0,0,VLOOKUP(G311,#REF!,X311)))</f>
        <v>0</v>
      </c>
      <c r="O311" s="129" t="str">
        <f>IF(E311=$A$3,M311/Cost!$D$6,"N/A")</f>
        <v>N/A</v>
      </c>
      <c r="P311" s="45" t="str">
        <f>IF(E311=Translations!$A$100,VLOOKUP(Cost!$D$5,'Coefficient Table'!$A$8:$K$92,11,FALSE)*O311,"N/A")</f>
        <v>N/A</v>
      </c>
      <c r="Q311" s="45" t="str">
        <f>IF(E311=Translations!$A$100,VLOOKUP(Cost!$D$5,'Coefficient Table'!$A$8:$K$92,10,FALSE)*O311,"N/A")</f>
        <v>N/A</v>
      </c>
      <c r="R311" s="45" t="str">
        <f>IF(E311=Translations!$A$100,VLOOKUP(Cost!$D$5,'Coefficient Table'!$A$8:$K$92,9,FALSE)*P311,"N/A")</f>
        <v>N/A</v>
      </c>
      <c r="S311" s="127"/>
      <c r="T311" s="229"/>
      <c r="U311" s="222"/>
      <c r="V311" s="222"/>
      <c r="W311" s="222"/>
      <c r="X311" s="227">
        <f t="shared" si="12"/>
        <v>0</v>
      </c>
      <c r="Y311" s="222"/>
      <c r="Z311" s="222">
        <f>$N311*60*Cost!$H$10*Cost!$H$11*Cost!$D$7/1000</f>
        <v>0</v>
      </c>
      <c r="AA311" s="222">
        <f>$N311*60*Cost!$H$10*Cost!$H$11*Cost!$D$8/1000</f>
        <v>0</v>
      </c>
      <c r="AB311" s="222">
        <f>$N311*60*Cost!$H$10*Cost!$H$11*Cost!$D$9/1000</f>
        <v>0</v>
      </c>
      <c r="AC311" s="222">
        <f>$N311*60*Cost!$H$10*Cost!$H$11*Cost!$D$10/1000</f>
        <v>0</v>
      </c>
      <c r="AD311" s="222">
        <f>$N311*60*Cost!$H$10*Cost!$H$11*Cost!$D$11/1000</f>
        <v>0</v>
      </c>
      <c r="AE311" s="222">
        <f t="shared" si="14"/>
        <v>0</v>
      </c>
      <c r="AF311" s="222"/>
      <c r="AG311" s="222"/>
      <c r="AH311" s="222"/>
      <c r="AI311" s="222"/>
      <c r="AJ311" s="222"/>
      <c r="AK311" s="222"/>
      <c r="AL311" s="222"/>
      <c r="AM311" s="222"/>
      <c r="AN311" s="222"/>
      <c r="AO311" s="222"/>
      <c r="AP311" s="222"/>
      <c r="AQ311" s="222"/>
      <c r="AR311" s="222"/>
      <c r="AS311" s="222"/>
      <c r="AT311" s="222"/>
    </row>
    <row r="312" spans="2:46" ht="13.8" x14ac:dyDescent="0.25">
      <c r="B312" s="15"/>
      <c r="C312" s="15"/>
      <c r="D312" s="15"/>
      <c r="E312" s="16"/>
      <c r="F312" s="15"/>
      <c r="G312" s="29"/>
      <c r="H312" s="322"/>
      <c r="I312" s="323"/>
      <c r="J312" s="323"/>
      <c r="K312" s="15"/>
      <c r="L312" s="15"/>
      <c r="M312" s="204">
        <f t="shared" si="13"/>
        <v>0</v>
      </c>
      <c r="N312" s="44">
        <f>IF(DisplayUnits="standard",IF(G312=0,0,VLOOKUP(G312,'Flow Rate Table'!$B$13:$O$132,X312)),IF(G312=0,0,VLOOKUP(G312,#REF!,X312)))</f>
        <v>0</v>
      </c>
      <c r="O312" s="129" t="str">
        <f>IF(E312=$A$3,M312/Cost!$D$6,"N/A")</f>
        <v>N/A</v>
      </c>
      <c r="P312" s="45" t="str">
        <f>IF(E312=Translations!$A$100,VLOOKUP(Cost!$D$5,'Coefficient Table'!$A$8:$K$92,11,FALSE)*O312,"N/A")</f>
        <v>N/A</v>
      </c>
      <c r="Q312" s="45" t="str">
        <f>IF(E312=Translations!$A$100,VLOOKUP(Cost!$D$5,'Coefficient Table'!$A$8:$K$92,10,FALSE)*O312,"N/A")</f>
        <v>N/A</v>
      </c>
      <c r="R312" s="45" t="str">
        <f>IF(E312=Translations!$A$100,VLOOKUP(Cost!$D$5,'Coefficient Table'!$A$8:$K$92,9,FALSE)*P312,"N/A")</f>
        <v>N/A</v>
      </c>
      <c r="S312" s="127"/>
      <c r="T312" s="229"/>
      <c r="U312" s="222"/>
      <c r="V312" s="222"/>
      <c r="W312" s="222"/>
      <c r="X312" s="227">
        <f t="shared" si="12"/>
        <v>0</v>
      </c>
      <c r="Y312" s="222"/>
      <c r="Z312" s="222">
        <f>$N312*60*Cost!$H$10*Cost!$H$11*Cost!$D$7/1000</f>
        <v>0</v>
      </c>
      <c r="AA312" s="222">
        <f>$N312*60*Cost!$H$10*Cost!$H$11*Cost!$D$8/1000</f>
        <v>0</v>
      </c>
      <c r="AB312" s="222">
        <f>$N312*60*Cost!$H$10*Cost!$H$11*Cost!$D$9/1000</f>
        <v>0</v>
      </c>
      <c r="AC312" s="222">
        <f>$N312*60*Cost!$H$10*Cost!$H$11*Cost!$D$10/1000</f>
        <v>0</v>
      </c>
      <c r="AD312" s="222">
        <f>$N312*60*Cost!$H$10*Cost!$H$11*Cost!$D$11/1000</f>
        <v>0</v>
      </c>
      <c r="AE312" s="222">
        <f t="shared" si="14"/>
        <v>0</v>
      </c>
      <c r="AF312" s="222"/>
      <c r="AG312" s="222"/>
      <c r="AH312" s="222"/>
      <c r="AI312" s="222"/>
      <c r="AJ312" s="222"/>
      <c r="AK312" s="222"/>
      <c r="AL312" s="222"/>
      <c r="AM312" s="222"/>
      <c r="AN312" s="222"/>
      <c r="AO312" s="222"/>
      <c r="AP312" s="222"/>
      <c r="AQ312" s="222"/>
      <c r="AR312" s="222"/>
      <c r="AS312" s="222"/>
      <c r="AT312" s="222"/>
    </row>
    <row r="313" spans="2:46" ht="13.8" x14ac:dyDescent="0.25">
      <c r="B313" s="15"/>
      <c r="C313" s="15"/>
      <c r="D313" s="15"/>
      <c r="E313" s="16"/>
      <c r="F313" s="15"/>
      <c r="G313" s="29"/>
      <c r="H313" s="322"/>
      <c r="I313" s="323"/>
      <c r="J313" s="323"/>
      <c r="K313" s="15"/>
      <c r="L313" s="15"/>
      <c r="M313" s="204">
        <f t="shared" si="13"/>
        <v>0</v>
      </c>
      <c r="N313" s="44">
        <f>IF(DisplayUnits="standard",IF(G313=0,0,VLOOKUP(G313,'Flow Rate Table'!$B$13:$O$132,X313)),IF(G313=0,0,VLOOKUP(G313,#REF!,X313)))</f>
        <v>0</v>
      </c>
      <c r="O313" s="129" t="str">
        <f>IF(E313=$A$3,M313/Cost!$D$6,"N/A")</f>
        <v>N/A</v>
      </c>
      <c r="P313" s="45" t="str">
        <f>IF(E313=Translations!$A$100,VLOOKUP(Cost!$D$5,'Coefficient Table'!$A$8:$K$92,11,FALSE)*O313,"N/A")</f>
        <v>N/A</v>
      </c>
      <c r="Q313" s="45" t="str">
        <f>IF(E313=Translations!$A$100,VLOOKUP(Cost!$D$5,'Coefficient Table'!$A$8:$K$92,10,FALSE)*O313,"N/A")</f>
        <v>N/A</v>
      </c>
      <c r="R313" s="45" t="str">
        <f>IF(E313=Translations!$A$100,VLOOKUP(Cost!$D$5,'Coefficient Table'!$A$8:$K$92,9,FALSE)*P313,"N/A")</f>
        <v>N/A</v>
      </c>
      <c r="S313" s="127"/>
      <c r="T313" s="229"/>
      <c r="U313" s="222"/>
      <c r="V313" s="222"/>
      <c r="W313" s="222"/>
      <c r="X313" s="227">
        <f t="shared" si="12"/>
        <v>0</v>
      </c>
      <c r="Y313" s="222"/>
      <c r="Z313" s="222">
        <f>$N313*60*Cost!$H$10*Cost!$H$11*Cost!$D$7/1000</f>
        <v>0</v>
      </c>
      <c r="AA313" s="222">
        <f>$N313*60*Cost!$H$10*Cost!$H$11*Cost!$D$8/1000</f>
        <v>0</v>
      </c>
      <c r="AB313" s="222">
        <f>$N313*60*Cost!$H$10*Cost!$H$11*Cost!$D$9/1000</f>
        <v>0</v>
      </c>
      <c r="AC313" s="222">
        <f>$N313*60*Cost!$H$10*Cost!$H$11*Cost!$D$10/1000</f>
        <v>0</v>
      </c>
      <c r="AD313" s="222">
        <f>$N313*60*Cost!$H$10*Cost!$H$11*Cost!$D$11/1000</f>
        <v>0</v>
      </c>
      <c r="AE313" s="222">
        <f t="shared" si="14"/>
        <v>0</v>
      </c>
      <c r="AF313" s="222"/>
      <c r="AG313" s="222"/>
      <c r="AH313" s="222"/>
      <c r="AI313" s="222"/>
      <c r="AJ313" s="222"/>
      <c r="AK313" s="222"/>
      <c r="AL313" s="222"/>
      <c r="AM313" s="222"/>
      <c r="AN313" s="222"/>
      <c r="AO313" s="222"/>
      <c r="AP313" s="222"/>
      <c r="AQ313" s="222"/>
      <c r="AR313" s="222"/>
      <c r="AS313" s="222"/>
      <c r="AT313" s="222"/>
    </row>
    <row r="314" spans="2:46" ht="13.8" x14ac:dyDescent="0.25">
      <c r="B314" s="15"/>
      <c r="C314" s="15"/>
      <c r="D314" s="15"/>
      <c r="E314" s="16"/>
      <c r="F314" s="15"/>
      <c r="G314" s="29"/>
      <c r="H314" s="322"/>
      <c r="I314" s="323"/>
      <c r="J314" s="323"/>
      <c r="K314" s="15"/>
      <c r="L314" s="15"/>
      <c r="M314" s="204">
        <f t="shared" si="13"/>
        <v>0</v>
      </c>
      <c r="N314" s="44">
        <f>IF(DisplayUnits="standard",IF(G314=0,0,VLOOKUP(G314,'Flow Rate Table'!$B$13:$O$132,X314)),IF(G314=0,0,VLOOKUP(G314,#REF!,X314)))</f>
        <v>0</v>
      </c>
      <c r="O314" s="129" t="str">
        <f>IF(E314=$A$3,M314/Cost!$D$6,"N/A")</f>
        <v>N/A</v>
      </c>
      <c r="P314" s="45" t="str">
        <f>IF(E314=Translations!$A$100,VLOOKUP(Cost!$D$5,'Coefficient Table'!$A$8:$K$92,11,FALSE)*O314,"N/A")</f>
        <v>N/A</v>
      </c>
      <c r="Q314" s="45" t="str">
        <f>IF(E314=Translations!$A$100,VLOOKUP(Cost!$D$5,'Coefficient Table'!$A$8:$K$92,10,FALSE)*O314,"N/A")</f>
        <v>N/A</v>
      </c>
      <c r="R314" s="45" t="str">
        <f>IF(E314=Translations!$A$100,VLOOKUP(Cost!$D$5,'Coefficient Table'!$A$8:$K$92,9,FALSE)*P314,"N/A")</f>
        <v>N/A</v>
      </c>
      <c r="S314" s="127"/>
      <c r="T314" s="229"/>
      <c r="U314" s="222"/>
      <c r="V314" s="222"/>
      <c r="W314" s="222"/>
      <c r="X314" s="227">
        <f t="shared" si="12"/>
        <v>0</v>
      </c>
      <c r="Y314" s="222"/>
      <c r="Z314" s="222">
        <f>$N314*60*Cost!$H$10*Cost!$H$11*Cost!$D$7/1000</f>
        <v>0</v>
      </c>
      <c r="AA314" s="222">
        <f>$N314*60*Cost!$H$10*Cost!$H$11*Cost!$D$8/1000</f>
        <v>0</v>
      </c>
      <c r="AB314" s="222">
        <f>$N314*60*Cost!$H$10*Cost!$H$11*Cost!$D$9/1000</f>
        <v>0</v>
      </c>
      <c r="AC314" s="222">
        <f>$N314*60*Cost!$H$10*Cost!$H$11*Cost!$D$10/1000</f>
        <v>0</v>
      </c>
      <c r="AD314" s="222">
        <f>$N314*60*Cost!$H$10*Cost!$H$11*Cost!$D$11/1000</f>
        <v>0</v>
      </c>
      <c r="AE314" s="222">
        <f t="shared" si="14"/>
        <v>0</v>
      </c>
      <c r="AF314" s="222"/>
      <c r="AG314" s="222"/>
      <c r="AH314" s="222"/>
      <c r="AI314" s="222"/>
      <c r="AJ314" s="222"/>
      <c r="AK314" s="222"/>
      <c r="AL314" s="222"/>
      <c r="AM314" s="222"/>
      <c r="AN314" s="222"/>
      <c r="AO314" s="222"/>
      <c r="AP314" s="222"/>
      <c r="AQ314" s="222"/>
      <c r="AR314" s="222"/>
      <c r="AS314" s="222"/>
      <c r="AT314" s="222"/>
    </row>
    <row r="315" spans="2:46" ht="13.8" x14ac:dyDescent="0.25">
      <c r="B315" s="15"/>
      <c r="C315" s="15"/>
      <c r="D315" s="15"/>
      <c r="E315" s="16"/>
      <c r="F315" s="15"/>
      <c r="G315" s="29"/>
      <c r="H315" s="322"/>
      <c r="I315" s="323"/>
      <c r="J315" s="323"/>
      <c r="K315" s="15"/>
      <c r="L315" s="15"/>
      <c r="M315" s="204">
        <f t="shared" si="13"/>
        <v>0</v>
      </c>
      <c r="N315" s="44">
        <f>IF(DisplayUnits="standard",IF(G315=0,0,VLOOKUP(G315,'Flow Rate Table'!$B$13:$O$132,X315)),IF(G315=0,0,VLOOKUP(G315,#REF!,X315)))</f>
        <v>0</v>
      </c>
      <c r="O315" s="129" t="str">
        <f>IF(E315=$A$3,M315/Cost!$D$6,"N/A")</f>
        <v>N/A</v>
      </c>
      <c r="P315" s="45" t="str">
        <f>IF(E315=Translations!$A$100,VLOOKUP(Cost!$D$5,'Coefficient Table'!$A$8:$K$92,11,FALSE)*O315,"N/A")</f>
        <v>N/A</v>
      </c>
      <c r="Q315" s="45" t="str">
        <f>IF(E315=Translations!$A$100,VLOOKUP(Cost!$D$5,'Coefficient Table'!$A$8:$K$92,10,FALSE)*O315,"N/A")</f>
        <v>N/A</v>
      </c>
      <c r="R315" s="45" t="str">
        <f>IF(E315=Translations!$A$100,VLOOKUP(Cost!$D$5,'Coefficient Table'!$A$8:$K$92,9,FALSE)*P315,"N/A")</f>
        <v>N/A</v>
      </c>
      <c r="S315" s="127"/>
      <c r="T315" s="229"/>
      <c r="U315" s="222"/>
      <c r="V315" s="222"/>
      <c r="W315" s="222"/>
      <c r="X315" s="227">
        <f t="shared" si="12"/>
        <v>0</v>
      </c>
      <c r="Y315" s="222"/>
      <c r="Z315" s="222">
        <f>$N315*60*Cost!$H$10*Cost!$H$11*Cost!$D$7/1000</f>
        <v>0</v>
      </c>
      <c r="AA315" s="222">
        <f>$N315*60*Cost!$H$10*Cost!$H$11*Cost!$D$8/1000</f>
        <v>0</v>
      </c>
      <c r="AB315" s="222">
        <f>$N315*60*Cost!$H$10*Cost!$H$11*Cost!$D$9/1000</f>
        <v>0</v>
      </c>
      <c r="AC315" s="222">
        <f>$N315*60*Cost!$H$10*Cost!$H$11*Cost!$D$10/1000</f>
        <v>0</v>
      </c>
      <c r="AD315" s="222">
        <f>$N315*60*Cost!$H$10*Cost!$H$11*Cost!$D$11/1000</f>
        <v>0</v>
      </c>
      <c r="AE315" s="222">
        <f t="shared" si="14"/>
        <v>0</v>
      </c>
      <c r="AF315" s="222"/>
      <c r="AG315" s="222"/>
      <c r="AH315" s="222"/>
      <c r="AI315" s="222"/>
      <c r="AJ315" s="222"/>
      <c r="AK315" s="222"/>
      <c r="AL315" s="222"/>
      <c r="AM315" s="222"/>
      <c r="AN315" s="222"/>
      <c r="AO315" s="222"/>
      <c r="AP315" s="222"/>
      <c r="AQ315" s="222"/>
      <c r="AR315" s="222"/>
      <c r="AS315" s="222"/>
      <c r="AT315" s="222"/>
    </row>
    <row r="316" spans="2:46" ht="13.8" x14ac:dyDescent="0.25">
      <c r="B316" s="15"/>
      <c r="C316" s="15"/>
      <c r="D316" s="15"/>
      <c r="E316" s="16"/>
      <c r="F316" s="15"/>
      <c r="G316" s="29"/>
      <c r="H316" s="322"/>
      <c r="I316" s="323"/>
      <c r="J316" s="323"/>
      <c r="K316" s="15"/>
      <c r="L316" s="15"/>
      <c r="M316" s="204">
        <f t="shared" si="13"/>
        <v>0</v>
      </c>
      <c r="N316" s="44">
        <f>IF(DisplayUnits="standard",IF(G316=0,0,VLOOKUP(G316,'Flow Rate Table'!$B$13:$O$132,X316)),IF(G316=0,0,VLOOKUP(G316,#REF!,X316)))</f>
        <v>0</v>
      </c>
      <c r="O316" s="129" t="str">
        <f>IF(E316=$A$3,M316/Cost!$D$6,"N/A")</f>
        <v>N/A</v>
      </c>
      <c r="P316" s="45" t="str">
        <f>IF(E316=Translations!$A$100,VLOOKUP(Cost!$D$5,'Coefficient Table'!$A$8:$K$92,11,FALSE)*O316,"N/A")</f>
        <v>N/A</v>
      </c>
      <c r="Q316" s="45" t="str">
        <f>IF(E316=Translations!$A$100,VLOOKUP(Cost!$D$5,'Coefficient Table'!$A$8:$K$92,10,FALSE)*O316,"N/A")</f>
        <v>N/A</v>
      </c>
      <c r="R316" s="45" t="str">
        <f>IF(E316=Translations!$A$100,VLOOKUP(Cost!$D$5,'Coefficient Table'!$A$8:$K$92,9,FALSE)*P316,"N/A")</f>
        <v>N/A</v>
      </c>
      <c r="S316" s="127"/>
      <c r="T316" s="229"/>
      <c r="U316" s="222"/>
      <c r="V316" s="222"/>
      <c r="W316" s="222"/>
      <c r="X316" s="227">
        <f t="shared" si="12"/>
        <v>0</v>
      </c>
      <c r="Y316" s="222"/>
      <c r="Z316" s="222">
        <f>$N316*60*Cost!$H$10*Cost!$H$11*Cost!$D$7/1000</f>
        <v>0</v>
      </c>
      <c r="AA316" s="222">
        <f>$N316*60*Cost!$H$10*Cost!$H$11*Cost!$D$8/1000</f>
        <v>0</v>
      </c>
      <c r="AB316" s="222">
        <f>$N316*60*Cost!$H$10*Cost!$H$11*Cost!$D$9/1000</f>
        <v>0</v>
      </c>
      <c r="AC316" s="222">
        <f>$N316*60*Cost!$H$10*Cost!$H$11*Cost!$D$10/1000</f>
        <v>0</v>
      </c>
      <c r="AD316" s="222">
        <f>$N316*60*Cost!$H$10*Cost!$H$11*Cost!$D$11/1000</f>
        <v>0</v>
      </c>
      <c r="AE316" s="222">
        <f t="shared" si="14"/>
        <v>0</v>
      </c>
      <c r="AF316" s="222"/>
      <c r="AG316" s="222"/>
      <c r="AH316" s="222"/>
      <c r="AI316" s="222"/>
      <c r="AJ316" s="222"/>
      <c r="AK316" s="222"/>
      <c r="AL316" s="222"/>
      <c r="AM316" s="222"/>
      <c r="AN316" s="222"/>
      <c r="AO316" s="222"/>
      <c r="AP316" s="222"/>
      <c r="AQ316" s="222"/>
      <c r="AR316" s="222"/>
      <c r="AS316" s="222"/>
      <c r="AT316" s="222"/>
    </row>
    <row r="317" spans="2:46" ht="13.8" x14ac:dyDescent="0.25">
      <c r="B317" s="15"/>
      <c r="C317" s="15"/>
      <c r="D317" s="15"/>
      <c r="E317" s="16"/>
      <c r="F317" s="15"/>
      <c r="G317" s="29"/>
      <c r="H317" s="322"/>
      <c r="I317" s="323"/>
      <c r="J317" s="323"/>
      <c r="K317" s="15"/>
      <c r="L317" s="15"/>
      <c r="M317" s="204">
        <f t="shared" si="13"/>
        <v>0</v>
      </c>
      <c r="N317" s="44">
        <f>IF(DisplayUnits="standard",IF(G317=0,0,VLOOKUP(G317,'Flow Rate Table'!$B$13:$O$132,X317)),IF(G317=0,0,VLOOKUP(G317,#REF!,X317)))</f>
        <v>0</v>
      </c>
      <c r="O317" s="129" t="str">
        <f>IF(E317=$A$3,M317/Cost!$D$6,"N/A")</f>
        <v>N/A</v>
      </c>
      <c r="P317" s="45" t="str">
        <f>IF(E317=Translations!$A$100,VLOOKUP(Cost!$D$5,'Coefficient Table'!$A$8:$K$92,11,FALSE)*O317,"N/A")</f>
        <v>N/A</v>
      </c>
      <c r="Q317" s="45" t="str">
        <f>IF(E317=Translations!$A$100,VLOOKUP(Cost!$D$5,'Coefficient Table'!$A$8:$K$92,10,FALSE)*O317,"N/A")</f>
        <v>N/A</v>
      </c>
      <c r="R317" s="45" t="str">
        <f>IF(E317=Translations!$A$100,VLOOKUP(Cost!$D$5,'Coefficient Table'!$A$8:$K$92,9,FALSE)*P317,"N/A")</f>
        <v>N/A</v>
      </c>
      <c r="S317" s="127"/>
      <c r="T317" s="229"/>
      <c r="U317" s="222"/>
      <c r="V317" s="222"/>
      <c r="W317" s="222"/>
      <c r="X317" s="227">
        <f t="shared" si="12"/>
        <v>0</v>
      </c>
      <c r="Y317" s="222"/>
      <c r="Z317" s="222">
        <f>$N317*60*Cost!$H$10*Cost!$H$11*Cost!$D$7/1000</f>
        <v>0</v>
      </c>
      <c r="AA317" s="222">
        <f>$N317*60*Cost!$H$10*Cost!$H$11*Cost!$D$8/1000</f>
        <v>0</v>
      </c>
      <c r="AB317" s="222">
        <f>$N317*60*Cost!$H$10*Cost!$H$11*Cost!$D$9/1000</f>
        <v>0</v>
      </c>
      <c r="AC317" s="222">
        <f>$N317*60*Cost!$H$10*Cost!$H$11*Cost!$D$10/1000</f>
        <v>0</v>
      </c>
      <c r="AD317" s="222">
        <f>$N317*60*Cost!$H$10*Cost!$H$11*Cost!$D$11/1000</f>
        <v>0</v>
      </c>
      <c r="AE317" s="222">
        <f t="shared" si="14"/>
        <v>0</v>
      </c>
      <c r="AF317" s="222"/>
      <c r="AG317" s="222"/>
      <c r="AH317" s="222"/>
      <c r="AI317" s="222"/>
      <c r="AJ317" s="222"/>
      <c r="AK317" s="222"/>
      <c r="AL317" s="222"/>
      <c r="AM317" s="222"/>
      <c r="AN317" s="222"/>
      <c r="AO317" s="222"/>
      <c r="AP317" s="222"/>
      <c r="AQ317" s="222"/>
      <c r="AR317" s="222"/>
      <c r="AS317" s="222"/>
      <c r="AT317" s="222"/>
    </row>
    <row r="318" spans="2:46" ht="13.8" x14ac:dyDescent="0.25">
      <c r="B318" s="15"/>
      <c r="C318" s="15"/>
      <c r="D318" s="15"/>
      <c r="E318" s="16"/>
      <c r="F318" s="15"/>
      <c r="G318" s="29"/>
      <c r="H318" s="322"/>
      <c r="I318" s="323"/>
      <c r="J318" s="323"/>
      <c r="K318" s="15"/>
      <c r="L318" s="15"/>
      <c r="M318" s="204">
        <f t="shared" si="13"/>
        <v>0</v>
      </c>
      <c r="N318" s="44">
        <f>IF(DisplayUnits="standard",IF(G318=0,0,VLOOKUP(G318,'Flow Rate Table'!$B$13:$O$132,X318)),IF(G318=0,0,VLOOKUP(G318,#REF!,X318)))</f>
        <v>0</v>
      </c>
      <c r="O318" s="129" t="str">
        <f>IF(E318=$A$3,M318/Cost!$D$6,"N/A")</f>
        <v>N/A</v>
      </c>
      <c r="P318" s="45" t="str">
        <f>IF(E318=Translations!$A$100,VLOOKUP(Cost!$D$5,'Coefficient Table'!$A$8:$K$92,11,FALSE)*O318,"N/A")</f>
        <v>N/A</v>
      </c>
      <c r="Q318" s="45" t="str">
        <f>IF(E318=Translations!$A$100,VLOOKUP(Cost!$D$5,'Coefficient Table'!$A$8:$K$92,10,FALSE)*O318,"N/A")</f>
        <v>N/A</v>
      </c>
      <c r="R318" s="45" t="str">
        <f>IF(E318=Translations!$A$100,VLOOKUP(Cost!$D$5,'Coefficient Table'!$A$8:$K$92,9,FALSE)*P318,"N/A")</f>
        <v>N/A</v>
      </c>
      <c r="S318" s="127"/>
      <c r="T318" s="229"/>
      <c r="U318" s="222"/>
      <c r="V318" s="222"/>
      <c r="W318" s="222"/>
      <c r="X318" s="227">
        <f t="shared" si="12"/>
        <v>0</v>
      </c>
      <c r="Y318" s="222"/>
      <c r="Z318" s="222">
        <f>$N318*60*Cost!$H$10*Cost!$H$11*Cost!$D$7/1000</f>
        <v>0</v>
      </c>
      <c r="AA318" s="222">
        <f>$N318*60*Cost!$H$10*Cost!$H$11*Cost!$D$8/1000</f>
        <v>0</v>
      </c>
      <c r="AB318" s="222">
        <f>$N318*60*Cost!$H$10*Cost!$H$11*Cost!$D$9/1000</f>
        <v>0</v>
      </c>
      <c r="AC318" s="222">
        <f>$N318*60*Cost!$H$10*Cost!$H$11*Cost!$D$10/1000</f>
        <v>0</v>
      </c>
      <c r="AD318" s="222">
        <f>$N318*60*Cost!$H$10*Cost!$H$11*Cost!$D$11/1000</f>
        <v>0</v>
      </c>
      <c r="AE318" s="222">
        <f t="shared" si="14"/>
        <v>0</v>
      </c>
      <c r="AF318" s="222"/>
      <c r="AG318" s="222"/>
      <c r="AH318" s="222"/>
      <c r="AI318" s="222"/>
      <c r="AJ318" s="222"/>
      <c r="AK318" s="222"/>
      <c r="AL318" s="222"/>
      <c r="AM318" s="222"/>
      <c r="AN318" s="222"/>
      <c r="AO318" s="222"/>
      <c r="AP318" s="222"/>
      <c r="AQ318" s="222"/>
      <c r="AR318" s="222"/>
      <c r="AS318" s="222"/>
      <c r="AT318" s="222"/>
    </row>
    <row r="319" spans="2:46" ht="13.8" x14ac:dyDescent="0.25">
      <c r="B319" s="15"/>
      <c r="C319" s="15"/>
      <c r="D319" s="15"/>
      <c r="E319" s="16"/>
      <c r="F319" s="15"/>
      <c r="G319" s="29"/>
      <c r="H319" s="322"/>
      <c r="I319" s="323"/>
      <c r="J319" s="323"/>
      <c r="K319" s="15"/>
      <c r="L319" s="15"/>
      <c r="M319" s="204">
        <f t="shared" si="13"/>
        <v>0</v>
      </c>
      <c r="N319" s="44">
        <f>IF(DisplayUnits="standard",IF(G319=0,0,VLOOKUP(G319,'Flow Rate Table'!$B$13:$O$132,X319)),IF(G319=0,0,VLOOKUP(G319,#REF!,X319)))</f>
        <v>0</v>
      </c>
      <c r="O319" s="129" t="str">
        <f>IF(E319=$A$3,M319/Cost!$D$6,"N/A")</f>
        <v>N/A</v>
      </c>
      <c r="P319" s="45" t="str">
        <f>IF(E319=Translations!$A$100,VLOOKUP(Cost!$D$5,'Coefficient Table'!$A$8:$K$92,11,FALSE)*O319,"N/A")</f>
        <v>N/A</v>
      </c>
      <c r="Q319" s="45" t="str">
        <f>IF(E319=Translations!$A$100,VLOOKUP(Cost!$D$5,'Coefficient Table'!$A$8:$K$92,10,FALSE)*O319,"N/A")</f>
        <v>N/A</v>
      </c>
      <c r="R319" s="45" t="str">
        <f>IF(E319=Translations!$A$100,VLOOKUP(Cost!$D$5,'Coefficient Table'!$A$8:$K$92,9,FALSE)*P319,"N/A")</f>
        <v>N/A</v>
      </c>
      <c r="S319" s="127"/>
      <c r="T319" s="229"/>
      <c r="U319" s="222"/>
      <c r="V319" s="222"/>
      <c r="W319" s="222"/>
      <c r="X319" s="227">
        <f t="shared" si="12"/>
        <v>0</v>
      </c>
      <c r="Y319" s="222"/>
      <c r="Z319" s="222">
        <f>$N319*60*Cost!$H$10*Cost!$H$11*Cost!$D$7/1000</f>
        <v>0</v>
      </c>
      <c r="AA319" s="222">
        <f>$N319*60*Cost!$H$10*Cost!$H$11*Cost!$D$8/1000</f>
        <v>0</v>
      </c>
      <c r="AB319" s="222">
        <f>$N319*60*Cost!$H$10*Cost!$H$11*Cost!$D$9/1000</f>
        <v>0</v>
      </c>
      <c r="AC319" s="222">
        <f>$N319*60*Cost!$H$10*Cost!$H$11*Cost!$D$10/1000</f>
        <v>0</v>
      </c>
      <c r="AD319" s="222">
        <f>$N319*60*Cost!$H$10*Cost!$H$11*Cost!$D$11/1000</f>
        <v>0</v>
      </c>
      <c r="AE319" s="222">
        <f t="shared" si="14"/>
        <v>0</v>
      </c>
      <c r="AF319" s="222"/>
      <c r="AG319" s="222"/>
      <c r="AH319" s="222"/>
      <c r="AI319" s="222"/>
      <c r="AJ319" s="222"/>
      <c r="AK319" s="222"/>
      <c r="AL319" s="222"/>
      <c r="AM319" s="222"/>
      <c r="AN319" s="222"/>
      <c r="AO319" s="222"/>
      <c r="AP319" s="222"/>
      <c r="AQ319" s="222"/>
      <c r="AR319" s="222"/>
      <c r="AS319" s="222"/>
      <c r="AT319" s="222"/>
    </row>
    <row r="320" spans="2:46" ht="13.8" x14ac:dyDescent="0.25">
      <c r="B320" s="15"/>
      <c r="C320" s="15"/>
      <c r="D320" s="15"/>
      <c r="E320" s="16"/>
      <c r="F320" s="15"/>
      <c r="G320" s="29"/>
      <c r="H320" s="322"/>
      <c r="I320" s="323"/>
      <c r="J320" s="323"/>
      <c r="K320" s="15"/>
      <c r="L320" s="15"/>
      <c r="M320" s="204">
        <f t="shared" si="13"/>
        <v>0</v>
      </c>
      <c r="N320" s="44">
        <f>IF(DisplayUnits="standard",IF(G320=0,0,VLOOKUP(G320,'Flow Rate Table'!$B$13:$O$132,X320)),IF(G320=0,0,VLOOKUP(G320,#REF!,X320)))</f>
        <v>0</v>
      </c>
      <c r="O320" s="129" t="str">
        <f>IF(E320=$A$3,M320/Cost!$D$6,"N/A")</f>
        <v>N/A</v>
      </c>
      <c r="P320" s="45" t="str">
        <f>IF(E320=Translations!$A$100,VLOOKUP(Cost!$D$5,'Coefficient Table'!$A$8:$K$92,11,FALSE)*O320,"N/A")</f>
        <v>N/A</v>
      </c>
      <c r="Q320" s="45" t="str">
        <f>IF(E320=Translations!$A$100,VLOOKUP(Cost!$D$5,'Coefficient Table'!$A$8:$K$92,10,FALSE)*O320,"N/A")</f>
        <v>N/A</v>
      </c>
      <c r="R320" s="45" t="str">
        <f>IF(E320=Translations!$A$100,VLOOKUP(Cost!$D$5,'Coefficient Table'!$A$8:$K$92,9,FALSE)*P320,"N/A")</f>
        <v>N/A</v>
      </c>
      <c r="S320" s="127"/>
      <c r="T320" s="229"/>
      <c r="U320" s="222"/>
      <c r="V320" s="222"/>
      <c r="W320" s="222"/>
      <c r="X320" s="227">
        <f t="shared" si="12"/>
        <v>0</v>
      </c>
      <c r="Y320" s="222"/>
      <c r="Z320" s="222">
        <f>$N320*60*Cost!$H$10*Cost!$H$11*Cost!$D$7/1000</f>
        <v>0</v>
      </c>
      <c r="AA320" s="222">
        <f>$N320*60*Cost!$H$10*Cost!$H$11*Cost!$D$8/1000</f>
        <v>0</v>
      </c>
      <c r="AB320" s="222">
        <f>$N320*60*Cost!$H$10*Cost!$H$11*Cost!$D$9/1000</f>
        <v>0</v>
      </c>
      <c r="AC320" s="222">
        <f>$N320*60*Cost!$H$10*Cost!$H$11*Cost!$D$10/1000</f>
        <v>0</v>
      </c>
      <c r="AD320" s="222">
        <f>$N320*60*Cost!$H$10*Cost!$H$11*Cost!$D$11/1000</f>
        <v>0</v>
      </c>
      <c r="AE320" s="222">
        <f t="shared" si="14"/>
        <v>0</v>
      </c>
      <c r="AF320" s="222"/>
      <c r="AG320" s="222"/>
      <c r="AH320" s="222"/>
      <c r="AI320" s="222"/>
      <c r="AJ320" s="222"/>
      <c r="AK320" s="222"/>
      <c r="AL320" s="222"/>
      <c r="AM320" s="222"/>
      <c r="AN320" s="222"/>
      <c r="AO320" s="222"/>
      <c r="AP320" s="222"/>
      <c r="AQ320" s="222"/>
      <c r="AR320" s="222"/>
      <c r="AS320" s="222"/>
      <c r="AT320" s="222"/>
    </row>
    <row r="321" spans="2:46" ht="13.8" x14ac:dyDescent="0.25">
      <c r="B321" s="15"/>
      <c r="C321" s="15"/>
      <c r="D321" s="15"/>
      <c r="E321" s="16"/>
      <c r="F321" s="15"/>
      <c r="G321" s="29"/>
      <c r="H321" s="322"/>
      <c r="I321" s="323"/>
      <c r="J321" s="323"/>
      <c r="K321" s="15"/>
      <c r="L321" s="15"/>
      <c r="M321" s="204">
        <f t="shared" si="13"/>
        <v>0</v>
      </c>
      <c r="N321" s="44">
        <f>IF(DisplayUnits="standard",IF(G321=0,0,VLOOKUP(G321,'Flow Rate Table'!$B$13:$O$132,X321)),IF(G321=0,0,VLOOKUP(G321,#REF!,X321)))</f>
        <v>0</v>
      </c>
      <c r="O321" s="129" t="str">
        <f>IF(E321=$A$3,M321/Cost!$D$6,"N/A")</f>
        <v>N/A</v>
      </c>
      <c r="P321" s="45" t="str">
        <f>IF(E321=Translations!$A$100,VLOOKUP(Cost!$D$5,'Coefficient Table'!$A$8:$K$92,11,FALSE)*O321,"N/A")</f>
        <v>N/A</v>
      </c>
      <c r="Q321" s="45" t="str">
        <f>IF(E321=Translations!$A$100,VLOOKUP(Cost!$D$5,'Coefficient Table'!$A$8:$K$92,10,FALSE)*O321,"N/A")</f>
        <v>N/A</v>
      </c>
      <c r="R321" s="45" t="str">
        <f>IF(E321=Translations!$A$100,VLOOKUP(Cost!$D$5,'Coefficient Table'!$A$8:$K$92,9,FALSE)*P321,"N/A")</f>
        <v>N/A</v>
      </c>
      <c r="S321" s="127"/>
      <c r="T321" s="229"/>
      <c r="U321" s="222"/>
      <c r="V321" s="222"/>
      <c r="W321" s="222"/>
      <c r="X321" s="227">
        <f t="shared" si="12"/>
        <v>0</v>
      </c>
      <c r="Y321" s="222"/>
      <c r="Z321" s="222">
        <f>$N321*60*Cost!$H$10*Cost!$H$11*Cost!$D$7/1000</f>
        <v>0</v>
      </c>
      <c r="AA321" s="222">
        <f>$N321*60*Cost!$H$10*Cost!$H$11*Cost!$D$8/1000</f>
        <v>0</v>
      </c>
      <c r="AB321" s="222">
        <f>$N321*60*Cost!$H$10*Cost!$H$11*Cost!$D$9/1000</f>
        <v>0</v>
      </c>
      <c r="AC321" s="222">
        <f>$N321*60*Cost!$H$10*Cost!$H$11*Cost!$D$10/1000</f>
        <v>0</v>
      </c>
      <c r="AD321" s="222">
        <f>$N321*60*Cost!$H$10*Cost!$H$11*Cost!$D$11/1000</f>
        <v>0</v>
      </c>
      <c r="AE321" s="222">
        <f t="shared" si="14"/>
        <v>0</v>
      </c>
      <c r="AF321" s="222"/>
      <c r="AG321" s="222"/>
      <c r="AH321" s="222"/>
      <c r="AI321" s="222"/>
      <c r="AJ321" s="222"/>
      <c r="AK321" s="222"/>
      <c r="AL321" s="222"/>
      <c r="AM321" s="222"/>
      <c r="AN321" s="222"/>
      <c r="AO321" s="222"/>
      <c r="AP321" s="222"/>
      <c r="AQ321" s="222"/>
      <c r="AR321" s="222"/>
      <c r="AS321" s="222"/>
      <c r="AT321" s="222"/>
    </row>
    <row r="322" spans="2:46" ht="13.8" x14ac:dyDescent="0.25">
      <c r="B322" s="15"/>
      <c r="C322" s="15"/>
      <c r="D322" s="15"/>
      <c r="E322" s="16"/>
      <c r="F322" s="15"/>
      <c r="G322" s="29"/>
      <c r="H322" s="322"/>
      <c r="I322" s="323"/>
      <c r="J322" s="323"/>
      <c r="K322" s="15"/>
      <c r="L322" s="15"/>
      <c r="M322" s="204">
        <f t="shared" si="13"/>
        <v>0</v>
      </c>
      <c r="N322" s="44">
        <f>IF(DisplayUnits="standard",IF(G322=0,0,VLOOKUP(G322,'Flow Rate Table'!$B$13:$O$132,X322)),IF(G322=0,0,VLOOKUP(G322,#REF!,X322)))</f>
        <v>0</v>
      </c>
      <c r="O322" s="129" t="str">
        <f>IF(E322=$A$3,M322/Cost!$D$6,"N/A")</f>
        <v>N/A</v>
      </c>
      <c r="P322" s="45" t="str">
        <f>IF(E322=Translations!$A$100,VLOOKUP(Cost!$D$5,'Coefficient Table'!$A$8:$K$92,11,FALSE)*O322,"N/A")</f>
        <v>N/A</v>
      </c>
      <c r="Q322" s="45" t="str">
        <f>IF(E322=Translations!$A$100,VLOOKUP(Cost!$D$5,'Coefficient Table'!$A$8:$K$92,10,FALSE)*O322,"N/A")</f>
        <v>N/A</v>
      </c>
      <c r="R322" s="45" t="str">
        <f>IF(E322=Translations!$A$100,VLOOKUP(Cost!$D$5,'Coefficient Table'!$A$8:$K$92,9,FALSE)*P322,"N/A")</f>
        <v>N/A</v>
      </c>
      <c r="S322" s="127"/>
      <c r="T322" s="229"/>
      <c r="U322" s="222"/>
      <c r="V322" s="222"/>
      <c r="W322" s="222"/>
      <c r="X322" s="227">
        <f t="shared" si="12"/>
        <v>0</v>
      </c>
      <c r="Y322" s="222"/>
      <c r="Z322" s="222">
        <f>$N322*60*Cost!$H$10*Cost!$H$11*Cost!$D$7/1000</f>
        <v>0</v>
      </c>
      <c r="AA322" s="222">
        <f>$N322*60*Cost!$H$10*Cost!$H$11*Cost!$D$8/1000</f>
        <v>0</v>
      </c>
      <c r="AB322" s="222">
        <f>$N322*60*Cost!$H$10*Cost!$H$11*Cost!$D$9/1000</f>
        <v>0</v>
      </c>
      <c r="AC322" s="222">
        <f>$N322*60*Cost!$H$10*Cost!$H$11*Cost!$D$10/1000</f>
        <v>0</v>
      </c>
      <c r="AD322" s="222">
        <f>$N322*60*Cost!$H$10*Cost!$H$11*Cost!$D$11/1000</f>
        <v>0</v>
      </c>
      <c r="AE322" s="222">
        <f t="shared" si="14"/>
        <v>0</v>
      </c>
      <c r="AF322" s="222"/>
      <c r="AG322" s="222"/>
      <c r="AH322" s="222"/>
      <c r="AI322" s="222"/>
      <c r="AJ322" s="222"/>
      <c r="AK322" s="222"/>
      <c r="AL322" s="222"/>
      <c r="AM322" s="222"/>
      <c r="AN322" s="222"/>
      <c r="AO322" s="222"/>
      <c r="AP322" s="222"/>
      <c r="AQ322" s="222"/>
      <c r="AR322" s="222"/>
      <c r="AS322" s="222"/>
      <c r="AT322" s="222"/>
    </row>
    <row r="323" spans="2:46" ht="13.8" x14ac:dyDescent="0.25">
      <c r="B323" s="15"/>
      <c r="C323" s="15"/>
      <c r="D323" s="15"/>
      <c r="E323" s="16"/>
      <c r="F323" s="15"/>
      <c r="G323" s="29"/>
      <c r="H323" s="322"/>
      <c r="I323" s="323"/>
      <c r="J323" s="323"/>
      <c r="K323" s="15"/>
      <c r="L323" s="15"/>
      <c r="M323" s="204">
        <f t="shared" si="13"/>
        <v>0</v>
      </c>
      <c r="N323" s="44">
        <f>IF(DisplayUnits="standard",IF(G323=0,0,VLOOKUP(G323,'Flow Rate Table'!$B$13:$O$132,X323)),IF(G323=0,0,VLOOKUP(G323,#REF!,X323)))</f>
        <v>0</v>
      </c>
      <c r="O323" s="129" t="str">
        <f>IF(E323=$A$3,M323/Cost!$D$6,"N/A")</f>
        <v>N/A</v>
      </c>
      <c r="P323" s="45" t="str">
        <f>IF(E323=Translations!$A$100,VLOOKUP(Cost!$D$5,'Coefficient Table'!$A$8:$K$92,11,FALSE)*O323,"N/A")</f>
        <v>N/A</v>
      </c>
      <c r="Q323" s="45" t="str">
        <f>IF(E323=Translations!$A$100,VLOOKUP(Cost!$D$5,'Coefficient Table'!$A$8:$K$92,10,FALSE)*O323,"N/A")</f>
        <v>N/A</v>
      </c>
      <c r="R323" s="45" t="str">
        <f>IF(E323=Translations!$A$100,VLOOKUP(Cost!$D$5,'Coefficient Table'!$A$8:$K$92,9,FALSE)*P323,"N/A")</f>
        <v>N/A</v>
      </c>
      <c r="S323" s="127"/>
      <c r="T323" s="229"/>
      <c r="U323" s="222"/>
      <c r="V323" s="222"/>
      <c r="W323" s="222"/>
      <c r="X323" s="227">
        <f t="shared" si="12"/>
        <v>0</v>
      </c>
      <c r="Y323" s="222"/>
      <c r="Z323" s="222">
        <f>$N323*60*Cost!$H$10*Cost!$H$11*Cost!$D$7/1000</f>
        <v>0</v>
      </c>
      <c r="AA323" s="222">
        <f>$N323*60*Cost!$H$10*Cost!$H$11*Cost!$D$8/1000</f>
        <v>0</v>
      </c>
      <c r="AB323" s="222">
        <f>$N323*60*Cost!$H$10*Cost!$H$11*Cost!$D$9/1000</f>
        <v>0</v>
      </c>
      <c r="AC323" s="222">
        <f>$N323*60*Cost!$H$10*Cost!$H$11*Cost!$D$10/1000</f>
        <v>0</v>
      </c>
      <c r="AD323" s="222">
        <f>$N323*60*Cost!$H$10*Cost!$H$11*Cost!$D$11/1000</f>
        <v>0</v>
      </c>
      <c r="AE323" s="222">
        <f t="shared" si="14"/>
        <v>0</v>
      </c>
      <c r="AF323" s="222"/>
      <c r="AG323" s="222"/>
      <c r="AH323" s="222"/>
      <c r="AI323" s="222"/>
      <c r="AJ323" s="222"/>
      <c r="AK323" s="222"/>
      <c r="AL323" s="222"/>
      <c r="AM323" s="222"/>
      <c r="AN323" s="222"/>
      <c r="AO323" s="222"/>
      <c r="AP323" s="222"/>
      <c r="AQ323" s="222"/>
      <c r="AR323" s="222"/>
      <c r="AS323" s="222"/>
      <c r="AT323" s="222"/>
    </row>
    <row r="324" spans="2:46" ht="13.8" x14ac:dyDescent="0.25">
      <c r="B324" s="15"/>
      <c r="C324" s="15"/>
      <c r="D324" s="15"/>
      <c r="E324" s="16"/>
      <c r="F324" s="15"/>
      <c r="G324" s="29"/>
      <c r="H324" s="322"/>
      <c r="I324" s="323"/>
      <c r="J324" s="323"/>
      <c r="K324" s="15"/>
      <c r="L324" s="15"/>
      <c r="M324" s="204">
        <f t="shared" si="13"/>
        <v>0</v>
      </c>
      <c r="N324" s="44">
        <f>IF(DisplayUnits="standard",IF(G324=0,0,VLOOKUP(G324,'Flow Rate Table'!$B$13:$O$132,X324)),IF(G324=0,0,VLOOKUP(G324,#REF!,X324)))</f>
        <v>0</v>
      </c>
      <c r="O324" s="129" t="str">
        <f>IF(E324=$A$3,M324/Cost!$D$6,"N/A")</f>
        <v>N/A</v>
      </c>
      <c r="P324" s="45" t="str">
        <f>IF(E324=Translations!$A$100,VLOOKUP(Cost!$D$5,'Coefficient Table'!$A$8:$K$92,11,FALSE)*O324,"N/A")</f>
        <v>N/A</v>
      </c>
      <c r="Q324" s="45" t="str">
        <f>IF(E324=Translations!$A$100,VLOOKUP(Cost!$D$5,'Coefficient Table'!$A$8:$K$92,10,FALSE)*O324,"N/A")</f>
        <v>N/A</v>
      </c>
      <c r="R324" s="45" t="str">
        <f>IF(E324=Translations!$A$100,VLOOKUP(Cost!$D$5,'Coefficient Table'!$A$8:$K$92,9,FALSE)*P324,"N/A")</f>
        <v>N/A</v>
      </c>
      <c r="S324" s="127"/>
      <c r="T324" s="229"/>
      <c r="U324" s="222"/>
      <c r="V324" s="222"/>
      <c r="W324" s="222"/>
      <c r="X324" s="227">
        <f t="shared" si="12"/>
        <v>0</v>
      </c>
      <c r="Y324" s="222"/>
      <c r="Z324" s="222">
        <f>$N324*60*Cost!$H$10*Cost!$H$11*Cost!$D$7/1000</f>
        <v>0</v>
      </c>
      <c r="AA324" s="222">
        <f>$N324*60*Cost!$H$10*Cost!$H$11*Cost!$D$8/1000</f>
        <v>0</v>
      </c>
      <c r="AB324" s="222">
        <f>$N324*60*Cost!$H$10*Cost!$H$11*Cost!$D$9/1000</f>
        <v>0</v>
      </c>
      <c r="AC324" s="222">
        <f>$N324*60*Cost!$H$10*Cost!$H$11*Cost!$D$10/1000</f>
        <v>0</v>
      </c>
      <c r="AD324" s="222">
        <f>$N324*60*Cost!$H$10*Cost!$H$11*Cost!$D$11/1000</f>
        <v>0</v>
      </c>
      <c r="AE324" s="222">
        <f t="shared" si="14"/>
        <v>0</v>
      </c>
      <c r="AF324" s="222"/>
      <c r="AG324" s="222"/>
      <c r="AH324" s="222"/>
      <c r="AI324" s="222"/>
      <c r="AJ324" s="222"/>
      <c r="AK324" s="222"/>
      <c r="AL324" s="222"/>
      <c r="AM324" s="222"/>
      <c r="AN324" s="222"/>
      <c r="AO324" s="222"/>
      <c r="AP324" s="222"/>
      <c r="AQ324" s="222"/>
      <c r="AR324" s="222"/>
      <c r="AS324" s="222"/>
      <c r="AT324" s="222"/>
    </row>
    <row r="325" spans="2:46" ht="13.8" x14ac:dyDescent="0.25">
      <c r="B325" s="15"/>
      <c r="C325" s="15"/>
      <c r="D325" s="15"/>
      <c r="E325" s="16"/>
      <c r="F325" s="15"/>
      <c r="G325" s="29"/>
      <c r="H325" s="322"/>
      <c r="I325" s="323"/>
      <c r="J325" s="323"/>
      <c r="K325" s="15"/>
      <c r="L325" s="15"/>
      <c r="M325" s="204">
        <f t="shared" si="13"/>
        <v>0</v>
      </c>
      <c r="N325" s="44">
        <f>IF(DisplayUnits="standard",IF(G325=0,0,VLOOKUP(G325,'Flow Rate Table'!$B$13:$O$132,X325)),IF(G325=0,0,VLOOKUP(G325,#REF!,X325)))</f>
        <v>0</v>
      </c>
      <c r="O325" s="129" t="str">
        <f>IF(E325=$A$3,M325/Cost!$D$6,"N/A")</f>
        <v>N/A</v>
      </c>
      <c r="P325" s="45" t="str">
        <f>IF(E325=Translations!$A$100,VLOOKUP(Cost!$D$5,'Coefficient Table'!$A$8:$K$92,11,FALSE)*O325,"N/A")</f>
        <v>N/A</v>
      </c>
      <c r="Q325" s="45" t="str">
        <f>IF(E325=Translations!$A$100,VLOOKUP(Cost!$D$5,'Coefficient Table'!$A$8:$K$92,10,FALSE)*O325,"N/A")</f>
        <v>N/A</v>
      </c>
      <c r="R325" s="45" t="str">
        <f>IF(E325=Translations!$A$100,VLOOKUP(Cost!$D$5,'Coefficient Table'!$A$8:$K$92,9,FALSE)*P325,"N/A")</f>
        <v>N/A</v>
      </c>
      <c r="S325" s="127"/>
      <c r="T325" s="229"/>
      <c r="U325" s="222"/>
      <c r="V325" s="222"/>
      <c r="W325" s="222"/>
      <c r="X325" s="227">
        <f t="shared" si="12"/>
        <v>0</v>
      </c>
      <c r="Y325" s="222"/>
      <c r="Z325" s="222">
        <f>$N325*60*Cost!$H$10*Cost!$H$11*Cost!$D$7/1000</f>
        <v>0</v>
      </c>
      <c r="AA325" s="222">
        <f>$N325*60*Cost!$H$10*Cost!$H$11*Cost!$D$8/1000</f>
        <v>0</v>
      </c>
      <c r="AB325" s="222">
        <f>$N325*60*Cost!$H$10*Cost!$H$11*Cost!$D$9/1000</f>
        <v>0</v>
      </c>
      <c r="AC325" s="222">
        <f>$N325*60*Cost!$H$10*Cost!$H$11*Cost!$D$10/1000</f>
        <v>0</v>
      </c>
      <c r="AD325" s="222">
        <f>$N325*60*Cost!$H$10*Cost!$H$11*Cost!$D$11/1000</f>
        <v>0</v>
      </c>
      <c r="AE325" s="222">
        <f t="shared" si="14"/>
        <v>0</v>
      </c>
      <c r="AF325" s="222"/>
      <c r="AG325" s="222"/>
      <c r="AH325" s="222"/>
      <c r="AI325" s="222"/>
      <c r="AJ325" s="222"/>
      <c r="AK325" s="222"/>
      <c r="AL325" s="222"/>
      <c r="AM325" s="222"/>
      <c r="AN325" s="222"/>
      <c r="AO325" s="222"/>
      <c r="AP325" s="222"/>
      <c r="AQ325" s="222"/>
      <c r="AR325" s="222"/>
      <c r="AS325" s="222"/>
      <c r="AT325" s="222"/>
    </row>
    <row r="326" spans="2:46" ht="13.8" x14ac:dyDescent="0.25">
      <c r="B326" s="15"/>
      <c r="C326" s="15"/>
      <c r="D326" s="15"/>
      <c r="E326" s="16"/>
      <c r="F326" s="15"/>
      <c r="G326" s="29"/>
      <c r="H326" s="322"/>
      <c r="I326" s="323"/>
      <c r="J326" s="323"/>
      <c r="K326" s="15"/>
      <c r="L326" s="15"/>
      <c r="M326" s="204">
        <f t="shared" si="13"/>
        <v>0</v>
      </c>
      <c r="N326" s="44">
        <f>IF(DisplayUnits="standard",IF(G326=0,0,VLOOKUP(G326,'Flow Rate Table'!$B$13:$O$132,X326)),IF(G326=0,0,VLOOKUP(G326,#REF!,X326)))</f>
        <v>0</v>
      </c>
      <c r="O326" s="129" t="str">
        <f>IF(E326=$A$3,M326/Cost!$D$6,"N/A")</f>
        <v>N/A</v>
      </c>
      <c r="P326" s="45" t="str">
        <f>IF(E326=Translations!$A$100,VLOOKUP(Cost!$D$5,'Coefficient Table'!$A$8:$K$92,11,FALSE)*O326,"N/A")</f>
        <v>N/A</v>
      </c>
      <c r="Q326" s="45" t="str">
        <f>IF(E326=Translations!$A$100,VLOOKUP(Cost!$D$5,'Coefficient Table'!$A$8:$K$92,10,FALSE)*O326,"N/A")</f>
        <v>N/A</v>
      </c>
      <c r="R326" s="45" t="str">
        <f>IF(E326=Translations!$A$100,VLOOKUP(Cost!$D$5,'Coefficient Table'!$A$8:$K$92,9,FALSE)*P326,"N/A")</f>
        <v>N/A</v>
      </c>
      <c r="S326" s="127"/>
      <c r="T326" s="229"/>
      <c r="U326" s="222"/>
      <c r="V326" s="222"/>
      <c r="W326" s="222"/>
      <c r="X326" s="227">
        <f t="shared" si="12"/>
        <v>0</v>
      </c>
      <c r="Y326" s="222"/>
      <c r="Z326" s="222">
        <f>$N326*60*Cost!$H$10*Cost!$H$11*Cost!$D$7/1000</f>
        <v>0</v>
      </c>
      <c r="AA326" s="222">
        <f>$N326*60*Cost!$H$10*Cost!$H$11*Cost!$D$8/1000</f>
        <v>0</v>
      </c>
      <c r="AB326" s="222">
        <f>$N326*60*Cost!$H$10*Cost!$H$11*Cost!$D$9/1000</f>
        <v>0</v>
      </c>
      <c r="AC326" s="222">
        <f>$N326*60*Cost!$H$10*Cost!$H$11*Cost!$D$10/1000</f>
        <v>0</v>
      </c>
      <c r="AD326" s="222">
        <f>$N326*60*Cost!$H$10*Cost!$H$11*Cost!$D$11/1000</f>
        <v>0</v>
      </c>
      <c r="AE326" s="222">
        <f t="shared" si="14"/>
        <v>0</v>
      </c>
      <c r="AF326" s="222"/>
      <c r="AG326" s="222"/>
      <c r="AH326" s="222"/>
      <c r="AI326" s="222"/>
      <c r="AJ326" s="222"/>
      <c r="AK326" s="222"/>
      <c r="AL326" s="222"/>
      <c r="AM326" s="222"/>
      <c r="AN326" s="222"/>
      <c r="AO326" s="222"/>
      <c r="AP326" s="222"/>
      <c r="AQ326" s="222"/>
      <c r="AR326" s="222"/>
      <c r="AS326" s="222"/>
      <c r="AT326" s="222"/>
    </row>
    <row r="327" spans="2:46" ht="13.8" x14ac:dyDescent="0.25">
      <c r="B327" s="15"/>
      <c r="C327" s="15"/>
      <c r="D327" s="15"/>
      <c r="E327" s="16"/>
      <c r="F327" s="15"/>
      <c r="G327" s="29"/>
      <c r="H327" s="322"/>
      <c r="I327" s="323"/>
      <c r="J327" s="323"/>
      <c r="K327" s="15"/>
      <c r="L327" s="15"/>
      <c r="M327" s="204">
        <f t="shared" si="13"/>
        <v>0</v>
      </c>
      <c r="N327" s="44">
        <f>IF(DisplayUnits="standard",IF(G327=0,0,VLOOKUP(G327,'Flow Rate Table'!$B$13:$O$132,X327)),IF(G327=0,0,VLOOKUP(G327,#REF!,X327)))</f>
        <v>0</v>
      </c>
      <c r="O327" s="129" t="str">
        <f>IF(E327=$A$3,M327/Cost!$D$6,"N/A")</f>
        <v>N/A</v>
      </c>
      <c r="P327" s="45" t="str">
        <f>IF(E327=Translations!$A$100,VLOOKUP(Cost!$D$5,'Coefficient Table'!$A$8:$K$92,11,FALSE)*O327,"N/A")</f>
        <v>N/A</v>
      </c>
      <c r="Q327" s="45" t="str">
        <f>IF(E327=Translations!$A$100,VLOOKUP(Cost!$D$5,'Coefficient Table'!$A$8:$K$92,10,FALSE)*O327,"N/A")</f>
        <v>N/A</v>
      </c>
      <c r="R327" s="45" t="str">
        <f>IF(E327=Translations!$A$100,VLOOKUP(Cost!$D$5,'Coefficient Table'!$A$8:$K$92,9,FALSE)*P327,"N/A")</f>
        <v>N/A</v>
      </c>
      <c r="S327" s="127"/>
      <c r="T327" s="229"/>
      <c r="U327" s="222"/>
      <c r="V327" s="222"/>
      <c r="W327" s="222"/>
      <c r="X327" s="227">
        <f t="shared" si="12"/>
        <v>0</v>
      </c>
      <c r="Y327" s="222"/>
      <c r="Z327" s="222">
        <f>$N327*60*Cost!$H$10*Cost!$H$11*Cost!$D$7/1000</f>
        <v>0</v>
      </c>
      <c r="AA327" s="222">
        <f>$N327*60*Cost!$H$10*Cost!$H$11*Cost!$D$8/1000</f>
        <v>0</v>
      </c>
      <c r="AB327" s="222">
        <f>$N327*60*Cost!$H$10*Cost!$H$11*Cost!$D$9/1000</f>
        <v>0</v>
      </c>
      <c r="AC327" s="222">
        <f>$N327*60*Cost!$H$10*Cost!$H$11*Cost!$D$10/1000</f>
        <v>0</v>
      </c>
      <c r="AD327" s="222">
        <f>$N327*60*Cost!$H$10*Cost!$H$11*Cost!$D$11/1000</f>
        <v>0</v>
      </c>
      <c r="AE327" s="222">
        <f t="shared" si="14"/>
        <v>0</v>
      </c>
      <c r="AF327" s="222"/>
      <c r="AG327" s="222"/>
      <c r="AH327" s="222"/>
      <c r="AI327" s="222"/>
      <c r="AJ327" s="222"/>
      <c r="AK327" s="222"/>
      <c r="AL327" s="222"/>
      <c r="AM327" s="222"/>
      <c r="AN327" s="222"/>
      <c r="AO327" s="222"/>
      <c r="AP327" s="222"/>
      <c r="AQ327" s="222"/>
      <c r="AR327" s="222"/>
      <c r="AS327" s="222"/>
      <c r="AT327" s="222"/>
    </row>
    <row r="328" spans="2:46" ht="13.8" x14ac:dyDescent="0.25">
      <c r="B328" s="15"/>
      <c r="C328" s="15"/>
      <c r="D328" s="15"/>
      <c r="E328" s="16"/>
      <c r="F328" s="15"/>
      <c r="G328" s="29"/>
      <c r="H328" s="322"/>
      <c r="I328" s="323"/>
      <c r="J328" s="323"/>
      <c r="K328" s="15"/>
      <c r="L328" s="15"/>
      <c r="M328" s="204">
        <f t="shared" si="13"/>
        <v>0</v>
      </c>
      <c r="N328" s="44">
        <f>IF(DisplayUnits="standard",IF(G328=0,0,VLOOKUP(G328,'Flow Rate Table'!$B$13:$O$132,X328)),IF(G328=0,0,VLOOKUP(G328,#REF!,X328)))</f>
        <v>0</v>
      </c>
      <c r="O328" s="129" t="str">
        <f>IF(E328=$A$3,M328/Cost!$D$6,"N/A")</f>
        <v>N/A</v>
      </c>
      <c r="P328" s="45" t="str">
        <f>IF(E328=Translations!$A$100,VLOOKUP(Cost!$D$5,'Coefficient Table'!$A$8:$K$92,11,FALSE)*O328,"N/A")</f>
        <v>N/A</v>
      </c>
      <c r="Q328" s="45" t="str">
        <f>IF(E328=Translations!$A$100,VLOOKUP(Cost!$D$5,'Coefficient Table'!$A$8:$K$92,10,FALSE)*O328,"N/A")</f>
        <v>N/A</v>
      </c>
      <c r="R328" s="45" t="str">
        <f>IF(E328=Translations!$A$100,VLOOKUP(Cost!$D$5,'Coefficient Table'!$A$8:$K$92,9,FALSE)*P328,"N/A")</f>
        <v>N/A</v>
      </c>
      <c r="S328" s="127"/>
      <c r="T328" s="229"/>
      <c r="U328" s="222"/>
      <c r="V328" s="222"/>
      <c r="W328" s="222"/>
      <c r="X328" s="227">
        <f t="shared" ref="X328:X391" si="15">IF(DisplayUnits="standard",IF(F328=150,2)+IF(F328=125,4)+IF(F328=100,6)+IF(F328=75,8)+IF(F328=50,10)+IF(F328=25,12)+IF(F328=10,14),IF(F328=10,2)+IF(F328=9,4)+IF(F328=7,6)+IF(F328=5,8)+IF(F328=4,10)+IF(F328=2,12)+IF(F328=1,14))</f>
        <v>0</v>
      </c>
      <c r="Y328" s="222"/>
      <c r="Z328" s="222">
        <f>$N328*60*Cost!$H$10*Cost!$H$11*Cost!$D$7/1000</f>
        <v>0</v>
      </c>
      <c r="AA328" s="222">
        <f>$N328*60*Cost!$H$10*Cost!$H$11*Cost!$D$8/1000</f>
        <v>0</v>
      </c>
      <c r="AB328" s="222">
        <f>$N328*60*Cost!$H$10*Cost!$H$11*Cost!$D$9/1000</f>
        <v>0</v>
      </c>
      <c r="AC328" s="222">
        <f>$N328*60*Cost!$H$10*Cost!$H$11*Cost!$D$10/1000</f>
        <v>0</v>
      </c>
      <c r="AD328" s="222">
        <f>$N328*60*Cost!$H$10*Cost!$H$11*Cost!$D$11/1000</f>
        <v>0</v>
      </c>
      <c r="AE328" s="222">
        <f t="shared" si="14"/>
        <v>0</v>
      </c>
      <c r="AF328" s="222"/>
      <c r="AG328" s="222"/>
      <c r="AH328" s="222"/>
      <c r="AI328" s="222"/>
      <c r="AJ328" s="222"/>
      <c r="AK328" s="222"/>
      <c r="AL328" s="222"/>
      <c r="AM328" s="222"/>
      <c r="AN328" s="222"/>
      <c r="AO328" s="222"/>
      <c r="AP328" s="222"/>
      <c r="AQ328" s="222"/>
      <c r="AR328" s="222"/>
      <c r="AS328" s="222"/>
      <c r="AT328" s="222"/>
    </row>
    <row r="329" spans="2:46" ht="13.8" x14ac:dyDescent="0.25">
      <c r="B329" s="15"/>
      <c r="C329" s="15"/>
      <c r="D329" s="15"/>
      <c r="E329" s="16"/>
      <c r="F329" s="15"/>
      <c r="G329" s="29"/>
      <c r="H329" s="322"/>
      <c r="I329" s="323"/>
      <c r="J329" s="323"/>
      <c r="K329" s="15"/>
      <c r="L329" s="15"/>
      <c r="M329" s="204">
        <f t="shared" ref="M329:M392" si="16">IF(G329=0,0,AE329)</f>
        <v>0</v>
      </c>
      <c r="N329" s="44">
        <f>IF(DisplayUnits="standard",IF(G329=0,0,VLOOKUP(G329,'Flow Rate Table'!$B$13:$O$132,X329)),IF(G329=0,0,VLOOKUP(G329,#REF!,X329)))</f>
        <v>0</v>
      </c>
      <c r="O329" s="129" t="str">
        <f>IF(E329=$A$3,M329/Cost!$D$6,"N/A")</f>
        <v>N/A</v>
      </c>
      <c r="P329" s="45" t="str">
        <f>IF(E329=Translations!$A$100,VLOOKUP(Cost!$D$5,'Coefficient Table'!$A$8:$K$92,11,FALSE)*O329,"N/A")</f>
        <v>N/A</v>
      </c>
      <c r="Q329" s="45" t="str">
        <f>IF(E329=Translations!$A$100,VLOOKUP(Cost!$D$5,'Coefficient Table'!$A$8:$K$92,10,FALSE)*O329,"N/A")</f>
        <v>N/A</v>
      </c>
      <c r="R329" s="45" t="str">
        <f>IF(E329=Translations!$A$100,VLOOKUP(Cost!$D$5,'Coefficient Table'!$A$8:$K$92,9,FALSE)*P329,"N/A")</f>
        <v>N/A</v>
      </c>
      <c r="S329" s="127"/>
      <c r="T329" s="229"/>
      <c r="U329" s="222"/>
      <c r="V329" s="222"/>
      <c r="W329" s="222"/>
      <c r="X329" s="227">
        <f t="shared" si="15"/>
        <v>0</v>
      </c>
      <c r="Y329" s="222"/>
      <c r="Z329" s="222">
        <f>$N329*60*Cost!$H$10*Cost!$H$11*Cost!$D$7/1000</f>
        <v>0</v>
      </c>
      <c r="AA329" s="222">
        <f>$N329*60*Cost!$H$10*Cost!$H$11*Cost!$D$8/1000</f>
        <v>0</v>
      </c>
      <c r="AB329" s="222">
        <f>$N329*60*Cost!$H$10*Cost!$H$11*Cost!$D$9/1000</f>
        <v>0</v>
      </c>
      <c r="AC329" s="222">
        <f>$N329*60*Cost!$H$10*Cost!$H$11*Cost!$D$10/1000</f>
        <v>0</v>
      </c>
      <c r="AD329" s="222">
        <f>$N329*60*Cost!$H$10*Cost!$H$11*Cost!$D$11/1000</f>
        <v>0</v>
      </c>
      <c r="AE329" s="222">
        <f t="shared" ref="AE329:AE392" si="17">IF(E329=$A$3,Z329,IF(E329=$A$4,AA329,IF(E329=$A$5,AB329,IF(E329=$A$6,AC329,IF(E329=$A$7,AD329,0)))))</f>
        <v>0</v>
      </c>
      <c r="AF329" s="222"/>
      <c r="AG329" s="222"/>
      <c r="AH329" s="222"/>
      <c r="AI329" s="222"/>
      <c r="AJ329" s="222"/>
      <c r="AK329" s="222"/>
      <c r="AL329" s="222"/>
      <c r="AM329" s="222"/>
      <c r="AN329" s="222"/>
      <c r="AO329" s="222"/>
      <c r="AP329" s="222"/>
      <c r="AQ329" s="222"/>
      <c r="AR329" s="222"/>
      <c r="AS329" s="222"/>
      <c r="AT329" s="222"/>
    </row>
    <row r="330" spans="2:46" ht="13.8" x14ac:dyDescent="0.25">
      <c r="B330" s="15"/>
      <c r="C330" s="15"/>
      <c r="D330" s="15"/>
      <c r="E330" s="16"/>
      <c r="F330" s="15"/>
      <c r="G330" s="29"/>
      <c r="H330" s="322"/>
      <c r="I330" s="323"/>
      <c r="J330" s="323"/>
      <c r="K330" s="15"/>
      <c r="L330" s="15"/>
      <c r="M330" s="204">
        <f t="shared" si="16"/>
        <v>0</v>
      </c>
      <c r="N330" s="44">
        <f>IF(DisplayUnits="standard",IF(G330=0,0,VLOOKUP(G330,'Flow Rate Table'!$B$13:$O$132,X330)),IF(G330=0,0,VLOOKUP(G330,#REF!,X330)))</f>
        <v>0</v>
      </c>
      <c r="O330" s="129" t="str">
        <f>IF(E330=$A$3,M330/Cost!$D$6,"N/A")</f>
        <v>N/A</v>
      </c>
      <c r="P330" s="45" t="str">
        <f>IF(E330=Translations!$A$100,VLOOKUP(Cost!$D$5,'Coefficient Table'!$A$8:$K$92,11,FALSE)*O330,"N/A")</f>
        <v>N/A</v>
      </c>
      <c r="Q330" s="45" t="str">
        <f>IF(E330=Translations!$A$100,VLOOKUP(Cost!$D$5,'Coefficient Table'!$A$8:$K$92,10,FALSE)*O330,"N/A")</f>
        <v>N/A</v>
      </c>
      <c r="R330" s="45" t="str">
        <f>IF(E330=Translations!$A$100,VLOOKUP(Cost!$D$5,'Coefficient Table'!$A$8:$K$92,9,FALSE)*P330,"N/A")</f>
        <v>N/A</v>
      </c>
      <c r="S330" s="127"/>
      <c r="T330" s="229"/>
      <c r="U330" s="222"/>
      <c r="V330" s="222"/>
      <c r="W330" s="222"/>
      <c r="X330" s="227">
        <f t="shared" si="15"/>
        <v>0</v>
      </c>
      <c r="Y330" s="222"/>
      <c r="Z330" s="222">
        <f>$N330*60*Cost!$H$10*Cost!$H$11*Cost!$D$7/1000</f>
        <v>0</v>
      </c>
      <c r="AA330" s="222">
        <f>$N330*60*Cost!$H$10*Cost!$H$11*Cost!$D$8/1000</f>
        <v>0</v>
      </c>
      <c r="AB330" s="222">
        <f>$N330*60*Cost!$H$10*Cost!$H$11*Cost!$D$9/1000</f>
        <v>0</v>
      </c>
      <c r="AC330" s="222">
        <f>$N330*60*Cost!$H$10*Cost!$H$11*Cost!$D$10/1000</f>
        <v>0</v>
      </c>
      <c r="AD330" s="222">
        <f>$N330*60*Cost!$H$10*Cost!$H$11*Cost!$D$11/1000</f>
        <v>0</v>
      </c>
      <c r="AE330" s="222">
        <f t="shared" si="17"/>
        <v>0</v>
      </c>
      <c r="AF330" s="222"/>
      <c r="AG330" s="222"/>
      <c r="AH330" s="222"/>
      <c r="AI330" s="222"/>
      <c r="AJ330" s="222"/>
      <c r="AK330" s="222"/>
      <c r="AL330" s="222"/>
      <c r="AM330" s="222"/>
      <c r="AN330" s="222"/>
      <c r="AO330" s="222"/>
      <c r="AP330" s="222"/>
      <c r="AQ330" s="222"/>
      <c r="AR330" s="222"/>
      <c r="AS330" s="222"/>
      <c r="AT330" s="222"/>
    </row>
    <row r="331" spans="2:46" ht="13.8" x14ac:dyDescent="0.25">
      <c r="B331" s="15"/>
      <c r="C331" s="15"/>
      <c r="D331" s="15"/>
      <c r="E331" s="16"/>
      <c r="F331" s="15"/>
      <c r="G331" s="29"/>
      <c r="H331" s="322"/>
      <c r="I331" s="323"/>
      <c r="J331" s="323"/>
      <c r="K331" s="15"/>
      <c r="L331" s="15"/>
      <c r="M331" s="204">
        <f t="shared" si="16"/>
        <v>0</v>
      </c>
      <c r="N331" s="44">
        <f>IF(DisplayUnits="standard",IF(G331=0,0,VLOOKUP(G331,'Flow Rate Table'!$B$13:$O$132,X331)),IF(G331=0,0,VLOOKUP(G331,#REF!,X331)))</f>
        <v>0</v>
      </c>
      <c r="O331" s="129" t="str">
        <f>IF(E331=$A$3,M331/Cost!$D$6,"N/A")</f>
        <v>N/A</v>
      </c>
      <c r="P331" s="45" t="str">
        <f>IF(E331=Translations!$A$100,VLOOKUP(Cost!$D$5,'Coefficient Table'!$A$8:$K$92,11,FALSE)*O331,"N/A")</f>
        <v>N/A</v>
      </c>
      <c r="Q331" s="45" t="str">
        <f>IF(E331=Translations!$A$100,VLOOKUP(Cost!$D$5,'Coefficient Table'!$A$8:$K$92,10,FALSE)*O331,"N/A")</f>
        <v>N/A</v>
      </c>
      <c r="R331" s="45" t="str">
        <f>IF(E331=Translations!$A$100,VLOOKUP(Cost!$D$5,'Coefficient Table'!$A$8:$K$92,9,FALSE)*P331,"N/A")</f>
        <v>N/A</v>
      </c>
      <c r="S331" s="127"/>
      <c r="T331" s="229"/>
      <c r="U331" s="222"/>
      <c r="V331" s="222"/>
      <c r="W331" s="222"/>
      <c r="X331" s="227">
        <f t="shared" si="15"/>
        <v>0</v>
      </c>
      <c r="Y331" s="222"/>
      <c r="Z331" s="222">
        <f>$N331*60*Cost!$H$10*Cost!$H$11*Cost!$D$7/1000</f>
        <v>0</v>
      </c>
      <c r="AA331" s="222">
        <f>$N331*60*Cost!$H$10*Cost!$H$11*Cost!$D$8/1000</f>
        <v>0</v>
      </c>
      <c r="AB331" s="222">
        <f>$N331*60*Cost!$H$10*Cost!$H$11*Cost!$D$9/1000</f>
        <v>0</v>
      </c>
      <c r="AC331" s="222">
        <f>$N331*60*Cost!$H$10*Cost!$H$11*Cost!$D$10/1000</f>
        <v>0</v>
      </c>
      <c r="AD331" s="222">
        <f>$N331*60*Cost!$H$10*Cost!$H$11*Cost!$D$11/1000</f>
        <v>0</v>
      </c>
      <c r="AE331" s="222">
        <f t="shared" si="17"/>
        <v>0</v>
      </c>
      <c r="AF331" s="222"/>
      <c r="AG331" s="222"/>
      <c r="AH331" s="222"/>
      <c r="AI331" s="222"/>
      <c r="AJ331" s="222"/>
      <c r="AK331" s="222"/>
      <c r="AL331" s="222"/>
      <c r="AM331" s="222"/>
      <c r="AN331" s="222"/>
      <c r="AO331" s="222"/>
      <c r="AP331" s="222"/>
      <c r="AQ331" s="222"/>
      <c r="AR331" s="222"/>
      <c r="AS331" s="222"/>
      <c r="AT331" s="222"/>
    </row>
    <row r="332" spans="2:46" ht="13.8" x14ac:dyDescent="0.25">
      <c r="B332" s="15"/>
      <c r="C332" s="15"/>
      <c r="D332" s="15"/>
      <c r="E332" s="16"/>
      <c r="F332" s="15"/>
      <c r="G332" s="29"/>
      <c r="H332" s="322"/>
      <c r="I332" s="323"/>
      <c r="J332" s="323"/>
      <c r="K332" s="15"/>
      <c r="L332" s="15"/>
      <c r="M332" s="204">
        <f t="shared" si="16"/>
        <v>0</v>
      </c>
      <c r="N332" s="44">
        <f>IF(DisplayUnits="standard",IF(G332=0,0,VLOOKUP(G332,'Flow Rate Table'!$B$13:$O$132,X332)),IF(G332=0,0,VLOOKUP(G332,#REF!,X332)))</f>
        <v>0</v>
      </c>
      <c r="O332" s="129" t="str">
        <f>IF(E332=$A$3,M332/Cost!$D$6,"N/A")</f>
        <v>N/A</v>
      </c>
      <c r="P332" s="45" t="str">
        <f>IF(E332=Translations!$A$100,VLOOKUP(Cost!$D$5,'Coefficient Table'!$A$8:$K$92,11,FALSE)*O332,"N/A")</f>
        <v>N/A</v>
      </c>
      <c r="Q332" s="45" t="str">
        <f>IF(E332=Translations!$A$100,VLOOKUP(Cost!$D$5,'Coefficient Table'!$A$8:$K$92,10,FALSE)*O332,"N/A")</f>
        <v>N/A</v>
      </c>
      <c r="R332" s="45" t="str">
        <f>IF(E332=Translations!$A$100,VLOOKUP(Cost!$D$5,'Coefficient Table'!$A$8:$K$92,9,FALSE)*P332,"N/A")</f>
        <v>N/A</v>
      </c>
      <c r="S332" s="127"/>
      <c r="T332" s="229"/>
      <c r="U332" s="222"/>
      <c r="V332" s="222"/>
      <c r="W332" s="222"/>
      <c r="X332" s="227">
        <f t="shared" si="15"/>
        <v>0</v>
      </c>
      <c r="Y332" s="222"/>
      <c r="Z332" s="222">
        <f>$N332*60*Cost!$H$10*Cost!$H$11*Cost!$D$7/1000</f>
        <v>0</v>
      </c>
      <c r="AA332" s="222">
        <f>$N332*60*Cost!$H$10*Cost!$H$11*Cost!$D$8/1000</f>
        <v>0</v>
      </c>
      <c r="AB332" s="222">
        <f>$N332*60*Cost!$H$10*Cost!$H$11*Cost!$D$9/1000</f>
        <v>0</v>
      </c>
      <c r="AC332" s="222">
        <f>$N332*60*Cost!$H$10*Cost!$H$11*Cost!$D$10/1000</f>
        <v>0</v>
      </c>
      <c r="AD332" s="222">
        <f>$N332*60*Cost!$H$10*Cost!$H$11*Cost!$D$11/1000</f>
        <v>0</v>
      </c>
      <c r="AE332" s="222">
        <f t="shared" si="17"/>
        <v>0</v>
      </c>
      <c r="AF332" s="222"/>
      <c r="AG332" s="222"/>
      <c r="AH332" s="222"/>
      <c r="AI332" s="222"/>
      <c r="AJ332" s="222"/>
      <c r="AK332" s="222"/>
      <c r="AL332" s="222"/>
      <c r="AM332" s="222"/>
      <c r="AN332" s="222"/>
      <c r="AO332" s="222"/>
      <c r="AP332" s="222"/>
      <c r="AQ332" s="222"/>
      <c r="AR332" s="222"/>
      <c r="AS332" s="222"/>
      <c r="AT332" s="222"/>
    </row>
    <row r="333" spans="2:46" ht="13.8" x14ac:dyDescent="0.25">
      <c r="B333" s="15"/>
      <c r="C333" s="15"/>
      <c r="D333" s="15"/>
      <c r="E333" s="16"/>
      <c r="F333" s="15"/>
      <c r="G333" s="29"/>
      <c r="H333" s="322"/>
      <c r="I333" s="323"/>
      <c r="J333" s="323"/>
      <c r="K333" s="15"/>
      <c r="L333" s="15"/>
      <c r="M333" s="204">
        <f t="shared" si="16"/>
        <v>0</v>
      </c>
      <c r="N333" s="44">
        <f>IF(DisplayUnits="standard",IF(G333=0,0,VLOOKUP(G333,'Flow Rate Table'!$B$13:$O$132,X333)),IF(G333=0,0,VLOOKUP(G333,#REF!,X333)))</f>
        <v>0</v>
      </c>
      <c r="O333" s="129" t="str">
        <f>IF(E333=$A$3,M333/Cost!$D$6,"N/A")</f>
        <v>N/A</v>
      </c>
      <c r="P333" s="45" t="str">
        <f>IF(E333=Translations!$A$100,VLOOKUP(Cost!$D$5,'Coefficient Table'!$A$8:$K$92,11,FALSE)*O333,"N/A")</f>
        <v>N/A</v>
      </c>
      <c r="Q333" s="45" t="str">
        <f>IF(E333=Translations!$A$100,VLOOKUP(Cost!$D$5,'Coefficient Table'!$A$8:$K$92,10,FALSE)*O333,"N/A")</f>
        <v>N/A</v>
      </c>
      <c r="R333" s="45" t="str">
        <f>IF(E333=Translations!$A$100,VLOOKUP(Cost!$D$5,'Coefficient Table'!$A$8:$K$92,9,FALSE)*P333,"N/A")</f>
        <v>N/A</v>
      </c>
      <c r="S333" s="127"/>
      <c r="T333" s="229"/>
      <c r="U333" s="222"/>
      <c r="V333" s="222"/>
      <c r="W333" s="222"/>
      <c r="X333" s="227">
        <f t="shared" si="15"/>
        <v>0</v>
      </c>
      <c r="Y333" s="222"/>
      <c r="Z333" s="222">
        <f>$N333*60*Cost!$H$10*Cost!$H$11*Cost!$D$7/1000</f>
        <v>0</v>
      </c>
      <c r="AA333" s="222">
        <f>$N333*60*Cost!$H$10*Cost!$H$11*Cost!$D$8/1000</f>
        <v>0</v>
      </c>
      <c r="AB333" s="222">
        <f>$N333*60*Cost!$H$10*Cost!$H$11*Cost!$D$9/1000</f>
        <v>0</v>
      </c>
      <c r="AC333" s="222">
        <f>$N333*60*Cost!$H$10*Cost!$H$11*Cost!$D$10/1000</f>
        <v>0</v>
      </c>
      <c r="AD333" s="222">
        <f>$N333*60*Cost!$H$10*Cost!$H$11*Cost!$D$11/1000</f>
        <v>0</v>
      </c>
      <c r="AE333" s="222">
        <f t="shared" si="17"/>
        <v>0</v>
      </c>
      <c r="AF333" s="222"/>
      <c r="AG333" s="222"/>
      <c r="AH333" s="222"/>
      <c r="AI333" s="222"/>
      <c r="AJ333" s="222"/>
      <c r="AK333" s="222"/>
      <c r="AL333" s="222"/>
      <c r="AM333" s="222"/>
      <c r="AN333" s="222"/>
      <c r="AO333" s="222"/>
      <c r="AP333" s="222"/>
      <c r="AQ333" s="222"/>
      <c r="AR333" s="222"/>
      <c r="AS333" s="222"/>
      <c r="AT333" s="222"/>
    </row>
    <row r="334" spans="2:46" ht="13.8" x14ac:dyDescent="0.25">
      <c r="B334" s="15"/>
      <c r="C334" s="15"/>
      <c r="D334" s="15"/>
      <c r="E334" s="16"/>
      <c r="F334" s="15"/>
      <c r="G334" s="29"/>
      <c r="H334" s="322"/>
      <c r="I334" s="323"/>
      <c r="J334" s="323"/>
      <c r="K334" s="15"/>
      <c r="L334" s="15"/>
      <c r="M334" s="204">
        <f t="shared" si="16"/>
        <v>0</v>
      </c>
      <c r="N334" s="44">
        <f>IF(DisplayUnits="standard",IF(G334=0,0,VLOOKUP(G334,'Flow Rate Table'!$B$13:$O$132,X334)),IF(G334=0,0,VLOOKUP(G334,#REF!,X334)))</f>
        <v>0</v>
      </c>
      <c r="O334" s="129" t="str">
        <f>IF(E334=$A$3,M334/Cost!$D$6,"N/A")</f>
        <v>N/A</v>
      </c>
      <c r="P334" s="45" t="str">
        <f>IF(E334=Translations!$A$100,VLOOKUP(Cost!$D$5,'Coefficient Table'!$A$8:$K$92,11,FALSE)*O334,"N/A")</f>
        <v>N/A</v>
      </c>
      <c r="Q334" s="45" t="str">
        <f>IF(E334=Translations!$A$100,VLOOKUP(Cost!$D$5,'Coefficient Table'!$A$8:$K$92,10,FALSE)*O334,"N/A")</f>
        <v>N/A</v>
      </c>
      <c r="R334" s="45" t="str">
        <f>IF(E334=Translations!$A$100,VLOOKUP(Cost!$D$5,'Coefficient Table'!$A$8:$K$92,9,FALSE)*P334,"N/A")</f>
        <v>N/A</v>
      </c>
      <c r="S334" s="127"/>
      <c r="T334" s="229"/>
      <c r="U334" s="222"/>
      <c r="V334" s="222"/>
      <c r="W334" s="222"/>
      <c r="X334" s="227">
        <f t="shared" si="15"/>
        <v>0</v>
      </c>
      <c r="Y334" s="222"/>
      <c r="Z334" s="222">
        <f>$N334*60*Cost!$H$10*Cost!$H$11*Cost!$D$7/1000</f>
        <v>0</v>
      </c>
      <c r="AA334" s="222">
        <f>$N334*60*Cost!$H$10*Cost!$H$11*Cost!$D$8/1000</f>
        <v>0</v>
      </c>
      <c r="AB334" s="222">
        <f>$N334*60*Cost!$H$10*Cost!$H$11*Cost!$D$9/1000</f>
        <v>0</v>
      </c>
      <c r="AC334" s="222">
        <f>$N334*60*Cost!$H$10*Cost!$H$11*Cost!$D$10/1000</f>
        <v>0</v>
      </c>
      <c r="AD334" s="222">
        <f>$N334*60*Cost!$H$10*Cost!$H$11*Cost!$D$11/1000</f>
        <v>0</v>
      </c>
      <c r="AE334" s="222">
        <f t="shared" si="17"/>
        <v>0</v>
      </c>
      <c r="AF334" s="222"/>
      <c r="AG334" s="222"/>
      <c r="AH334" s="222"/>
      <c r="AI334" s="222"/>
      <c r="AJ334" s="222"/>
      <c r="AK334" s="222"/>
      <c r="AL334" s="222"/>
      <c r="AM334" s="222"/>
      <c r="AN334" s="222"/>
      <c r="AO334" s="222"/>
      <c r="AP334" s="222"/>
      <c r="AQ334" s="222"/>
      <c r="AR334" s="222"/>
      <c r="AS334" s="222"/>
      <c r="AT334" s="222"/>
    </row>
    <row r="335" spans="2:46" ht="13.8" x14ac:dyDescent="0.25">
      <c r="B335" s="15"/>
      <c r="C335" s="15"/>
      <c r="D335" s="15"/>
      <c r="E335" s="16"/>
      <c r="F335" s="15"/>
      <c r="G335" s="29"/>
      <c r="H335" s="322"/>
      <c r="I335" s="323"/>
      <c r="J335" s="323"/>
      <c r="K335" s="15"/>
      <c r="L335" s="15"/>
      <c r="M335" s="204">
        <f t="shared" si="16"/>
        <v>0</v>
      </c>
      <c r="N335" s="44">
        <f>IF(DisplayUnits="standard",IF(G335=0,0,VLOOKUP(G335,'Flow Rate Table'!$B$13:$O$132,X335)),IF(G335=0,0,VLOOKUP(G335,#REF!,X335)))</f>
        <v>0</v>
      </c>
      <c r="O335" s="129" t="str">
        <f>IF(E335=$A$3,M335/Cost!$D$6,"N/A")</f>
        <v>N/A</v>
      </c>
      <c r="P335" s="45" t="str">
        <f>IF(E335=Translations!$A$100,VLOOKUP(Cost!$D$5,'Coefficient Table'!$A$8:$K$92,11,FALSE)*O335,"N/A")</f>
        <v>N/A</v>
      </c>
      <c r="Q335" s="45" t="str">
        <f>IF(E335=Translations!$A$100,VLOOKUP(Cost!$D$5,'Coefficient Table'!$A$8:$K$92,10,FALSE)*O335,"N/A")</f>
        <v>N/A</v>
      </c>
      <c r="R335" s="45" t="str">
        <f>IF(E335=Translations!$A$100,VLOOKUP(Cost!$D$5,'Coefficient Table'!$A$8:$K$92,9,FALSE)*P335,"N/A")</f>
        <v>N/A</v>
      </c>
      <c r="S335" s="127"/>
      <c r="T335" s="229"/>
      <c r="U335" s="222"/>
      <c r="V335" s="222"/>
      <c r="W335" s="222"/>
      <c r="X335" s="227">
        <f t="shared" si="15"/>
        <v>0</v>
      </c>
      <c r="Y335" s="222"/>
      <c r="Z335" s="222">
        <f>$N335*60*Cost!$H$10*Cost!$H$11*Cost!$D$7/1000</f>
        <v>0</v>
      </c>
      <c r="AA335" s="222">
        <f>$N335*60*Cost!$H$10*Cost!$H$11*Cost!$D$8/1000</f>
        <v>0</v>
      </c>
      <c r="AB335" s="222">
        <f>$N335*60*Cost!$H$10*Cost!$H$11*Cost!$D$9/1000</f>
        <v>0</v>
      </c>
      <c r="AC335" s="222">
        <f>$N335*60*Cost!$H$10*Cost!$H$11*Cost!$D$10/1000</f>
        <v>0</v>
      </c>
      <c r="AD335" s="222">
        <f>$N335*60*Cost!$H$10*Cost!$H$11*Cost!$D$11/1000</f>
        <v>0</v>
      </c>
      <c r="AE335" s="222">
        <f t="shared" si="17"/>
        <v>0</v>
      </c>
      <c r="AF335" s="222"/>
      <c r="AG335" s="222"/>
      <c r="AH335" s="222"/>
      <c r="AI335" s="222"/>
      <c r="AJ335" s="222"/>
      <c r="AK335" s="222"/>
      <c r="AL335" s="222"/>
      <c r="AM335" s="222"/>
      <c r="AN335" s="222"/>
      <c r="AO335" s="222"/>
      <c r="AP335" s="222"/>
      <c r="AQ335" s="222"/>
      <c r="AR335" s="222"/>
      <c r="AS335" s="222"/>
      <c r="AT335" s="222"/>
    </row>
    <row r="336" spans="2:46" ht="13.8" x14ac:dyDescent="0.25">
      <c r="B336" s="15"/>
      <c r="C336" s="15"/>
      <c r="D336" s="15"/>
      <c r="E336" s="16"/>
      <c r="F336" s="15"/>
      <c r="G336" s="29"/>
      <c r="H336" s="322"/>
      <c r="I336" s="323"/>
      <c r="J336" s="323"/>
      <c r="K336" s="15"/>
      <c r="L336" s="15"/>
      <c r="M336" s="204">
        <f t="shared" si="16"/>
        <v>0</v>
      </c>
      <c r="N336" s="44">
        <f>IF(DisplayUnits="standard",IF(G336=0,0,VLOOKUP(G336,'Flow Rate Table'!$B$13:$O$132,X336)),IF(G336=0,0,VLOOKUP(G336,#REF!,X336)))</f>
        <v>0</v>
      </c>
      <c r="O336" s="129" t="str">
        <f>IF(E336=$A$3,M336/Cost!$D$6,"N/A")</f>
        <v>N/A</v>
      </c>
      <c r="P336" s="45" t="str">
        <f>IF(E336=Translations!$A$100,VLOOKUP(Cost!$D$5,'Coefficient Table'!$A$8:$K$92,11,FALSE)*O336,"N/A")</f>
        <v>N/A</v>
      </c>
      <c r="Q336" s="45" t="str">
        <f>IF(E336=Translations!$A$100,VLOOKUP(Cost!$D$5,'Coefficient Table'!$A$8:$K$92,10,FALSE)*O336,"N/A")</f>
        <v>N/A</v>
      </c>
      <c r="R336" s="45" t="str">
        <f>IF(E336=Translations!$A$100,VLOOKUP(Cost!$D$5,'Coefficient Table'!$A$8:$K$92,9,FALSE)*P336,"N/A")</f>
        <v>N/A</v>
      </c>
      <c r="S336" s="127"/>
      <c r="T336" s="229"/>
      <c r="U336" s="222"/>
      <c r="V336" s="222"/>
      <c r="W336" s="222"/>
      <c r="X336" s="227">
        <f t="shared" si="15"/>
        <v>0</v>
      </c>
      <c r="Y336" s="222"/>
      <c r="Z336" s="222">
        <f>$N336*60*Cost!$H$10*Cost!$H$11*Cost!$D$7/1000</f>
        <v>0</v>
      </c>
      <c r="AA336" s="222">
        <f>$N336*60*Cost!$H$10*Cost!$H$11*Cost!$D$8/1000</f>
        <v>0</v>
      </c>
      <c r="AB336" s="222">
        <f>$N336*60*Cost!$H$10*Cost!$H$11*Cost!$D$9/1000</f>
        <v>0</v>
      </c>
      <c r="AC336" s="222">
        <f>$N336*60*Cost!$H$10*Cost!$H$11*Cost!$D$10/1000</f>
        <v>0</v>
      </c>
      <c r="AD336" s="222">
        <f>$N336*60*Cost!$H$10*Cost!$H$11*Cost!$D$11/1000</f>
        <v>0</v>
      </c>
      <c r="AE336" s="222">
        <f t="shared" si="17"/>
        <v>0</v>
      </c>
      <c r="AF336" s="222"/>
      <c r="AG336" s="222"/>
      <c r="AH336" s="222"/>
      <c r="AI336" s="222"/>
      <c r="AJ336" s="222"/>
      <c r="AK336" s="222"/>
      <c r="AL336" s="222"/>
      <c r="AM336" s="222"/>
      <c r="AN336" s="222"/>
      <c r="AO336" s="222"/>
      <c r="AP336" s="222"/>
      <c r="AQ336" s="222"/>
      <c r="AR336" s="222"/>
      <c r="AS336" s="222"/>
      <c r="AT336" s="222"/>
    </row>
    <row r="337" spans="2:46" ht="13.8" x14ac:dyDescent="0.25">
      <c r="B337" s="15"/>
      <c r="C337" s="15"/>
      <c r="D337" s="15"/>
      <c r="E337" s="16"/>
      <c r="F337" s="15"/>
      <c r="G337" s="29"/>
      <c r="H337" s="322"/>
      <c r="I337" s="323"/>
      <c r="J337" s="323"/>
      <c r="K337" s="15"/>
      <c r="L337" s="15"/>
      <c r="M337" s="204">
        <f t="shared" si="16"/>
        <v>0</v>
      </c>
      <c r="N337" s="44">
        <f>IF(DisplayUnits="standard",IF(G337=0,0,VLOOKUP(G337,'Flow Rate Table'!$B$13:$O$132,X337)),IF(G337=0,0,VLOOKUP(G337,#REF!,X337)))</f>
        <v>0</v>
      </c>
      <c r="O337" s="129" t="str">
        <f>IF(E337=$A$3,M337/Cost!$D$6,"N/A")</f>
        <v>N/A</v>
      </c>
      <c r="P337" s="45" t="str">
        <f>IF(E337=Translations!$A$100,VLOOKUP(Cost!$D$5,'Coefficient Table'!$A$8:$K$92,11,FALSE)*O337,"N/A")</f>
        <v>N/A</v>
      </c>
      <c r="Q337" s="45" t="str">
        <f>IF(E337=Translations!$A$100,VLOOKUP(Cost!$D$5,'Coefficient Table'!$A$8:$K$92,10,FALSE)*O337,"N/A")</f>
        <v>N/A</v>
      </c>
      <c r="R337" s="45" t="str">
        <f>IF(E337=Translations!$A$100,VLOOKUP(Cost!$D$5,'Coefficient Table'!$A$8:$K$92,9,FALSE)*P337,"N/A")</f>
        <v>N/A</v>
      </c>
      <c r="S337" s="127"/>
      <c r="T337" s="229"/>
      <c r="U337" s="222"/>
      <c r="V337" s="222"/>
      <c r="W337" s="222"/>
      <c r="X337" s="227">
        <f t="shared" si="15"/>
        <v>0</v>
      </c>
      <c r="Y337" s="222"/>
      <c r="Z337" s="222">
        <f>$N337*60*Cost!$H$10*Cost!$H$11*Cost!$D$7/1000</f>
        <v>0</v>
      </c>
      <c r="AA337" s="222">
        <f>$N337*60*Cost!$H$10*Cost!$H$11*Cost!$D$8/1000</f>
        <v>0</v>
      </c>
      <c r="AB337" s="222">
        <f>$N337*60*Cost!$H$10*Cost!$H$11*Cost!$D$9/1000</f>
        <v>0</v>
      </c>
      <c r="AC337" s="222">
        <f>$N337*60*Cost!$H$10*Cost!$H$11*Cost!$D$10/1000</f>
        <v>0</v>
      </c>
      <c r="AD337" s="222">
        <f>$N337*60*Cost!$H$10*Cost!$H$11*Cost!$D$11/1000</f>
        <v>0</v>
      </c>
      <c r="AE337" s="222">
        <f t="shared" si="17"/>
        <v>0</v>
      </c>
      <c r="AF337" s="222"/>
      <c r="AG337" s="222"/>
      <c r="AH337" s="222"/>
      <c r="AI337" s="222"/>
      <c r="AJ337" s="222"/>
      <c r="AK337" s="222"/>
      <c r="AL337" s="222"/>
      <c r="AM337" s="222"/>
      <c r="AN337" s="222"/>
      <c r="AO337" s="222"/>
      <c r="AP337" s="222"/>
      <c r="AQ337" s="222"/>
      <c r="AR337" s="222"/>
      <c r="AS337" s="222"/>
      <c r="AT337" s="222"/>
    </row>
    <row r="338" spans="2:46" ht="13.8" x14ac:dyDescent="0.25">
      <c r="B338" s="15"/>
      <c r="C338" s="15"/>
      <c r="D338" s="15"/>
      <c r="E338" s="16"/>
      <c r="F338" s="15"/>
      <c r="G338" s="29"/>
      <c r="H338" s="322"/>
      <c r="I338" s="323"/>
      <c r="J338" s="323"/>
      <c r="K338" s="15"/>
      <c r="L338" s="15"/>
      <c r="M338" s="204">
        <f t="shared" si="16"/>
        <v>0</v>
      </c>
      <c r="N338" s="44">
        <f>IF(DisplayUnits="standard",IF(G338=0,0,VLOOKUP(G338,'Flow Rate Table'!$B$13:$O$132,X338)),IF(G338=0,0,VLOOKUP(G338,#REF!,X338)))</f>
        <v>0</v>
      </c>
      <c r="O338" s="129" t="str">
        <f>IF(E338=$A$3,M338/Cost!$D$6,"N/A")</f>
        <v>N/A</v>
      </c>
      <c r="P338" s="45" t="str">
        <f>IF(E338=Translations!$A$100,VLOOKUP(Cost!$D$5,'Coefficient Table'!$A$8:$K$92,11,FALSE)*O338,"N/A")</f>
        <v>N/A</v>
      </c>
      <c r="Q338" s="45" t="str">
        <f>IF(E338=Translations!$A$100,VLOOKUP(Cost!$D$5,'Coefficient Table'!$A$8:$K$92,10,FALSE)*O338,"N/A")</f>
        <v>N/A</v>
      </c>
      <c r="R338" s="45" t="str">
        <f>IF(E338=Translations!$A$100,VLOOKUP(Cost!$D$5,'Coefficient Table'!$A$8:$K$92,9,FALSE)*P338,"N/A")</f>
        <v>N/A</v>
      </c>
      <c r="S338" s="127"/>
      <c r="T338" s="229"/>
      <c r="U338" s="222"/>
      <c r="V338" s="222"/>
      <c r="W338" s="222"/>
      <c r="X338" s="227">
        <f t="shared" si="15"/>
        <v>0</v>
      </c>
      <c r="Y338" s="222"/>
      <c r="Z338" s="222">
        <f>$N338*60*Cost!$H$10*Cost!$H$11*Cost!$D$7/1000</f>
        <v>0</v>
      </c>
      <c r="AA338" s="222">
        <f>$N338*60*Cost!$H$10*Cost!$H$11*Cost!$D$8/1000</f>
        <v>0</v>
      </c>
      <c r="AB338" s="222">
        <f>$N338*60*Cost!$H$10*Cost!$H$11*Cost!$D$9/1000</f>
        <v>0</v>
      </c>
      <c r="AC338" s="222">
        <f>$N338*60*Cost!$H$10*Cost!$H$11*Cost!$D$10/1000</f>
        <v>0</v>
      </c>
      <c r="AD338" s="222">
        <f>$N338*60*Cost!$H$10*Cost!$H$11*Cost!$D$11/1000</f>
        <v>0</v>
      </c>
      <c r="AE338" s="222">
        <f t="shared" si="17"/>
        <v>0</v>
      </c>
      <c r="AF338" s="222"/>
      <c r="AG338" s="222"/>
      <c r="AH338" s="222"/>
      <c r="AI338" s="222"/>
      <c r="AJ338" s="222"/>
      <c r="AK338" s="222"/>
      <c r="AL338" s="222"/>
      <c r="AM338" s="222"/>
      <c r="AN338" s="222"/>
      <c r="AO338" s="222"/>
      <c r="AP338" s="222"/>
      <c r="AQ338" s="222"/>
      <c r="AR338" s="222"/>
      <c r="AS338" s="222"/>
      <c r="AT338" s="222"/>
    </row>
    <row r="339" spans="2:46" ht="13.8" x14ac:dyDescent="0.25">
      <c r="B339" s="15"/>
      <c r="C339" s="15"/>
      <c r="D339" s="15"/>
      <c r="E339" s="16"/>
      <c r="F339" s="15"/>
      <c r="G339" s="29"/>
      <c r="H339" s="322"/>
      <c r="I339" s="323"/>
      <c r="J339" s="323"/>
      <c r="K339" s="15"/>
      <c r="L339" s="15"/>
      <c r="M339" s="204">
        <f t="shared" si="16"/>
        <v>0</v>
      </c>
      <c r="N339" s="44">
        <f>IF(DisplayUnits="standard",IF(G339=0,0,VLOOKUP(G339,'Flow Rate Table'!$B$13:$O$132,X339)),IF(G339=0,0,VLOOKUP(G339,#REF!,X339)))</f>
        <v>0</v>
      </c>
      <c r="O339" s="129" t="str">
        <f>IF(E339=$A$3,M339/Cost!$D$6,"N/A")</f>
        <v>N/A</v>
      </c>
      <c r="P339" s="45" t="str">
        <f>IF(E339=Translations!$A$100,VLOOKUP(Cost!$D$5,'Coefficient Table'!$A$8:$K$92,11,FALSE)*O339,"N/A")</f>
        <v>N/A</v>
      </c>
      <c r="Q339" s="45" t="str">
        <f>IF(E339=Translations!$A$100,VLOOKUP(Cost!$D$5,'Coefficient Table'!$A$8:$K$92,10,FALSE)*O339,"N/A")</f>
        <v>N/A</v>
      </c>
      <c r="R339" s="45" t="str">
        <f>IF(E339=Translations!$A$100,VLOOKUP(Cost!$D$5,'Coefficient Table'!$A$8:$K$92,9,FALSE)*P339,"N/A")</f>
        <v>N/A</v>
      </c>
      <c r="S339" s="127"/>
      <c r="T339" s="229"/>
      <c r="U339" s="222"/>
      <c r="V339" s="222"/>
      <c r="W339" s="222"/>
      <c r="X339" s="227">
        <f t="shared" si="15"/>
        <v>0</v>
      </c>
      <c r="Y339" s="222"/>
      <c r="Z339" s="222">
        <f>$N339*60*Cost!$H$10*Cost!$H$11*Cost!$D$7/1000</f>
        <v>0</v>
      </c>
      <c r="AA339" s="222">
        <f>$N339*60*Cost!$H$10*Cost!$H$11*Cost!$D$8/1000</f>
        <v>0</v>
      </c>
      <c r="AB339" s="222">
        <f>$N339*60*Cost!$H$10*Cost!$H$11*Cost!$D$9/1000</f>
        <v>0</v>
      </c>
      <c r="AC339" s="222">
        <f>$N339*60*Cost!$H$10*Cost!$H$11*Cost!$D$10/1000</f>
        <v>0</v>
      </c>
      <c r="AD339" s="222">
        <f>$N339*60*Cost!$H$10*Cost!$H$11*Cost!$D$11/1000</f>
        <v>0</v>
      </c>
      <c r="AE339" s="222">
        <f t="shared" si="17"/>
        <v>0</v>
      </c>
      <c r="AF339" s="222"/>
      <c r="AG339" s="222"/>
      <c r="AH339" s="222"/>
      <c r="AI339" s="222"/>
      <c r="AJ339" s="222"/>
      <c r="AK339" s="222"/>
      <c r="AL339" s="222"/>
      <c r="AM339" s="222"/>
      <c r="AN339" s="222"/>
      <c r="AO339" s="222"/>
      <c r="AP339" s="222"/>
      <c r="AQ339" s="222"/>
      <c r="AR339" s="222"/>
      <c r="AS339" s="222"/>
      <c r="AT339" s="222"/>
    </row>
    <row r="340" spans="2:46" ht="13.8" x14ac:dyDescent="0.25">
      <c r="B340" s="15"/>
      <c r="C340" s="15"/>
      <c r="D340" s="15"/>
      <c r="E340" s="16"/>
      <c r="F340" s="15"/>
      <c r="G340" s="29"/>
      <c r="H340" s="322"/>
      <c r="I340" s="323"/>
      <c r="J340" s="323"/>
      <c r="K340" s="15"/>
      <c r="L340" s="15"/>
      <c r="M340" s="204">
        <f t="shared" si="16"/>
        <v>0</v>
      </c>
      <c r="N340" s="44">
        <f>IF(DisplayUnits="standard",IF(G340=0,0,VLOOKUP(G340,'Flow Rate Table'!$B$13:$O$132,X340)),IF(G340=0,0,VLOOKUP(G340,#REF!,X340)))</f>
        <v>0</v>
      </c>
      <c r="O340" s="129" t="str">
        <f>IF(E340=$A$3,M340/Cost!$D$6,"N/A")</f>
        <v>N/A</v>
      </c>
      <c r="P340" s="45" t="str">
        <f>IF(E340=Translations!$A$100,VLOOKUP(Cost!$D$5,'Coefficient Table'!$A$8:$K$92,11,FALSE)*O340,"N/A")</f>
        <v>N/A</v>
      </c>
      <c r="Q340" s="45" t="str">
        <f>IF(E340=Translations!$A$100,VLOOKUP(Cost!$D$5,'Coefficient Table'!$A$8:$K$92,10,FALSE)*O340,"N/A")</f>
        <v>N/A</v>
      </c>
      <c r="R340" s="45" t="str">
        <f>IF(E340=Translations!$A$100,VLOOKUP(Cost!$D$5,'Coefficient Table'!$A$8:$K$92,9,FALSE)*P340,"N/A")</f>
        <v>N/A</v>
      </c>
      <c r="S340" s="127"/>
      <c r="T340" s="229"/>
      <c r="U340" s="222"/>
      <c r="V340" s="222"/>
      <c r="W340" s="222"/>
      <c r="X340" s="227">
        <f t="shared" si="15"/>
        <v>0</v>
      </c>
      <c r="Y340" s="222"/>
      <c r="Z340" s="222">
        <f>$N340*60*Cost!$H$10*Cost!$H$11*Cost!$D$7/1000</f>
        <v>0</v>
      </c>
      <c r="AA340" s="222">
        <f>$N340*60*Cost!$H$10*Cost!$H$11*Cost!$D$8/1000</f>
        <v>0</v>
      </c>
      <c r="AB340" s="222">
        <f>$N340*60*Cost!$H$10*Cost!$H$11*Cost!$D$9/1000</f>
        <v>0</v>
      </c>
      <c r="AC340" s="222">
        <f>$N340*60*Cost!$H$10*Cost!$H$11*Cost!$D$10/1000</f>
        <v>0</v>
      </c>
      <c r="AD340" s="222">
        <f>$N340*60*Cost!$H$10*Cost!$H$11*Cost!$D$11/1000</f>
        <v>0</v>
      </c>
      <c r="AE340" s="222">
        <f t="shared" si="17"/>
        <v>0</v>
      </c>
      <c r="AF340" s="222"/>
      <c r="AG340" s="222"/>
      <c r="AH340" s="222"/>
      <c r="AI340" s="222"/>
      <c r="AJ340" s="222"/>
      <c r="AK340" s="222"/>
      <c r="AL340" s="222"/>
      <c r="AM340" s="222"/>
      <c r="AN340" s="222"/>
      <c r="AO340" s="222"/>
      <c r="AP340" s="222"/>
      <c r="AQ340" s="222"/>
      <c r="AR340" s="222"/>
      <c r="AS340" s="222"/>
      <c r="AT340" s="222"/>
    </row>
    <row r="341" spans="2:46" ht="13.8" x14ac:dyDescent="0.25">
      <c r="B341" s="15"/>
      <c r="C341" s="15"/>
      <c r="D341" s="15"/>
      <c r="E341" s="16"/>
      <c r="F341" s="15"/>
      <c r="G341" s="29"/>
      <c r="H341" s="322"/>
      <c r="I341" s="323"/>
      <c r="J341" s="323"/>
      <c r="K341" s="15"/>
      <c r="L341" s="15"/>
      <c r="M341" s="204">
        <f t="shared" si="16"/>
        <v>0</v>
      </c>
      <c r="N341" s="44">
        <f>IF(DisplayUnits="standard",IF(G341=0,0,VLOOKUP(G341,'Flow Rate Table'!$B$13:$O$132,X341)),IF(G341=0,0,VLOOKUP(G341,#REF!,X341)))</f>
        <v>0</v>
      </c>
      <c r="O341" s="129" t="str">
        <f>IF(E341=$A$3,M341/Cost!$D$6,"N/A")</f>
        <v>N/A</v>
      </c>
      <c r="P341" s="45" t="str">
        <f>IF(E341=Translations!$A$100,VLOOKUP(Cost!$D$5,'Coefficient Table'!$A$8:$K$92,11,FALSE)*O341,"N/A")</f>
        <v>N/A</v>
      </c>
      <c r="Q341" s="45" t="str">
        <f>IF(E341=Translations!$A$100,VLOOKUP(Cost!$D$5,'Coefficient Table'!$A$8:$K$92,10,FALSE)*O341,"N/A")</f>
        <v>N/A</v>
      </c>
      <c r="R341" s="45" t="str">
        <f>IF(E341=Translations!$A$100,VLOOKUP(Cost!$D$5,'Coefficient Table'!$A$8:$K$92,9,FALSE)*P341,"N/A")</f>
        <v>N/A</v>
      </c>
      <c r="S341" s="127"/>
      <c r="T341" s="229"/>
      <c r="U341" s="222"/>
      <c r="V341" s="222"/>
      <c r="W341" s="222"/>
      <c r="X341" s="227">
        <f t="shared" si="15"/>
        <v>0</v>
      </c>
      <c r="Y341" s="222"/>
      <c r="Z341" s="222">
        <f>$N341*60*Cost!$H$10*Cost!$H$11*Cost!$D$7/1000</f>
        <v>0</v>
      </c>
      <c r="AA341" s="222">
        <f>$N341*60*Cost!$H$10*Cost!$H$11*Cost!$D$8/1000</f>
        <v>0</v>
      </c>
      <c r="AB341" s="222">
        <f>$N341*60*Cost!$H$10*Cost!$H$11*Cost!$D$9/1000</f>
        <v>0</v>
      </c>
      <c r="AC341" s="222">
        <f>$N341*60*Cost!$H$10*Cost!$H$11*Cost!$D$10/1000</f>
        <v>0</v>
      </c>
      <c r="AD341" s="222">
        <f>$N341*60*Cost!$H$10*Cost!$H$11*Cost!$D$11/1000</f>
        <v>0</v>
      </c>
      <c r="AE341" s="222">
        <f t="shared" si="17"/>
        <v>0</v>
      </c>
      <c r="AF341" s="222"/>
      <c r="AG341" s="222"/>
      <c r="AH341" s="222"/>
      <c r="AI341" s="222"/>
      <c r="AJ341" s="222"/>
      <c r="AK341" s="222"/>
      <c r="AL341" s="222"/>
      <c r="AM341" s="222"/>
      <c r="AN341" s="222"/>
      <c r="AO341" s="222"/>
      <c r="AP341" s="222"/>
      <c r="AQ341" s="222"/>
      <c r="AR341" s="222"/>
      <c r="AS341" s="222"/>
      <c r="AT341" s="222"/>
    </row>
    <row r="342" spans="2:46" ht="13.8" x14ac:dyDescent="0.25">
      <c r="B342" s="15"/>
      <c r="C342" s="15"/>
      <c r="D342" s="15"/>
      <c r="E342" s="16"/>
      <c r="F342" s="15"/>
      <c r="G342" s="29"/>
      <c r="H342" s="322"/>
      <c r="I342" s="323"/>
      <c r="J342" s="323"/>
      <c r="K342" s="15"/>
      <c r="L342" s="15"/>
      <c r="M342" s="204">
        <f t="shared" si="16"/>
        <v>0</v>
      </c>
      <c r="N342" s="44">
        <f>IF(DisplayUnits="standard",IF(G342=0,0,VLOOKUP(G342,'Flow Rate Table'!$B$13:$O$132,X342)),IF(G342=0,0,VLOOKUP(G342,#REF!,X342)))</f>
        <v>0</v>
      </c>
      <c r="O342" s="129" t="str">
        <f>IF(E342=$A$3,M342/Cost!$D$6,"N/A")</f>
        <v>N/A</v>
      </c>
      <c r="P342" s="45" t="str">
        <f>IF(E342=Translations!$A$100,VLOOKUP(Cost!$D$5,'Coefficient Table'!$A$8:$K$92,11,FALSE)*O342,"N/A")</f>
        <v>N/A</v>
      </c>
      <c r="Q342" s="45" t="str">
        <f>IF(E342=Translations!$A$100,VLOOKUP(Cost!$D$5,'Coefficient Table'!$A$8:$K$92,10,FALSE)*O342,"N/A")</f>
        <v>N/A</v>
      </c>
      <c r="R342" s="45" t="str">
        <f>IF(E342=Translations!$A$100,VLOOKUP(Cost!$D$5,'Coefficient Table'!$A$8:$K$92,9,FALSE)*P342,"N/A")</f>
        <v>N/A</v>
      </c>
      <c r="S342" s="127"/>
      <c r="T342" s="229"/>
      <c r="U342" s="222"/>
      <c r="V342" s="222"/>
      <c r="W342" s="222"/>
      <c r="X342" s="227">
        <f t="shared" si="15"/>
        <v>0</v>
      </c>
      <c r="Y342" s="222"/>
      <c r="Z342" s="222">
        <f>$N342*60*Cost!$H$10*Cost!$H$11*Cost!$D$7/1000</f>
        <v>0</v>
      </c>
      <c r="AA342" s="222">
        <f>$N342*60*Cost!$H$10*Cost!$H$11*Cost!$D$8/1000</f>
        <v>0</v>
      </c>
      <c r="AB342" s="222">
        <f>$N342*60*Cost!$H$10*Cost!$H$11*Cost!$D$9/1000</f>
        <v>0</v>
      </c>
      <c r="AC342" s="222">
        <f>$N342*60*Cost!$H$10*Cost!$H$11*Cost!$D$10/1000</f>
        <v>0</v>
      </c>
      <c r="AD342" s="222">
        <f>$N342*60*Cost!$H$10*Cost!$H$11*Cost!$D$11/1000</f>
        <v>0</v>
      </c>
      <c r="AE342" s="222">
        <f t="shared" si="17"/>
        <v>0</v>
      </c>
      <c r="AF342" s="222"/>
      <c r="AG342" s="222"/>
      <c r="AH342" s="222"/>
      <c r="AI342" s="222"/>
      <c r="AJ342" s="222"/>
      <c r="AK342" s="222"/>
      <c r="AL342" s="222"/>
      <c r="AM342" s="222"/>
      <c r="AN342" s="222"/>
      <c r="AO342" s="222"/>
      <c r="AP342" s="222"/>
      <c r="AQ342" s="222"/>
      <c r="AR342" s="222"/>
      <c r="AS342" s="222"/>
      <c r="AT342" s="222"/>
    </row>
    <row r="343" spans="2:46" ht="13.8" x14ac:dyDescent="0.25">
      <c r="B343" s="15"/>
      <c r="C343" s="15"/>
      <c r="D343" s="15"/>
      <c r="E343" s="16"/>
      <c r="F343" s="15"/>
      <c r="G343" s="29"/>
      <c r="H343" s="322"/>
      <c r="I343" s="323"/>
      <c r="J343" s="323"/>
      <c r="K343" s="15"/>
      <c r="L343" s="15"/>
      <c r="M343" s="204">
        <f t="shared" si="16"/>
        <v>0</v>
      </c>
      <c r="N343" s="44">
        <f>IF(DisplayUnits="standard",IF(G343=0,0,VLOOKUP(G343,'Flow Rate Table'!$B$13:$O$132,X343)),IF(G343=0,0,VLOOKUP(G343,#REF!,X343)))</f>
        <v>0</v>
      </c>
      <c r="O343" s="129" t="str">
        <f>IF(E343=$A$3,M343/Cost!$D$6,"N/A")</f>
        <v>N/A</v>
      </c>
      <c r="P343" s="45" t="str">
        <f>IF(E343=Translations!$A$100,VLOOKUP(Cost!$D$5,'Coefficient Table'!$A$8:$K$92,11,FALSE)*O343,"N/A")</f>
        <v>N/A</v>
      </c>
      <c r="Q343" s="45" t="str">
        <f>IF(E343=Translations!$A$100,VLOOKUP(Cost!$D$5,'Coefficient Table'!$A$8:$K$92,10,FALSE)*O343,"N/A")</f>
        <v>N/A</v>
      </c>
      <c r="R343" s="45" t="str">
        <f>IF(E343=Translations!$A$100,VLOOKUP(Cost!$D$5,'Coefficient Table'!$A$8:$K$92,9,FALSE)*P343,"N/A")</f>
        <v>N/A</v>
      </c>
      <c r="S343" s="127"/>
      <c r="T343" s="229"/>
      <c r="U343" s="222"/>
      <c r="V343" s="222"/>
      <c r="W343" s="222"/>
      <c r="X343" s="227">
        <f t="shared" si="15"/>
        <v>0</v>
      </c>
      <c r="Y343" s="222"/>
      <c r="Z343" s="222">
        <f>$N343*60*Cost!$H$10*Cost!$H$11*Cost!$D$7/1000</f>
        <v>0</v>
      </c>
      <c r="AA343" s="222">
        <f>$N343*60*Cost!$H$10*Cost!$H$11*Cost!$D$8/1000</f>
        <v>0</v>
      </c>
      <c r="AB343" s="222">
        <f>$N343*60*Cost!$H$10*Cost!$H$11*Cost!$D$9/1000</f>
        <v>0</v>
      </c>
      <c r="AC343" s="222">
        <f>$N343*60*Cost!$H$10*Cost!$H$11*Cost!$D$10/1000</f>
        <v>0</v>
      </c>
      <c r="AD343" s="222">
        <f>$N343*60*Cost!$H$10*Cost!$H$11*Cost!$D$11/1000</f>
        <v>0</v>
      </c>
      <c r="AE343" s="222">
        <f t="shared" si="17"/>
        <v>0</v>
      </c>
      <c r="AF343" s="222"/>
      <c r="AG343" s="222"/>
      <c r="AH343" s="222"/>
      <c r="AI343" s="222"/>
      <c r="AJ343" s="222"/>
      <c r="AK343" s="222"/>
      <c r="AL343" s="222"/>
      <c r="AM343" s="222"/>
      <c r="AN343" s="222"/>
      <c r="AO343" s="222"/>
      <c r="AP343" s="222"/>
      <c r="AQ343" s="222"/>
      <c r="AR343" s="222"/>
      <c r="AS343" s="222"/>
      <c r="AT343" s="222"/>
    </row>
    <row r="344" spans="2:46" ht="13.8" x14ac:dyDescent="0.25">
      <c r="B344" s="15"/>
      <c r="C344" s="15"/>
      <c r="D344" s="15"/>
      <c r="E344" s="16"/>
      <c r="F344" s="15"/>
      <c r="G344" s="29"/>
      <c r="H344" s="322"/>
      <c r="I344" s="323"/>
      <c r="J344" s="323"/>
      <c r="K344" s="15"/>
      <c r="L344" s="15"/>
      <c r="M344" s="204">
        <f t="shared" si="16"/>
        <v>0</v>
      </c>
      <c r="N344" s="44">
        <f>IF(DisplayUnits="standard",IF(G344=0,0,VLOOKUP(G344,'Flow Rate Table'!$B$13:$O$132,X344)),IF(G344=0,0,VLOOKUP(G344,#REF!,X344)))</f>
        <v>0</v>
      </c>
      <c r="O344" s="129" t="str">
        <f>IF(E344=$A$3,M344/Cost!$D$6,"N/A")</f>
        <v>N/A</v>
      </c>
      <c r="P344" s="45" t="str">
        <f>IF(E344=Translations!$A$100,VLOOKUP(Cost!$D$5,'Coefficient Table'!$A$8:$K$92,11,FALSE)*O344,"N/A")</f>
        <v>N/A</v>
      </c>
      <c r="Q344" s="45" t="str">
        <f>IF(E344=Translations!$A$100,VLOOKUP(Cost!$D$5,'Coefficient Table'!$A$8:$K$92,10,FALSE)*O344,"N/A")</f>
        <v>N/A</v>
      </c>
      <c r="R344" s="45" t="str">
        <f>IF(E344=Translations!$A$100,VLOOKUP(Cost!$D$5,'Coefficient Table'!$A$8:$K$92,9,FALSE)*P344,"N/A")</f>
        <v>N/A</v>
      </c>
      <c r="S344" s="127"/>
      <c r="T344" s="229"/>
      <c r="U344" s="222"/>
      <c r="V344" s="222"/>
      <c r="W344" s="222"/>
      <c r="X344" s="227">
        <f t="shared" si="15"/>
        <v>0</v>
      </c>
      <c r="Y344" s="222"/>
      <c r="Z344" s="222">
        <f>$N344*60*Cost!$H$10*Cost!$H$11*Cost!$D$7/1000</f>
        <v>0</v>
      </c>
      <c r="AA344" s="222">
        <f>$N344*60*Cost!$H$10*Cost!$H$11*Cost!$D$8/1000</f>
        <v>0</v>
      </c>
      <c r="AB344" s="222">
        <f>$N344*60*Cost!$H$10*Cost!$H$11*Cost!$D$9/1000</f>
        <v>0</v>
      </c>
      <c r="AC344" s="222">
        <f>$N344*60*Cost!$H$10*Cost!$H$11*Cost!$D$10/1000</f>
        <v>0</v>
      </c>
      <c r="AD344" s="222">
        <f>$N344*60*Cost!$H$10*Cost!$H$11*Cost!$D$11/1000</f>
        <v>0</v>
      </c>
      <c r="AE344" s="222">
        <f t="shared" si="17"/>
        <v>0</v>
      </c>
      <c r="AF344" s="222"/>
      <c r="AG344" s="222"/>
      <c r="AH344" s="222"/>
      <c r="AI344" s="222"/>
      <c r="AJ344" s="222"/>
      <c r="AK344" s="222"/>
      <c r="AL344" s="222"/>
      <c r="AM344" s="222"/>
      <c r="AN344" s="222"/>
      <c r="AO344" s="222"/>
      <c r="AP344" s="222"/>
      <c r="AQ344" s="222"/>
      <c r="AR344" s="222"/>
      <c r="AS344" s="222"/>
      <c r="AT344" s="222"/>
    </row>
    <row r="345" spans="2:46" ht="13.8" x14ac:dyDescent="0.25">
      <c r="B345" s="15"/>
      <c r="C345" s="15"/>
      <c r="D345" s="15"/>
      <c r="E345" s="16"/>
      <c r="F345" s="15"/>
      <c r="G345" s="29"/>
      <c r="H345" s="322"/>
      <c r="I345" s="323"/>
      <c r="J345" s="323"/>
      <c r="K345" s="15"/>
      <c r="L345" s="15"/>
      <c r="M345" s="204">
        <f t="shared" si="16"/>
        <v>0</v>
      </c>
      <c r="N345" s="44">
        <f>IF(DisplayUnits="standard",IF(G345=0,0,VLOOKUP(G345,'Flow Rate Table'!$B$13:$O$132,X345)),IF(G345=0,0,VLOOKUP(G345,#REF!,X345)))</f>
        <v>0</v>
      </c>
      <c r="O345" s="129" t="str">
        <f>IF(E345=$A$3,M345/Cost!$D$6,"N/A")</f>
        <v>N/A</v>
      </c>
      <c r="P345" s="45" t="str">
        <f>IF(E345=Translations!$A$100,VLOOKUP(Cost!$D$5,'Coefficient Table'!$A$8:$K$92,11,FALSE)*O345,"N/A")</f>
        <v>N/A</v>
      </c>
      <c r="Q345" s="45" t="str">
        <f>IF(E345=Translations!$A$100,VLOOKUP(Cost!$D$5,'Coefficient Table'!$A$8:$K$92,10,FALSE)*O345,"N/A")</f>
        <v>N/A</v>
      </c>
      <c r="R345" s="45" t="str">
        <f>IF(E345=Translations!$A$100,VLOOKUP(Cost!$D$5,'Coefficient Table'!$A$8:$K$92,9,FALSE)*P345,"N/A")</f>
        <v>N/A</v>
      </c>
      <c r="S345" s="127"/>
      <c r="T345" s="229"/>
      <c r="U345" s="222"/>
      <c r="V345" s="222"/>
      <c r="W345" s="222"/>
      <c r="X345" s="227">
        <f t="shared" si="15"/>
        <v>0</v>
      </c>
      <c r="Y345" s="222"/>
      <c r="Z345" s="222">
        <f>$N345*60*Cost!$H$10*Cost!$H$11*Cost!$D$7/1000</f>
        <v>0</v>
      </c>
      <c r="AA345" s="222">
        <f>$N345*60*Cost!$H$10*Cost!$H$11*Cost!$D$8/1000</f>
        <v>0</v>
      </c>
      <c r="AB345" s="222">
        <f>$N345*60*Cost!$H$10*Cost!$H$11*Cost!$D$9/1000</f>
        <v>0</v>
      </c>
      <c r="AC345" s="222">
        <f>$N345*60*Cost!$H$10*Cost!$H$11*Cost!$D$10/1000</f>
        <v>0</v>
      </c>
      <c r="AD345" s="222">
        <f>$N345*60*Cost!$H$10*Cost!$H$11*Cost!$D$11/1000</f>
        <v>0</v>
      </c>
      <c r="AE345" s="222">
        <f t="shared" si="17"/>
        <v>0</v>
      </c>
      <c r="AF345" s="222"/>
      <c r="AG345" s="222"/>
      <c r="AH345" s="222"/>
      <c r="AI345" s="222"/>
      <c r="AJ345" s="222"/>
      <c r="AK345" s="222"/>
      <c r="AL345" s="222"/>
      <c r="AM345" s="222"/>
      <c r="AN345" s="222"/>
      <c r="AO345" s="222"/>
      <c r="AP345" s="222"/>
      <c r="AQ345" s="222"/>
      <c r="AR345" s="222"/>
      <c r="AS345" s="222"/>
      <c r="AT345" s="222"/>
    </row>
    <row r="346" spans="2:46" ht="13.8" x14ac:dyDescent="0.25">
      <c r="B346" s="15"/>
      <c r="C346" s="15"/>
      <c r="D346" s="15"/>
      <c r="E346" s="16"/>
      <c r="F346" s="15"/>
      <c r="G346" s="29"/>
      <c r="H346" s="322"/>
      <c r="I346" s="323"/>
      <c r="J346" s="323"/>
      <c r="K346" s="15"/>
      <c r="L346" s="15"/>
      <c r="M346" s="204">
        <f t="shared" si="16"/>
        <v>0</v>
      </c>
      <c r="N346" s="44">
        <f>IF(DisplayUnits="standard",IF(G346=0,0,VLOOKUP(G346,'Flow Rate Table'!$B$13:$O$132,X346)),IF(G346=0,0,VLOOKUP(G346,#REF!,X346)))</f>
        <v>0</v>
      </c>
      <c r="O346" s="129" t="str">
        <f>IF(E346=$A$3,M346/Cost!$D$6,"N/A")</f>
        <v>N/A</v>
      </c>
      <c r="P346" s="45" t="str">
        <f>IF(E346=Translations!$A$100,VLOOKUP(Cost!$D$5,'Coefficient Table'!$A$8:$K$92,11,FALSE)*O346,"N/A")</f>
        <v>N/A</v>
      </c>
      <c r="Q346" s="45" t="str">
        <f>IF(E346=Translations!$A$100,VLOOKUP(Cost!$D$5,'Coefficient Table'!$A$8:$K$92,10,FALSE)*O346,"N/A")</f>
        <v>N/A</v>
      </c>
      <c r="R346" s="45" t="str">
        <f>IF(E346=Translations!$A$100,VLOOKUP(Cost!$D$5,'Coefficient Table'!$A$8:$K$92,9,FALSE)*P346,"N/A")</f>
        <v>N/A</v>
      </c>
      <c r="S346" s="127"/>
      <c r="T346" s="229"/>
      <c r="U346" s="222"/>
      <c r="V346" s="222"/>
      <c r="W346" s="222"/>
      <c r="X346" s="227">
        <f t="shared" si="15"/>
        <v>0</v>
      </c>
      <c r="Y346" s="222"/>
      <c r="Z346" s="222">
        <f>$N346*60*Cost!$H$10*Cost!$H$11*Cost!$D$7/1000</f>
        <v>0</v>
      </c>
      <c r="AA346" s="222">
        <f>$N346*60*Cost!$H$10*Cost!$H$11*Cost!$D$8/1000</f>
        <v>0</v>
      </c>
      <c r="AB346" s="222">
        <f>$N346*60*Cost!$H$10*Cost!$H$11*Cost!$D$9/1000</f>
        <v>0</v>
      </c>
      <c r="AC346" s="222">
        <f>$N346*60*Cost!$H$10*Cost!$H$11*Cost!$D$10/1000</f>
        <v>0</v>
      </c>
      <c r="AD346" s="222">
        <f>$N346*60*Cost!$H$10*Cost!$H$11*Cost!$D$11/1000</f>
        <v>0</v>
      </c>
      <c r="AE346" s="222">
        <f t="shared" si="17"/>
        <v>0</v>
      </c>
      <c r="AF346" s="222"/>
      <c r="AG346" s="222"/>
      <c r="AH346" s="222"/>
      <c r="AI346" s="222"/>
      <c r="AJ346" s="222"/>
      <c r="AK346" s="222"/>
      <c r="AL346" s="222"/>
      <c r="AM346" s="222"/>
      <c r="AN346" s="222"/>
      <c r="AO346" s="222"/>
      <c r="AP346" s="222"/>
      <c r="AQ346" s="222"/>
      <c r="AR346" s="222"/>
      <c r="AS346" s="222"/>
      <c r="AT346" s="222"/>
    </row>
    <row r="347" spans="2:46" ht="13.8" x14ac:dyDescent="0.25">
      <c r="B347" s="15"/>
      <c r="C347" s="15"/>
      <c r="D347" s="15"/>
      <c r="E347" s="16"/>
      <c r="F347" s="15"/>
      <c r="G347" s="29"/>
      <c r="H347" s="322"/>
      <c r="I347" s="323"/>
      <c r="J347" s="323"/>
      <c r="K347" s="15"/>
      <c r="L347" s="15"/>
      <c r="M347" s="204">
        <f t="shared" si="16"/>
        <v>0</v>
      </c>
      <c r="N347" s="44">
        <f>IF(DisplayUnits="standard",IF(G347=0,0,VLOOKUP(G347,'Flow Rate Table'!$B$13:$O$132,X347)),IF(G347=0,0,VLOOKUP(G347,#REF!,X347)))</f>
        <v>0</v>
      </c>
      <c r="O347" s="129" t="str">
        <f>IF(E347=$A$3,M347/Cost!$D$6,"N/A")</f>
        <v>N/A</v>
      </c>
      <c r="P347" s="45" t="str">
        <f>IF(E347=Translations!$A$100,VLOOKUP(Cost!$D$5,'Coefficient Table'!$A$8:$K$92,11,FALSE)*O347,"N/A")</f>
        <v>N/A</v>
      </c>
      <c r="Q347" s="45" t="str">
        <f>IF(E347=Translations!$A$100,VLOOKUP(Cost!$D$5,'Coefficient Table'!$A$8:$K$92,10,FALSE)*O347,"N/A")</f>
        <v>N/A</v>
      </c>
      <c r="R347" s="45" t="str">
        <f>IF(E347=Translations!$A$100,VLOOKUP(Cost!$D$5,'Coefficient Table'!$A$8:$K$92,9,FALSE)*P347,"N/A")</f>
        <v>N/A</v>
      </c>
      <c r="S347" s="127"/>
      <c r="T347" s="229"/>
      <c r="U347" s="222"/>
      <c r="V347" s="222"/>
      <c r="W347" s="222"/>
      <c r="X347" s="227">
        <f t="shared" si="15"/>
        <v>0</v>
      </c>
      <c r="Y347" s="222"/>
      <c r="Z347" s="222">
        <f>$N347*60*Cost!$H$10*Cost!$H$11*Cost!$D$7/1000</f>
        <v>0</v>
      </c>
      <c r="AA347" s="222">
        <f>$N347*60*Cost!$H$10*Cost!$H$11*Cost!$D$8/1000</f>
        <v>0</v>
      </c>
      <c r="AB347" s="222">
        <f>$N347*60*Cost!$H$10*Cost!$H$11*Cost!$D$9/1000</f>
        <v>0</v>
      </c>
      <c r="AC347" s="222">
        <f>$N347*60*Cost!$H$10*Cost!$H$11*Cost!$D$10/1000</f>
        <v>0</v>
      </c>
      <c r="AD347" s="222">
        <f>$N347*60*Cost!$H$10*Cost!$H$11*Cost!$D$11/1000</f>
        <v>0</v>
      </c>
      <c r="AE347" s="222">
        <f t="shared" si="17"/>
        <v>0</v>
      </c>
      <c r="AF347" s="222"/>
      <c r="AG347" s="222"/>
      <c r="AH347" s="222"/>
      <c r="AI347" s="222"/>
      <c r="AJ347" s="222"/>
      <c r="AK347" s="222"/>
      <c r="AL347" s="222"/>
      <c r="AM347" s="222"/>
      <c r="AN347" s="222"/>
      <c r="AO347" s="222"/>
      <c r="AP347" s="222"/>
      <c r="AQ347" s="222"/>
      <c r="AR347" s="222"/>
      <c r="AS347" s="222"/>
      <c r="AT347" s="222"/>
    </row>
    <row r="348" spans="2:46" ht="13.8" x14ac:dyDescent="0.25">
      <c r="B348" s="15"/>
      <c r="C348" s="15"/>
      <c r="D348" s="15"/>
      <c r="E348" s="16"/>
      <c r="F348" s="15"/>
      <c r="G348" s="29"/>
      <c r="H348" s="322"/>
      <c r="I348" s="323"/>
      <c r="J348" s="323"/>
      <c r="K348" s="15"/>
      <c r="L348" s="15"/>
      <c r="M348" s="204">
        <f t="shared" si="16"/>
        <v>0</v>
      </c>
      <c r="N348" s="44">
        <f>IF(DisplayUnits="standard",IF(G348=0,0,VLOOKUP(G348,'Flow Rate Table'!$B$13:$O$132,X348)),IF(G348=0,0,VLOOKUP(G348,#REF!,X348)))</f>
        <v>0</v>
      </c>
      <c r="O348" s="129" t="str">
        <f>IF(E348=$A$3,M348/Cost!$D$6,"N/A")</f>
        <v>N/A</v>
      </c>
      <c r="P348" s="45" t="str">
        <f>IF(E348=Translations!$A$100,VLOOKUP(Cost!$D$5,'Coefficient Table'!$A$8:$K$92,11,FALSE)*O348,"N/A")</f>
        <v>N/A</v>
      </c>
      <c r="Q348" s="45" t="str">
        <f>IF(E348=Translations!$A$100,VLOOKUP(Cost!$D$5,'Coefficient Table'!$A$8:$K$92,10,FALSE)*O348,"N/A")</f>
        <v>N/A</v>
      </c>
      <c r="R348" s="45" t="str">
        <f>IF(E348=Translations!$A$100,VLOOKUP(Cost!$D$5,'Coefficient Table'!$A$8:$K$92,9,FALSE)*P348,"N/A")</f>
        <v>N/A</v>
      </c>
      <c r="S348" s="127"/>
      <c r="T348" s="229"/>
      <c r="U348" s="222"/>
      <c r="V348" s="222"/>
      <c r="W348" s="222"/>
      <c r="X348" s="227">
        <f t="shared" si="15"/>
        <v>0</v>
      </c>
      <c r="Y348" s="222"/>
      <c r="Z348" s="222">
        <f>$N348*60*Cost!$H$10*Cost!$H$11*Cost!$D$7/1000</f>
        <v>0</v>
      </c>
      <c r="AA348" s="222">
        <f>$N348*60*Cost!$H$10*Cost!$H$11*Cost!$D$8/1000</f>
        <v>0</v>
      </c>
      <c r="AB348" s="222">
        <f>$N348*60*Cost!$H$10*Cost!$H$11*Cost!$D$9/1000</f>
        <v>0</v>
      </c>
      <c r="AC348" s="222">
        <f>$N348*60*Cost!$H$10*Cost!$H$11*Cost!$D$10/1000</f>
        <v>0</v>
      </c>
      <c r="AD348" s="222">
        <f>$N348*60*Cost!$H$10*Cost!$H$11*Cost!$D$11/1000</f>
        <v>0</v>
      </c>
      <c r="AE348" s="222">
        <f t="shared" si="17"/>
        <v>0</v>
      </c>
      <c r="AF348" s="222"/>
      <c r="AG348" s="222"/>
      <c r="AH348" s="222"/>
      <c r="AI348" s="222"/>
      <c r="AJ348" s="222"/>
      <c r="AK348" s="222"/>
      <c r="AL348" s="222"/>
      <c r="AM348" s="222"/>
      <c r="AN348" s="222"/>
      <c r="AO348" s="222"/>
      <c r="AP348" s="222"/>
      <c r="AQ348" s="222"/>
      <c r="AR348" s="222"/>
      <c r="AS348" s="222"/>
      <c r="AT348" s="222"/>
    </row>
    <row r="349" spans="2:46" ht="13.8" x14ac:dyDescent="0.25">
      <c r="B349" s="15"/>
      <c r="C349" s="15"/>
      <c r="D349" s="15"/>
      <c r="E349" s="16"/>
      <c r="F349" s="15"/>
      <c r="G349" s="29"/>
      <c r="H349" s="322"/>
      <c r="I349" s="323"/>
      <c r="J349" s="323"/>
      <c r="K349" s="15"/>
      <c r="L349" s="15"/>
      <c r="M349" s="204">
        <f t="shared" si="16"/>
        <v>0</v>
      </c>
      <c r="N349" s="44">
        <f>IF(DisplayUnits="standard",IF(G349=0,0,VLOOKUP(G349,'Flow Rate Table'!$B$13:$O$132,X349)),IF(G349=0,0,VLOOKUP(G349,#REF!,X349)))</f>
        <v>0</v>
      </c>
      <c r="O349" s="129" t="str">
        <f>IF(E349=$A$3,M349/Cost!$D$6,"N/A")</f>
        <v>N/A</v>
      </c>
      <c r="P349" s="45" t="str">
        <f>IF(E349=Translations!$A$100,VLOOKUP(Cost!$D$5,'Coefficient Table'!$A$8:$K$92,11,FALSE)*O349,"N/A")</f>
        <v>N/A</v>
      </c>
      <c r="Q349" s="45" t="str">
        <f>IF(E349=Translations!$A$100,VLOOKUP(Cost!$D$5,'Coefficient Table'!$A$8:$K$92,10,FALSE)*O349,"N/A")</f>
        <v>N/A</v>
      </c>
      <c r="R349" s="45" t="str">
        <f>IF(E349=Translations!$A$100,VLOOKUP(Cost!$D$5,'Coefficient Table'!$A$8:$K$92,9,FALSE)*P349,"N/A")</f>
        <v>N/A</v>
      </c>
      <c r="S349" s="127"/>
      <c r="T349" s="229"/>
      <c r="U349" s="222"/>
      <c r="V349" s="222"/>
      <c r="W349" s="222"/>
      <c r="X349" s="227">
        <f t="shared" si="15"/>
        <v>0</v>
      </c>
      <c r="Y349" s="222"/>
      <c r="Z349" s="222">
        <f>$N349*60*Cost!$H$10*Cost!$H$11*Cost!$D$7/1000</f>
        <v>0</v>
      </c>
      <c r="AA349" s="222">
        <f>$N349*60*Cost!$H$10*Cost!$H$11*Cost!$D$8/1000</f>
        <v>0</v>
      </c>
      <c r="AB349" s="222">
        <f>$N349*60*Cost!$H$10*Cost!$H$11*Cost!$D$9/1000</f>
        <v>0</v>
      </c>
      <c r="AC349" s="222">
        <f>$N349*60*Cost!$H$10*Cost!$H$11*Cost!$D$10/1000</f>
        <v>0</v>
      </c>
      <c r="AD349" s="222">
        <f>$N349*60*Cost!$H$10*Cost!$H$11*Cost!$D$11/1000</f>
        <v>0</v>
      </c>
      <c r="AE349" s="222">
        <f t="shared" si="17"/>
        <v>0</v>
      </c>
      <c r="AF349" s="222"/>
      <c r="AG349" s="222"/>
      <c r="AH349" s="222"/>
      <c r="AI349" s="222"/>
      <c r="AJ349" s="222"/>
      <c r="AK349" s="222"/>
      <c r="AL349" s="222"/>
      <c r="AM349" s="222"/>
      <c r="AN349" s="222"/>
      <c r="AO349" s="222"/>
      <c r="AP349" s="222"/>
      <c r="AQ349" s="222"/>
      <c r="AR349" s="222"/>
      <c r="AS349" s="222"/>
      <c r="AT349" s="222"/>
    </row>
    <row r="350" spans="2:46" ht="13.8" x14ac:dyDescent="0.25">
      <c r="B350" s="15"/>
      <c r="C350" s="15"/>
      <c r="D350" s="15"/>
      <c r="E350" s="16"/>
      <c r="F350" s="15"/>
      <c r="G350" s="29"/>
      <c r="H350" s="322"/>
      <c r="I350" s="323"/>
      <c r="J350" s="323"/>
      <c r="K350" s="15"/>
      <c r="L350" s="15"/>
      <c r="M350" s="204">
        <f t="shared" si="16"/>
        <v>0</v>
      </c>
      <c r="N350" s="44">
        <f>IF(DisplayUnits="standard",IF(G350=0,0,VLOOKUP(G350,'Flow Rate Table'!$B$13:$O$132,X350)),IF(G350=0,0,VLOOKUP(G350,#REF!,X350)))</f>
        <v>0</v>
      </c>
      <c r="O350" s="129" t="str">
        <f>IF(E350=$A$3,M350/Cost!$D$6,"N/A")</f>
        <v>N/A</v>
      </c>
      <c r="P350" s="45" t="str">
        <f>IF(E350=Translations!$A$100,VLOOKUP(Cost!$D$5,'Coefficient Table'!$A$8:$K$92,11,FALSE)*O350,"N/A")</f>
        <v>N/A</v>
      </c>
      <c r="Q350" s="45" t="str">
        <f>IF(E350=Translations!$A$100,VLOOKUP(Cost!$D$5,'Coefficient Table'!$A$8:$K$92,10,FALSE)*O350,"N/A")</f>
        <v>N/A</v>
      </c>
      <c r="R350" s="45" t="str">
        <f>IF(E350=Translations!$A$100,VLOOKUP(Cost!$D$5,'Coefficient Table'!$A$8:$K$92,9,FALSE)*P350,"N/A")</f>
        <v>N/A</v>
      </c>
      <c r="S350" s="127"/>
      <c r="T350" s="229"/>
      <c r="U350" s="222"/>
      <c r="V350" s="222"/>
      <c r="W350" s="222"/>
      <c r="X350" s="227">
        <f t="shared" si="15"/>
        <v>0</v>
      </c>
      <c r="Y350" s="222"/>
      <c r="Z350" s="222">
        <f>$N350*60*Cost!$H$10*Cost!$H$11*Cost!$D$7/1000</f>
        <v>0</v>
      </c>
      <c r="AA350" s="222">
        <f>$N350*60*Cost!$H$10*Cost!$H$11*Cost!$D$8/1000</f>
        <v>0</v>
      </c>
      <c r="AB350" s="222">
        <f>$N350*60*Cost!$H$10*Cost!$H$11*Cost!$D$9/1000</f>
        <v>0</v>
      </c>
      <c r="AC350" s="222">
        <f>$N350*60*Cost!$H$10*Cost!$H$11*Cost!$D$10/1000</f>
        <v>0</v>
      </c>
      <c r="AD350" s="222">
        <f>$N350*60*Cost!$H$10*Cost!$H$11*Cost!$D$11/1000</f>
        <v>0</v>
      </c>
      <c r="AE350" s="222">
        <f t="shared" si="17"/>
        <v>0</v>
      </c>
      <c r="AF350" s="222"/>
      <c r="AG350" s="222"/>
      <c r="AH350" s="222"/>
      <c r="AI350" s="222"/>
      <c r="AJ350" s="222"/>
      <c r="AK350" s="222"/>
      <c r="AL350" s="222"/>
      <c r="AM350" s="222"/>
      <c r="AN350" s="222"/>
      <c r="AO350" s="222"/>
      <c r="AP350" s="222"/>
      <c r="AQ350" s="222"/>
      <c r="AR350" s="222"/>
      <c r="AS350" s="222"/>
      <c r="AT350" s="222"/>
    </row>
    <row r="351" spans="2:46" ht="13.8" x14ac:dyDescent="0.25">
      <c r="B351" s="15"/>
      <c r="C351" s="15"/>
      <c r="D351" s="15"/>
      <c r="E351" s="16"/>
      <c r="F351" s="15"/>
      <c r="G351" s="29"/>
      <c r="H351" s="322"/>
      <c r="I351" s="323"/>
      <c r="J351" s="323"/>
      <c r="K351" s="15"/>
      <c r="L351" s="15"/>
      <c r="M351" s="204">
        <f t="shared" si="16"/>
        <v>0</v>
      </c>
      <c r="N351" s="44">
        <f>IF(DisplayUnits="standard",IF(G351=0,0,VLOOKUP(G351,'Flow Rate Table'!$B$13:$O$132,X351)),IF(G351=0,0,VLOOKUP(G351,#REF!,X351)))</f>
        <v>0</v>
      </c>
      <c r="O351" s="129" t="str">
        <f>IF(E351=$A$3,M351/Cost!$D$6,"N/A")</f>
        <v>N/A</v>
      </c>
      <c r="P351" s="45" t="str">
        <f>IF(E351=Translations!$A$100,VLOOKUP(Cost!$D$5,'Coefficient Table'!$A$8:$K$92,11,FALSE)*O351,"N/A")</f>
        <v>N/A</v>
      </c>
      <c r="Q351" s="45" t="str">
        <f>IF(E351=Translations!$A$100,VLOOKUP(Cost!$D$5,'Coefficient Table'!$A$8:$K$92,10,FALSE)*O351,"N/A")</f>
        <v>N/A</v>
      </c>
      <c r="R351" s="45" t="str">
        <f>IF(E351=Translations!$A$100,VLOOKUP(Cost!$D$5,'Coefficient Table'!$A$8:$K$92,9,FALSE)*P351,"N/A")</f>
        <v>N/A</v>
      </c>
      <c r="S351" s="127"/>
      <c r="T351" s="229"/>
      <c r="U351" s="222"/>
      <c r="V351" s="222"/>
      <c r="W351" s="222"/>
      <c r="X351" s="227">
        <f t="shared" si="15"/>
        <v>0</v>
      </c>
      <c r="Y351" s="222"/>
      <c r="Z351" s="222">
        <f>$N351*60*Cost!$H$10*Cost!$H$11*Cost!$D$7/1000</f>
        <v>0</v>
      </c>
      <c r="AA351" s="222">
        <f>$N351*60*Cost!$H$10*Cost!$H$11*Cost!$D$8/1000</f>
        <v>0</v>
      </c>
      <c r="AB351" s="222">
        <f>$N351*60*Cost!$H$10*Cost!$H$11*Cost!$D$9/1000</f>
        <v>0</v>
      </c>
      <c r="AC351" s="222">
        <f>$N351*60*Cost!$H$10*Cost!$H$11*Cost!$D$10/1000</f>
        <v>0</v>
      </c>
      <c r="AD351" s="222">
        <f>$N351*60*Cost!$H$10*Cost!$H$11*Cost!$D$11/1000</f>
        <v>0</v>
      </c>
      <c r="AE351" s="222">
        <f t="shared" si="17"/>
        <v>0</v>
      </c>
      <c r="AF351" s="222"/>
      <c r="AG351" s="222"/>
      <c r="AH351" s="222"/>
      <c r="AI351" s="222"/>
      <c r="AJ351" s="222"/>
      <c r="AK351" s="222"/>
      <c r="AL351" s="222"/>
      <c r="AM351" s="222"/>
      <c r="AN351" s="222"/>
      <c r="AO351" s="222"/>
      <c r="AP351" s="222"/>
      <c r="AQ351" s="222"/>
      <c r="AR351" s="222"/>
      <c r="AS351" s="222"/>
      <c r="AT351" s="222"/>
    </row>
    <row r="352" spans="2:46" ht="13.8" x14ac:dyDescent="0.25">
      <c r="B352" s="15"/>
      <c r="C352" s="15"/>
      <c r="D352" s="15"/>
      <c r="E352" s="16"/>
      <c r="F352" s="15"/>
      <c r="G352" s="29"/>
      <c r="H352" s="322"/>
      <c r="I352" s="323"/>
      <c r="J352" s="323"/>
      <c r="K352" s="15"/>
      <c r="L352" s="15"/>
      <c r="M352" s="204">
        <f t="shared" si="16"/>
        <v>0</v>
      </c>
      <c r="N352" s="44">
        <f>IF(DisplayUnits="standard",IF(G352=0,0,VLOOKUP(G352,'Flow Rate Table'!$B$13:$O$132,X352)),IF(G352=0,0,VLOOKUP(G352,#REF!,X352)))</f>
        <v>0</v>
      </c>
      <c r="O352" s="129" t="str">
        <f>IF(E352=$A$3,M352/Cost!$D$6,"N/A")</f>
        <v>N/A</v>
      </c>
      <c r="P352" s="45" t="str">
        <f>IF(E352=Translations!$A$100,VLOOKUP(Cost!$D$5,'Coefficient Table'!$A$8:$K$92,11,FALSE)*O352,"N/A")</f>
        <v>N/A</v>
      </c>
      <c r="Q352" s="45" t="str">
        <f>IF(E352=Translations!$A$100,VLOOKUP(Cost!$D$5,'Coefficient Table'!$A$8:$K$92,10,FALSE)*O352,"N/A")</f>
        <v>N/A</v>
      </c>
      <c r="R352" s="45" t="str">
        <f>IF(E352=Translations!$A$100,VLOOKUP(Cost!$D$5,'Coefficient Table'!$A$8:$K$92,9,FALSE)*P352,"N/A")</f>
        <v>N/A</v>
      </c>
      <c r="S352" s="127"/>
      <c r="T352" s="229"/>
      <c r="U352" s="222"/>
      <c r="V352" s="222"/>
      <c r="W352" s="222"/>
      <c r="X352" s="227">
        <f t="shared" si="15"/>
        <v>0</v>
      </c>
      <c r="Y352" s="222"/>
      <c r="Z352" s="222">
        <f>$N352*60*Cost!$H$10*Cost!$H$11*Cost!$D$7/1000</f>
        <v>0</v>
      </c>
      <c r="AA352" s="222">
        <f>$N352*60*Cost!$H$10*Cost!$H$11*Cost!$D$8/1000</f>
        <v>0</v>
      </c>
      <c r="AB352" s="222">
        <f>$N352*60*Cost!$H$10*Cost!$H$11*Cost!$D$9/1000</f>
        <v>0</v>
      </c>
      <c r="AC352" s="222">
        <f>$N352*60*Cost!$H$10*Cost!$H$11*Cost!$D$10/1000</f>
        <v>0</v>
      </c>
      <c r="AD352" s="222">
        <f>$N352*60*Cost!$H$10*Cost!$H$11*Cost!$D$11/1000</f>
        <v>0</v>
      </c>
      <c r="AE352" s="222">
        <f t="shared" si="17"/>
        <v>0</v>
      </c>
      <c r="AF352" s="222"/>
      <c r="AG352" s="222"/>
      <c r="AH352" s="222"/>
      <c r="AI352" s="222"/>
      <c r="AJ352" s="222"/>
      <c r="AK352" s="222"/>
      <c r="AL352" s="222"/>
      <c r="AM352" s="222"/>
      <c r="AN352" s="222"/>
      <c r="AO352" s="222"/>
      <c r="AP352" s="222"/>
      <c r="AQ352" s="222"/>
      <c r="AR352" s="222"/>
      <c r="AS352" s="222"/>
      <c r="AT352" s="222"/>
    </row>
    <row r="353" spans="2:46" ht="13.8" x14ac:dyDescent="0.25">
      <c r="B353" s="15"/>
      <c r="C353" s="15"/>
      <c r="D353" s="15"/>
      <c r="E353" s="16"/>
      <c r="F353" s="15"/>
      <c r="G353" s="29"/>
      <c r="H353" s="322"/>
      <c r="I353" s="323"/>
      <c r="J353" s="323"/>
      <c r="K353" s="15"/>
      <c r="L353" s="15"/>
      <c r="M353" s="204">
        <f t="shared" si="16"/>
        <v>0</v>
      </c>
      <c r="N353" s="44">
        <f>IF(DisplayUnits="standard",IF(G353=0,0,VLOOKUP(G353,'Flow Rate Table'!$B$13:$O$132,X353)),IF(G353=0,0,VLOOKUP(G353,#REF!,X353)))</f>
        <v>0</v>
      </c>
      <c r="O353" s="129" t="str">
        <f>IF(E353=$A$3,M353/Cost!$D$6,"N/A")</f>
        <v>N/A</v>
      </c>
      <c r="P353" s="45" t="str">
        <f>IF(E353=Translations!$A$100,VLOOKUP(Cost!$D$5,'Coefficient Table'!$A$8:$K$92,11,FALSE)*O353,"N/A")</f>
        <v>N/A</v>
      </c>
      <c r="Q353" s="45" t="str">
        <f>IF(E353=Translations!$A$100,VLOOKUP(Cost!$D$5,'Coefficient Table'!$A$8:$K$92,10,FALSE)*O353,"N/A")</f>
        <v>N/A</v>
      </c>
      <c r="R353" s="45" t="str">
        <f>IF(E353=Translations!$A$100,VLOOKUP(Cost!$D$5,'Coefficient Table'!$A$8:$K$92,9,FALSE)*P353,"N/A")</f>
        <v>N/A</v>
      </c>
      <c r="S353" s="127"/>
      <c r="T353" s="229"/>
      <c r="U353" s="222"/>
      <c r="V353" s="222"/>
      <c r="W353" s="222"/>
      <c r="X353" s="227">
        <f t="shared" si="15"/>
        <v>0</v>
      </c>
      <c r="Y353" s="222"/>
      <c r="Z353" s="222">
        <f>$N353*60*Cost!$H$10*Cost!$H$11*Cost!$D$7/1000</f>
        <v>0</v>
      </c>
      <c r="AA353" s="222">
        <f>$N353*60*Cost!$H$10*Cost!$H$11*Cost!$D$8/1000</f>
        <v>0</v>
      </c>
      <c r="AB353" s="222">
        <f>$N353*60*Cost!$H$10*Cost!$H$11*Cost!$D$9/1000</f>
        <v>0</v>
      </c>
      <c r="AC353" s="222">
        <f>$N353*60*Cost!$H$10*Cost!$H$11*Cost!$D$10/1000</f>
        <v>0</v>
      </c>
      <c r="AD353" s="222">
        <f>$N353*60*Cost!$H$10*Cost!$H$11*Cost!$D$11/1000</f>
        <v>0</v>
      </c>
      <c r="AE353" s="222">
        <f t="shared" si="17"/>
        <v>0</v>
      </c>
      <c r="AF353" s="222"/>
      <c r="AG353" s="222"/>
      <c r="AH353" s="222"/>
      <c r="AI353" s="222"/>
      <c r="AJ353" s="222"/>
      <c r="AK353" s="222"/>
      <c r="AL353" s="222"/>
      <c r="AM353" s="222"/>
      <c r="AN353" s="222"/>
      <c r="AO353" s="222"/>
      <c r="AP353" s="222"/>
      <c r="AQ353" s="222"/>
      <c r="AR353" s="222"/>
      <c r="AS353" s="222"/>
      <c r="AT353" s="222"/>
    </row>
    <row r="354" spans="2:46" ht="13.8" x14ac:dyDescent="0.25">
      <c r="B354" s="15"/>
      <c r="C354" s="15"/>
      <c r="D354" s="15"/>
      <c r="E354" s="16"/>
      <c r="F354" s="15"/>
      <c r="G354" s="29"/>
      <c r="H354" s="322"/>
      <c r="I354" s="323"/>
      <c r="J354" s="323"/>
      <c r="K354" s="15"/>
      <c r="L354" s="15"/>
      <c r="M354" s="204">
        <f t="shared" si="16"/>
        <v>0</v>
      </c>
      <c r="N354" s="44">
        <f>IF(DisplayUnits="standard",IF(G354=0,0,VLOOKUP(G354,'Flow Rate Table'!$B$13:$O$132,X354)),IF(G354=0,0,VLOOKUP(G354,#REF!,X354)))</f>
        <v>0</v>
      </c>
      <c r="O354" s="129" t="str">
        <f>IF(E354=$A$3,M354/Cost!$D$6,"N/A")</f>
        <v>N/A</v>
      </c>
      <c r="P354" s="45" t="str">
        <f>IF(E354=Translations!$A$100,VLOOKUP(Cost!$D$5,'Coefficient Table'!$A$8:$K$92,11,FALSE)*O354,"N/A")</f>
        <v>N/A</v>
      </c>
      <c r="Q354" s="45" t="str">
        <f>IF(E354=Translations!$A$100,VLOOKUP(Cost!$D$5,'Coefficient Table'!$A$8:$K$92,10,FALSE)*O354,"N/A")</f>
        <v>N/A</v>
      </c>
      <c r="R354" s="45" t="str">
        <f>IF(E354=Translations!$A$100,VLOOKUP(Cost!$D$5,'Coefficient Table'!$A$8:$K$92,9,FALSE)*P354,"N/A")</f>
        <v>N/A</v>
      </c>
      <c r="S354" s="127"/>
      <c r="T354" s="229"/>
      <c r="U354" s="222"/>
      <c r="V354" s="222"/>
      <c r="W354" s="222"/>
      <c r="X354" s="227">
        <f t="shared" si="15"/>
        <v>0</v>
      </c>
      <c r="Y354" s="222"/>
      <c r="Z354" s="222">
        <f>$N354*60*Cost!$H$10*Cost!$H$11*Cost!$D$7/1000</f>
        <v>0</v>
      </c>
      <c r="AA354" s="222">
        <f>$N354*60*Cost!$H$10*Cost!$H$11*Cost!$D$8/1000</f>
        <v>0</v>
      </c>
      <c r="AB354" s="222">
        <f>$N354*60*Cost!$H$10*Cost!$H$11*Cost!$D$9/1000</f>
        <v>0</v>
      </c>
      <c r="AC354" s="222">
        <f>$N354*60*Cost!$H$10*Cost!$H$11*Cost!$D$10/1000</f>
        <v>0</v>
      </c>
      <c r="AD354" s="222">
        <f>$N354*60*Cost!$H$10*Cost!$H$11*Cost!$D$11/1000</f>
        <v>0</v>
      </c>
      <c r="AE354" s="222">
        <f t="shared" si="17"/>
        <v>0</v>
      </c>
      <c r="AF354" s="222"/>
      <c r="AG354" s="222"/>
      <c r="AH354" s="222"/>
      <c r="AI354" s="222"/>
      <c r="AJ354" s="222"/>
      <c r="AK354" s="222"/>
      <c r="AL354" s="222"/>
      <c r="AM354" s="222"/>
      <c r="AN354" s="222"/>
      <c r="AO354" s="222"/>
      <c r="AP354" s="222"/>
      <c r="AQ354" s="222"/>
      <c r="AR354" s="222"/>
      <c r="AS354" s="222"/>
      <c r="AT354" s="222"/>
    </row>
    <row r="355" spans="2:46" ht="13.8" x14ac:dyDescent="0.25">
      <c r="B355" s="15"/>
      <c r="C355" s="15"/>
      <c r="D355" s="15"/>
      <c r="E355" s="16"/>
      <c r="F355" s="15"/>
      <c r="G355" s="29"/>
      <c r="H355" s="322"/>
      <c r="I355" s="323"/>
      <c r="J355" s="323"/>
      <c r="K355" s="15"/>
      <c r="L355" s="15"/>
      <c r="M355" s="204">
        <f t="shared" si="16"/>
        <v>0</v>
      </c>
      <c r="N355" s="44">
        <f>IF(DisplayUnits="standard",IF(G355=0,0,VLOOKUP(G355,'Flow Rate Table'!$B$13:$O$132,X355)),IF(G355=0,0,VLOOKUP(G355,#REF!,X355)))</f>
        <v>0</v>
      </c>
      <c r="O355" s="129" t="str">
        <f>IF(E355=$A$3,M355/Cost!$D$6,"N/A")</f>
        <v>N/A</v>
      </c>
      <c r="P355" s="45" t="str">
        <f>IF(E355=Translations!$A$100,VLOOKUP(Cost!$D$5,'Coefficient Table'!$A$8:$K$92,11,FALSE)*O355,"N/A")</f>
        <v>N/A</v>
      </c>
      <c r="Q355" s="45" t="str">
        <f>IF(E355=Translations!$A$100,VLOOKUP(Cost!$D$5,'Coefficient Table'!$A$8:$K$92,10,FALSE)*O355,"N/A")</f>
        <v>N/A</v>
      </c>
      <c r="R355" s="45" t="str">
        <f>IF(E355=Translations!$A$100,VLOOKUP(Cost!$D$5,'Coefficient Table'!$A$8:$K$92,9,FALSE)*P355,"N/A")</f>
        <v>N/A</v>
      </c>
      <c r="S355" s="127"/>
      <c r="T355" s="229"/>
      <c r="U355" s="222"/>
      <c r="V355" s="222"/>
      <c r="W355" s="222"/>
      <c r="X355" s="227">
        <f t="shared" si="15"/>
        <v>0</v>
      </c>
      <c r="Y355" s="222"/>
      <c r="Z355" s="222">
        <f>$N355*60*Cost!$H$10*Cost!$H$11*Cost!$D$7/1000</f>
        <v>0</v>
      </c>
      <c r="AA355" s="222">
        <f>$N355*60*Cost!$H$10*Cost!$H$11*Cost!$D$8/1000</f>
        <v>0</v>
      </c>
      <c r="AB355" s="222">
        <f>$N355*60*Cost!$H$10*Cost!$H$11*Cost!$D$9/1000</f>
        <v>0</v>
      </c>
      <c r="AC355" s="222">
        <f>$N355*60*Cost!$H$10*Cost!$H$11*Cost!$D$10/1000</f>
        <v>0</v>
      </c>
      <c r="AD355" s="222">
        <f>$N355*60*Cost!$H$10*Cost!$H$11*Cost!$D$11/1000</f>
        <v>0</v>
      </c>
      <c r="AE355" s="222">
        <f t="shared" si="17"/>
        <v>0</v>
      </c>
      <c r="AF355" s="222"/>
      <c r="AG355" s="222"/>
      <c r="AH355" s="222"/>
      <c r="AI355" s="222"/>
      <c r="AJ355" s="222"/>
      <c r="AK355" s="222"/>
      <c r="AL355" s="222"/>
      <c r="AM355" s="222"/>
      <c r="AN355" s="222"/>
      <c r="AO355" s="222"/>
      <c r="AP355" s="222"/>
      <c r="AQ355" s="222"/>
      <c r="AR355" s="222"/>
      <c r="AS355" s="222"/>
      <c r="AT355" s="222"/>
    </row>
    <row r="356" spans="2:46" ht="13.8" x14ac:dyDescent="0.25">
      <c r="B356" s="15"/>
      <c r="C356" s="15"/>
      <c r="D356" s="15"/>
      <c r="E356" s="16"/>
      <c r="F356" s="15"/>
      <c r="G356" s="29"/>
      <c r="H356" s="322"/>
      <c r="I356" s="323"/>
      <c r="J356" s="323"/>
      <c r="K356" s="15"/>
      <c r="L356" s="15"/>
      <c r="M356" s="204">
        <f t="shared" si="16"/>
        <v>0</v>
      </c>
      <c r="N356" s="44">
        <f>IF(DisplayUnits="standard",IF(G356=0,0,VLOOKUP(G356,'Flow Rate Table'!$B$13:$O$132,X356)),IF(G356=0,0,VLOOKUP(G356,#REF!,X356)))</f>
        <v>0</v>
      </c>
      <c r="O356" s="129" t="str">
        <f>IF(E356=$A$3,M356/Cost!$D$6,"N/A")</f>
        <v>N/A</v>
      </c>
      <c r="P356" s="45" t="str">
        <f>IF(E356=Translations!$A$100,VLOOKUP(Cost!$D$5,'Coefficient Table'!$A$8:$K$92,11,FALSE)*O356,"N/A")</f>
        <v>N/A</v>
      </c>
      <c r="Q356" s="45" t="str">
        <f>IF(E356=Translations!$A$100,VLOOKUP(Cost!$D$5,'Coefficient Table'!$A$8:$K$92,10,FALSE)*O356,"N/A")</f>
        <v>N/A</v>
      </c>
      <c r="R356" s="45" t="str">
        <f>IF(E356=Translations!$A$100,VLOOKUP(Cost!$D$5,'Coefficient Table'!$A$8:$K$92,9,FALSE)*P356,"N/A")</f>
        <v>N/A</v>
      </c>
      <c r="S356" s="127"/>
      <c r="T356" s="229"/>
      <c r="U356" s="222"/>
      <c r="V356" s="222"/>
      <c r="W356" s="222"/>
      <c r="X356" s="227">
        <f t="shared" si="15"/>
        <v>0</v>
      </c>
      <c r="Y356" s="222"/>
      <c r="Z356" s="222">
        <f>$N356*60*Cost!$H$10*Cost!$H$11*Cost!$D$7/1000</f>
        <v>0</v>
      </c>
      <c r="AA356" s="222">
        <f>$N356*60*Cost!$H$10*Cost!$H$11*Cost!$D$8/1000</f>
        <v>0</v>
      </c>
      <c r="AB356" s="222">
        <f>$N356*60*Cost!$H$10*Cost!$H$11*Cost!$D$9/1000</f>
        <v>0</v>
      </c>
      <c r="AC356" s="222">
        <f>$N356*60*Cost!$H$10*Cost!$H$11*Cost!$D$10/1000</f>
        <v>0</v>
      </c>
      <c r="AD356" s="222">
        <f>$N356*60*Cost!$H$10*Cost!$H$11*Cost!$D$11/1000</f>
        <v>0</v>
      </c>
      <c r="AE356" s="222">
        <f t="shared" si="17"/>
        <v>0</v>
      </c>
      <c r="AF356" s="222"/>
      <c r="AG356" s="222"/>
      <c r="AH356" s="222"/>
      <c r="AI356" s="222"/>
      <c r="AJ356" s="222"/>
      <c r="AK356" s="222"/>
      <c r="AL356" s="222"/>
      <c r="AM356" s="222"/>
      <c r="AN356" s="222"/>
      <c r="AO356" s="222"/>
      <c r="AP356" s="222"/>
      <c r="AQ356" s="222"/>
      <c r="AR356" s="222"/>
      <c r="AS356" s="222"/>
      <c r="AT356" s="222"/>
    </row>
    <row r="357" spans="2:46" ht="13.8" x14ac:dyDescent="0.25">
      <c r="B357" s="15"/>
      <c r="C357" s="15"/>
      <c r="D357" s="15"/>
      <c r="E357" s="16"/>
      <c r="F357" s="15"/>
      <c r="G357" s="29"/>
      <c r="H357" s="322"/>
      <c r="I357" s="323"/>
      <c r="J357" s="323"/>
      <c r="K357" s="15"/>
      <c r="L357" s="15"/>
      <c r="M357" s="204">
        <f t="shared" si="16"/>
        <v>0</v>
      </c>
      <c r="N357" s="44">
        <f>IF(DisplayUnits="standard",IF(G357=0,0,VLOOKUP(G357,'Flow Rate Table'!$B$13:$O$132,X357)),IF(G357=0,0,VLOOKUP(G357,#REF!,X357)))</f>
        <v>0</v>
      </c>
      <c r="O357" s="129" t="str">
        <f>IF(E357=$A$3,M357/Cost!$D$6,"N/A")</f>
        <v>N/A</v>
      </c>
      <c r="P357" s="45" t="str">
        <f>IF(E357=Translations!$A$100,VLOOKUP(Cost!$D$5,'Coefficient Table'!$A$8:$K$92,11,FALSE)*O357,"N/A")</f>
        <v>N/A</v>
      </c>
      <c r="Q357" s="45" t="str">
        <f>IF(E357=Translations!$A$100,VLOOKUP(Cost!$D$5,'Coefficient Table'!$A$8:$K$92,10,FALSE)*O357,"N/A")</f>
        <v>N/A</v>
      </c>
      <c r="R357" s="45" t="str">
        <f>IF(E357=Translations!$A$100,VLOOKUP(Cost!$D$5,'Coefficient Table'!$A$8:$K$92,9,FALSE)*P357,"N/A")</f>
        <v>N/A</v>
      </c>
      <c r="S357" s="127"/>
      <c r="T357" s="229"/>
      <c r="U357" s="222"/>
      <c r="V357" s="222"/>
      <c r="W357" s="222"/>
      <c r="X357" s="227">
        <f t="shared" si="15"/>
        <v>0</v>
      </c>
      <c r="Y357" s="222"/>
      <c r="Z357" s="222">
        <f>$N357*60*Cost!$H$10*Cost!$H$11*Cost!$D$7/1000</f>
        <v>0</v>
      </c>
      <c r="AA357" s="222">
        <f>$N357*60*Cost!$H$10*Cost!$H$11*Cost!$D$8/1000</f>
        <v>0</v>
      </c>
      <c r="AB357" s="222">
        <f>$N357*60*Cost!$H$10*Cost!$H$11*Cost!$D$9/1000</f>
        <v>0</v>
      </c>
      <c r="AC357" s="222">
        <f>$N357*60*Cost!$H$10*Cost!$H$11*Cost!$D$10/1000</f>
        <v>0</v>
      </c>
      <c r="AD357" s="222">
        <f>$N357*60*Cost!$H$10*Cost!$H$11*Cost!$D$11/1000</f>
        <v>0</v>
      </c>
      <c r="AE357" s="222">
        <f t="shared" si="17"/>
        <v>0</v>
      </c>
      <c r="AF357" s="222"/>
      <c r="AG357" s="222"/>
      <c r="AH357" s="222"/>
      <c r="AI357" s="222"/>
      <c r="AJ357" s="222"/>
      <c r="AK357" s="222"/>
      <c r="AL357" s="222"/>
      <c r="AM357" s="222"/>
      <c r="AN357" s="222"/>
      <c r="AO357" s="222"/>
      <c r="AP357" s="222"/>
      <c r="AQ357" s="222"/>
      <c r="AR357" s="222"/>
      <c r="AS357" s="222"/>
      <c r="AT357" s="222"/>
    </row>
    <row r="358" spans="2:46" ht="13.8" x14ac:dyDescent="0.25">
      <c r="B358" s="15"/>
      <c r="C358" s="15"/>
      <c r="D358" s="15"/>
      <c r="E358" s="16"/>
      <c r="F358" s="15"/>
      <c r="G358" s="29"/>
      <c r="H358" s="322"/>
      <c r="I358" s="323"/>
      <c r="J358" s="323"/>
      <c r="K358" s="15"/>
      <c r="L358" s="15"/>
      <c r="M358" s="204">
        <f t="shared" si="16"/>
        <v>0</v>
      </c>
      <c r="N358" s="44">
        <f>IF(DisplayUnits="standard",IF(G358=0,0,VLOOKUP(G358,'Flow Rate Table'!$B$13:$O$132,X358)),IF(G358=0,0,VLOOKUP(G358,#REF!,X358)))</f>
        <v>0</v>
      </c>
      <c r="O358" s="129" t="str">
        <f>IF(E358=$A$3,M358/Cost!$D$6,"N/A")</f>
        <v>N/A</v>
      </c>
      <c r="P358" s="45" t="str">
        <f>IF(E358=Translations!$A$100,VLOOKUP(Cost!$D$5,'Coefficient Table'!$A$8:$K$92,11,FALSE)*O358,"N/A")</f>
        <v>N/A</v>
      </c>
      <c r="Q358" s="45" t="str">
        <f>IF(E358=Translations!$A$100,VLOOKUP(Cost!$D$5,'Coefficient Table'!$A$8:$K$92,10,FALSE)*O358,"N/A")</f>
        <v>N/A</v>
      </c>
      <c r="R358" s="45" t="str">
        <f>IF(E358=Translations!$A$100,VLOOKUP(Cost!$D$5,'Coefficient Table'!$A$8:$K$92,9,FALSE)*P358,"N/A")</f>
        <v>N/A</v>
      </c>
      <c r="S358" s="127"/>
      <c r="T358" s="229"/>
      <c r="U358" s="222"/>
      <c r="V358" s="222"/>
      <c r="W358" s="222"/>
      <c r="X358" s="227">
        <f t="shared" si="15"/>
        <v>0</v>
      </c>
      <c r="Y358" s="222"/>
      <c r="Z358" s="222">
        <f>$N358*60*Cost!$H$10*Cost!$H$11*Cost!$D$7/1000</f>
        <v>0</v>
      </c>
      <c r="AA358" s="222">
        <f>$N358*60*Cost!$H$10*Cost!$H$11*Cost!$D$8/1000</f>
        <v>0</v>
      </c>
      <c r="AB358" s="222">
        <f>$N358*60*Cost!$H$10*Cost!$H$11*Cost!$D$9/1000</f>
        <v>0</v>
      </c>
      <c r="AC358" s="222">
        <f>$N358*60*Cost!$H$10*Cost!$H$11*Cost!$D$10/1000</f>
        <v>0</v>
      </c>
      <c r="AD358" s="222">
        <f>$N358*60*Cost!$H$10*Cost!$H$11*Cost!$D$11/1000</f>
        <v>0</v>
      </c>
      <c r="AE358" s="222">
        <f t="shared" si="17"/>
        <v>0</v>
      </c>
      <c r="AF358" s="222"/>
      <c r="AG358" s="222"/>
      <c r="AH358" s="222"/>
      <c r="AI358" s="222"/>
      <c r="AJ358" s="222"/>
      <c r="AK358" s="222"/>
      <c r="AL358" s="222"/>
      <c r="AM358" s="222"/>
      <c r="AN358" s="222"/>
      <c r="AO358" s="222"/>
      <c r="AP358" s="222"/>
      <c r="AQ358" s="222"/>
      <c r="AR358" s="222"/>
      <c r="AS358" s="222"/>
      <c r="AT358" s="222"/>
    </row>
    <row r="359" spans="2:46" ht="13.8" x14ac:dyDescent="0.25">
      <c r="B359" s="15"/>
      <c r="C359" s="15"/>
      <c r="D359" s="15"/>
      <c r="E359" s="16"/>
      <c r="F359" s="15"/>
      <c r="G359" s="29"/>
      <c r="H359" s="322"/>
      <c r="I359" s="323"/>
      <c r="J359" s="323"/>
      <c r="K359" s="15"/>
      <c r="L359" s="15"/>
      <c r="M359" s="204">
        <f t="shared" si="16"/>
        <v>0</v>
      </c>
      <c r="N359" s="44">
        <f>IF(DisplayUnits="standard",IF(G359=0,0,VLOOKUP(G359,'Flow Rate Table'!$B$13:$O$132,X359)),IF(G359=0,0,VLOOKUP(G359,#REF!,X359)))</f>
        <v>0</v>
      </c>
      <c r="O359" s="129" t="str">
        <f>IF(E359=$A$3,M359/Cost!$D$6,"N/A")</f>
        <v>N/A</v>
      </c>
      <c r="P359" s="45" t="str">
        <f>IF(E359=Translations!$A$100,VLOOKUP(Cost!$D$5,'Coefficient Table'!$A$8:$K$92,11,FALSE)*O359,"N/A")</f>
        <v>N/A</v>
      </c>
      <c r="Q359" s="45" t="str">
        <f>IF(E359=Translations!$A$100,VLOOKUP(Cost!$D$5,'Coefficient Table'!$A$8:$K$92,10,FALSE)*O359,"N/A")</f>
        <v>N/A</v>
      </c>
      <c r="R359" s="45" t="str">
        <f>IF(E359=Translations!$A$100,VLOOKUP(Cost!$D$5,'Coefficient Table'!$A$8:$K$92,9,FALSE)*P359,"N/A")</f>
        <v>N/A</v>
      </c>
      <c r="S359" s="127"/>
      <c r="T359" s="229"/>
      <c r="U359" s="222"/>
      <c r="V359" s="222"/>
      <c r="W359" s="222"/>
      <c r="X359" s="227">
        <f t="shared" si="15"/>
        <v>0</v>
      </c>
      <c r="Y359" s="222"/>
      <c r="Z359" s="222">
        <f>$N359*60*Cost!$H$10*Cost!$H$11*Cost!$D$7/1000</f>
        <v>0</v>
      </c>
      <c r="AA359" s="222">
        <f>$N359*60*Cost!$H$10*Cost!$H$11*Cost!$D$8/1000</f>
        <v>0</v>
      </c>
      <c r="AB359" s="222">
        <f>$N359*60*Cost!$H$10*Cost!$H$11*Cost!$D$9/1000</f>
        <v>0</v>
      </c>
      <c r="AC359" s="222">
        <f>$N359*60*Cost!$H$10*Cost!$H$11*Cost!$D$10/1000</f>
        <v>0</v>
      </c>
      <c r="AD359" s="222">
        <f>$N359*60*Cost!$H$10*Cost!$H$11*Cost!$D$11/1000</f>
        <v>0</v>
      </c>
      <c r="AE359" s="222">
        <f t="shared" si="17"/>
        <v>0</v>
      </c>
      <c r="AF359" s="222"/>
      <c r="AG359" s="222"/>
      <c r="AH359" s="222"/>
      <c r="AI359" s="222"/>
      <c r="AJ359" s="222"/>
      <c r="AK359" s="222"/>
      <c r="AL359" s="222"/>
      <c r="AM359" s="222"/>
      <c r="AN359" s="222"/>
      <c r="AO359" s="222"/>
      <c r="AP359" s="222"/>
      <c r="AQ359" s="222"/>
      <c r="AR359" s="222"/>
      <c r="AS359" s="222"/>
      <c r="AT359" s="222"/>
    </row>
    <row r="360" spans="2:46" ht="13.8" x14ac:dyDescent="0.25">
      <c r="B360" s="15"/>
      <c r="C360" s="15"/>
      <c r="D360" s="15"/>
      <c r="E360" s="16"/>
      <c r="F360" s="15"/>
      <c r="G360" s="29"/>
      <c r="H360" s="322"/>
      <c r="I360" s="323"/>
      <c r="J360" s="323"/>
      <c r="K360" s="15"/>
      <c r="L360" s="15"/>
      <c r="M360" s="204">
        <f t="shared" si="16"/>
        <v>0</v>
      </c>
      <c r="N360" s="44">
        <f>IF(DisplayUnits="standard",IF(G360=0,0,VLOOKUP(G360,'Flow Rate Table'!$B$13:$O$132,X360)),IF(G360=0,0,VLOOKUP(G360,#REF!,X360)))</f>
        <v>0</v>
      </c>
      <c r="O360" s="129" t="str">
        <f>IF(E360=$A$3,M360/Cost!$D$6,"N/A")</f>
        <v>N/A</v>
      </c>
      <c r="P360" s="45" t="str">
        <f>IF(E360=Translations!$A$100,VLOOKUP(Cost!$D$5,'Coefficient Table'!$A$8:$K$92,11,FALSE)*O360,"N/A")</f>
        <v>N/A</v>
      </c>
      <c r="Q360" s="45" t="str">
        <f>IF(E360=Translations!$A$100,VLOOKUP(Cost!$D$5,'Coefficient Table'!$A$8:$K$92,10,FALSE)*O360,"N/A")</f>
        <v>N/A</v>
      </c>
      <c r="R360" s="45" t="str">
        <f>IF(E360=Translations!$A$100,VLOOKUP(Cost!$D$5,'Coefficient Table'!$A$8:$K$92,9,FALSE)*P360,"N/A")</f>
        <v>N/A</v>
      </c>
      <c r="S360" s="127"/>
      <c r="T360" s="229"/>
      <c r="U360" s="222"/>
      <c r="V360" s="222"/>
      <c r="W360" s="222"/>
      <c r="X360" s="227">
        <f t="shared" si="15"/>
        <v>0</v>
      </c>
      <c r="Y360" s="222"/>
      <c r="Z360" s="222">
        <f>$N360*60*Cost!$H$10*Cost!$H$11*Cost!$D$7/1000</f>
        <v>0</v>
      </c>
      <c r="AA360" s="222">
        <f>$N360*60*Cost!$H$10*Cost!$H$11*Cost!$D$8/1000</f>
        <v>0</v>
      </c>
      <c r="AB360" s="222">
        <f>$N360*60*Cost!$H$10*Cost!$H$11*Cost!$D$9/1000</f>
        <v>0</v>
      </c>
      <c r="AC360" s="222">
        <f>$N360*60*Cost!$H$10*Cost!$H$11*Cost!$D$10/1000</f>
        <v>0</v>
      </c>
      <c r="AD360" s="222">
        <f>$N360*60*Cost!$H$10*Cost!$H$11*Cost!$D$11/1000</f>
        <v>0</v>
      </c>
      <c r="AE360" s="222">
        <f t="shared" si="17"/>
        <v>0</v>
      </c>
      <c r="AF360" s="222"/>
      <c r="AG360" s="222"/>
      <c r="AH360" s="222"/>
      <c r="AI360" s="222"/>
      <c r="AJ360" s="222"/>
      <c r="AK360" s="222"/>
      <c r="AL360" s="222"/>
      <c r="AM360" s="222"/>
      <c r="AN360" s="222"/>
      <c r="AO360" s="222"/>
      <c r="AP360" s="222"/>
      <c r="AQ360" s="222"/>
      <c r="AR360" s="222"/>
      <c r="AS360" s="222"/>
      <c r="AT360" s="222"/>
    </row>
    <row r="361" spans="2:46" ht="13.8" x14ac:dyDescent="0.25">
      <c r="B361" s="15"/>
      <c r="C361" s="15"/>
      <c r="D361" s="15"/>
      <c r="E361" s="16"/>
      <c r="F361" s="15"/>
      <c r="G361" s="29"/>
      <c r="H361" s="322"/>
      <c r="I361" s="323"/>
      <c r="J361" s="323"/>
      <c r="K361" s="15"/>
      <c r="L361" s="15"/>
      <c r="M361" s="204">
        <f t="shared" si="16"/>
        <v>0</v>
      </c>
      <c r="N361" s="44">
        <f>IF(DisplayUnits="standard",IF(G361=0,0,VLOOKUP(G361,'Flow Rate Table'!$B$13:$O$132,X361)),IF(G361=0,0,VLOOKUP(G361,#REF!,X361)))</f>
        <v>0</v>
      </c>
      <c r="O361" s="129" t="str">
        <f>IF(E361=$A$3,M361/Cost!$D$6,"N/A")</f>
        <v>N/A</v>
      </c>
      <c r="P361" s="45" t="str">
        <f>IF(E361=Translations!$A$100,VLOOKUP(Cost!$D$5,'Coefficient Table'!$A$8:$K$92,11,FALSE)*O361,"N/A")</f>
        <v>N/A</v>
      </c>
      <c r="Q361" s="45" t="str">
        <f>IF(E361=Translations!$A$100,VLOOKUP(Cost!$D$5,'Coefficient Table'!$A$8:$K$92,10,FALSE)*O361,"N/A")</f>
        <v>N/A</v>
      </c>
      <c r="R361" s="45" t="str">
        <f>IF(E361=Translations!$A$100,VLOOKUP(Cost!$D$5,'Coefficient Table'!$A$8:$K$92,9,FALSE)*P361,"N/A")</f>
        <v>N/A</v>
      </c>
      <c r="S361" s="127"/>
      <c r="T361" s="229"/>
      <c r="U361" s="222"/>
      <c r="V361" s="222"/>
      <c r="W361" s="222"/>
      <c r="X361" s="227">
        <f t="shared" si="15"/>
        <v>0</v>
      </c>
      <c r="Y361" s="222"/>
      <c r="Z361" s="222">
        <f>$N361*60*Cost!$H$10*Cost!$H$11*Cost!$D$7/1000</f>
        <v>0</v>
      </c>
      <c r="AA361" s="222">
        <f>$N361*60*Cost!$H$10*Cost!$H$11*Cost!$D$8/1000</f>
        <v>0</v>
      </c>
      <c r="AB361" s="222">
        <f>$N361*60*Cost!$H$10*Cost!$H$11*Cost!$D$9/1000</f>
        <v>0</v>
      </c>
      <c r="AC361" s="222">
        <f>$N361*60*Cost!$H$10*Cost!$H$11*Cost!$D$10/1000</f>
        <v>0</v>
      </c>
      <c r="AD361" s="222">
        <f>$N361*60*Cost!$H$10*Cost!$H$11*Cost!$D$11/1000</f>
        <v>0</v>
      </c>
      <c r="AE361" s="222">
        <f t="shared" si="17"/>
        <v>0</v>
      </c>
      <c r="AF361" s="222"/>
      <c r="AG361" s="222"/>
      <c r="AH361" s="222"/>
      <c r="AI361" s="222"/>
      <c r="AJ361" s="222"/>
      <c r="AK361" s="222"/>
      <c r="AL361" s="222"/>
      <c r="AM361" s="222"/>
      <c r="AN361" s="222"/>
      <c r="AO361" s="222"/>
      <c r="AP361" s="222"/>
      <c r="AQ361" s="222"/>
      <c r="AR361" s="222"/>
      <c r="AS361" s="222"/>
      <c r="AT361" s="222"/>
    </row>
    <row r="362" spans="2:46" ht="13.8" x14ac:dyDescent="0.25">
      <c r="B362" s="15"/>
      <c r="C362" s="15"/>
      <c r="D362" s="15"/>
      <c r="E362" s="16"/>
      <c r="F362" s="15"/>
      <c r="G362" s="29"/>
      <c r="H362" s="322"/>
      <c r="I362" s="323"/>
      <c r="J362" s="323"/>
      <c r="K362" s="15"/>
      <c r="L362" s="15"/>
      <c r="M362" s="204">
        <f t="shared" si="16"/>
        <v>0</v>
      </c>
      <c r="N362" s="44">
        <f>IF(DisplayUnits="standard",IF(G362=0,0,VLOOKUP(G362,'Flow Rate Table'!$B$13:$O$132,X362)),IF(G362=0,0,VLOOKUP(G362,#REF!,X362)))</f>
        <v>0</v>
      </c>
      <c r="O362" s="129" t="str">
        <f>IF(E362=$A$3,M362/Cost!$D$6,"N/A")</f>
        <v>N/A</v>
      </c>
      <c r="P362" s="45" t="str">
        <f>IF(E362=Translations!$A$100,VLOOKUP(Cost!$D$5,'Coefficient Table'!$A$8:$K$92,11,FALSE)*O362,"N/A")</f>
        <v>N/A</v>
      </c>
      <c r="Q362" s="45" t="str">
        <f>IF(E362=Translations!$A$100,VLOOKUP(Cost!$D$5,'Coefficient Table'!$A$8:$K$92,10,FALSE)*O362,"N/A")</f>
        <v>N/A</v>
      </c>
      <c r="R362" s="45" t="str">
        <f>IF(E362=Translations!$A$100,VLOOKUP(Cost!$D$5,'Coefficient Table'!$A$8:$K$92,9,FALSE)*P362,"N/A")</f>
        <v>N/A</v>
      </c>
      <c r="S362" s="127"/>
      <c r="T362" s="229"/>
      <c r="U362" s="222"/>
      <c r="V362" s="222"/>
      <c r="W362" s="222"/>
      <c r="X362" s="227">
        <f t="shared" si="15"/>
        <v>0</v>
      </c>
      <c r="Y362" s="222"/>
      <c r="Z362" s="222">
        <f>$N362*60*Cost!$H$10*Cost!$H$11*Cost!$D$7/1000</f>
        <v>0</v>
      </c>
      <c r="AA362" s="222">
        <f>$N362*60*Cost!$H$10*Cost!$H$11*Cost!$D$8/1000</f>
        <v>0</v>
      </c>
      <c r="AB362" s="222">
        <f>$N362*60*Cost!$H$10*Cost!$H$11*Cost!$D$9/1000</f>
        <v>0</v>
      </c>
      <c r="AC362" s="222">
        <f>$N362*60*Cost!$H$10*Cost!$H$11*Cost!$D$10/1000</f>
        <v>0</v>
      </c>
      <c r="AD362" s="222">
        <f>$N362*60*Cost!$H$10*Cost!$H$11*Cost!$D$11/1000</f>
        <v>0</v>
      </c>
      <c r="AE362" s="222">
        <f t="shared" si="17"/>
        <v>0</v>
      </c>
      <c r="AF362" s="222"/>
      <c r="AG362" s="222"/>
      <c r="AH362" s="222"/>
      <c r="AI362" s="222"/>
      <c r="AJ362" s="222"/>
      <c r="AK362" s="222"/>
      <c r="AL362" s="222"/>
      <c r="AM362" s="222"/>
      <c r="AN362" s="222"/>
      <c r="AO362" s="222"/>
      <c r="AP362" s="222"/>
      <c r="AQ362" s="222"/>
      <c r="AR362" s="222"/>
      <c r="AS362" s="222"/>
      <c r="AT362" s="222"/>
    </row>
    <row r="363" spans="2:46" ht="13.8" x14ac:dyDescent="0.25">
      <c r="B363" s="15"/>
      <c r="C363" s="15"/>
      <c r="D363" s="15"/>
      <c r="E363" s="16"/>
      <c r="F363" s="15"/>
      <c r="G363" s="29"/>
      <c r="H363" s="322"/>
      <c r="I363" s="323"/>
      <c r="J363" s="323"/>
      <c r="K363" s="15"/>
      <c r="L363" s="15"/>
      <c r="M363" s="204">
        <f t="shared" si="16"/>
        <v>0</v>
      </c>
      <c r="N363" s="44">
        <f>IF(DisplayUnits="standard",IF(G363=0,0,VLOOKUP(G363,'Flow Rate Table'!$B$13:$O$132,X363)),IF(G363=0,0,VLOOKUP(G363,#REF!,X363)))</f>
        <v>0</v>
      </c>
      <c r="O363" s="129" t="str">
        <f>IF(E363=$A$3,M363/Cost!$D$6,"N/A")</f>
        <v>N/A</v>
      </c>
      <c r="P363" s="45" t="str">
        <f>IF(E363=Translations!$A$100,VLOOKUP(Cost!$D$5,'Coefficient Table'!$A$8:$K$92,11,FALSE)*O363,"N/A")</f>
        <v>N/A</v>
      </c>
      <c r="Q363" s="45" t="str">
        <f>IF(E363=Translations!$A$100,VLOOKUP(Cost!$D$5,'Coefficient Table'!$A$8:$K$92,10,FALSE)*O363,"N/A")</f>
        <v>N/A</v>
      </c>
      <c r="R363" s="45" t="str">
        <f>IF(E363=Translations!$A$100,VLOOKUP(Cost!$D$5,'Coefficient Table'!$A$8:$K$92,9,FALSE)*P363,"N/A")</f>
        <v>N/A</v>
      </c>
      <c r="S363" s="127"/>
      <c r="T363" s="229"/>
      <c r="U363" s="222"/>
      <c r="V363" s="222"/>
      <c r="W363" s="222"/>
      <c r="X363" s="227">
        <f t="shared" si="15"/>
        <v>0</v>
      </c>
      <c r="Y363" s="222"/>
      <c r="Z363" s="222">
        <f>$N363*60*Cost!$H$10*Cost!$H$11*Cost!$D$7/1000</f>
        <v>0</v>
      </c>
      <c r="AA363" s="222">
        <f>$N363*60*Cost!$H$10*Cost!$H$11*Cost!$D$8/1000</f>
        <v>0</v>
      </c>
      <c r="AB363" s="222">
        <f>$N363*60*Cost!$H$10*Cost!$H$11*Cost!$D$9/1000</f>
        <v>0</v>
      </c>
      <c r="AC363" s="222">
        <f>$N363*60*Cost!$H$10*Cost!$H$11*Cost!$D$10/1000</f>
        <v>0</v>
      </c>
      <c r="AD363" s="222">
        <f>$N363*60*Cost!$H$10*Cost!$H$11*Cost!$D$11/1000</f>
        <v>0</v>
      </c>
      <c r="AE363" s="222">
        <f t="shared" si="17"/>
        <v>0</v>
      </c>
      <c r="AF363" s="222"/>
      <c r="AG363" s="222"/>
      <c r="AH363" s="222"/>
      <c r="AI363" s="222"/>
      <c r="AJ363" s="222"/>
      <c r="AK363" s="222"/>
      <c r="AL363" s="222"/>
      <c r="AM363" s="222"/>
      <c r="AN363" s="222"/>
      <c r="AO363" s="222"/>
      <c r="AP363" s="222"/>
      <c r="AQ363" s="222"/>
      <c r="AR363" s="222"/>
      <c r="AS363" s="222"/>
      <c r="AT363" s="222"/>
    </row>
    <row r="364" spans="2:46" ht="13.8" x14ac:dyDescent="0.25">
      <c r="B364" s="15"/>
      <c r="C364" s="15"/>
      <c r="D364" s="15"/>
      <c r="E364" s="16"/>
      <c r="F364" s="15"/>
      <c r="G364" s="29"/>
      <c r="H364" s="322"/>
      <c r="I364" s="323"/>
      <c r="J364" s="323"/>
      <c r="K364" s="15"/>
      <c r="L364" s="15"/>
      <c r="M364" s="204">
        <f t="shared" si="16"/>
        <v>0</v>
      </c>
      <c r="N364" s="44">
        <f>IF(DisplayUnits="standard",IF(G364=0,0,VLOOKUP(G364,'Flow Rate Table'!$B$13:$O$132,X364)),IF(G364=0,0,VLOOKUP(G364,#REF!,X364)))</f>
        <v>0</v>
      </c>
      <c r="O364" s="129" t="str">
        <f>IF(E364=$A$3,M364/Cost!$D$6,"N/A")</f>
        <v>N/A</v>
      </c>
      <c r="P364" s="45" t="str">
        <f>IF(E364=Translations!$A$100,VLOOKUP(Cost!$D$5,'Coefficient Table'!$A$8:$K$92,11,FALSE)*O364,"N/A")</f>
        <v>N/A</v>
      </c>
      <c r="Q364" s="45" t="str">
        <f>IF(E364=Translations!$A$100,VLOOKUP(Cost!$D$5,'Coefficient Table'!$A$8:$K$92,10,FALSE)*O364,"N/A")</f>
        <v>N/A</v>
      </c>
      <c r="R364" s="45" t="str">
        <f>IF(E364=Translations!$A$100,VLOOKUP(Cost!$D$5,'Coefficient Table'!$A$8:$K$92,9,FALSE)*P364,"N/A")</f>
        <v>N/A</v>
      </c>
      <c r="S364" s="127"/>
      <c r="T364" s="229"/>
      <c r="U364" s="222"/>
      <c r="V364" s="222"/>
      <c r="W364" s="222"/>
      <c r="X364" s="227">
        <f t="shared" si="15"/>
        <v>0</v>
      </c>
      <c r="Y364" s="222"/>
      <c r="Z364" s="222">
        <f>$N364*60*Cost!$H$10*Cost!$H$11*Cost!$D$7/1000</f>
        <v>0</v>
      </c>
      <c r="AA364" s="222">
        <f>$N364*60*Cost!$H$10*Cost!$H$11*Cost!$D$8/1000</f>
        <v>0</v>
      </c>
      <c r="AB364" s="222">
        <f>$N364*60*Cost!$H$10*Cost!$H$11*Cost!$D$9/1000</f>
        <v>0</v>
      </c>
      <c r="AC364" s="222">
        <f>$N364*60*Cost!$H$10*Cost!$H$11*Cost!$D$10/1000</f>
        <v>0</v>
      </c>
      <c r="AD364" s="222">
        <f>$N364*60*Cost!$H$10*Cost!$H$11*Cost!$D$11/1000</f>
        <v>0</v>
      </c>
      <c r="AE364" s="222">
        <f t="shared" si="17"/>
        <v>0</v>
      </c>
      <c r="AF364" s="222"/>
      <c r="AG364" s="222"/>
      <c r="AH364" s="222"/>
      <c r="AI364" s="222"/>
      <c r="AJ364" s="222"/>
      <c r="AK364" s="222"/>
      <c r="AL364" s="222"/>
      <c r="AM364" s="222"/>
      <c r="AN364" s="222"/>
      <c r="AO364" s="222"/>
      <c r="AP364" s="222"/>
      <c r="AQ364" s="222"/>
      <c r="AR364" s="222"/>
      <c r="AS364" s="222"/>
      <c r="AT364" s="222"/>
    </row>
    <row r="365" spans="2:46" ht="13.8" x14ac:dyDescent="0.25">
      <c r="B365" s="15"/>
      <c r="C365" s="15"/>
      <c r="D365" s="15"/>
      <c r="E365" s="16"/>
      <c r="F365" s="15"/>
      <c r="G365" s="29"/>
      <c r="H365" s="322"/>
      <c r="I365" s="323"/>
      <c r="J365" s="323"/>
      <c r="K365" s="15"/>
      <c r="L365" s="15"/>
      <c r="M365" s="204">
        <f t="shared" si="16"/>
        <v>0</v>
      </c>
      <c r="N365" s="44">
        <f>IF(DisplayUnits="standard",IF(G365=0,0,VLOOKUP(G365,'Flow Rate Table'!$B$13:$O$132,X365)),IF(G365=0,0,VLOOKUP(G365,#REF!,X365)))</f>
        <v>0</v>
      </c>
      <c r="O365" s="129" t="str">
        <f>IF(E365=$A$3,M365/Cost!$D$6,"N/A")</f>
        <v>N/A</v>
      </c>
      <c r="P365" s="45" t="str">
        <f>IF(E365=Translations!$A$100,VLOOKUP(Cost!$D$5,'Coefficient Table'!$A$8:$K$92,11,FALSE)*O365,"N/A")</f>
        <v>N/A</v>
      </c>
      <c r="Q365" s="45" t="str">
        <f>IF(E365=Translations!$A$100,VLOOKUP(Cost!$D$5,'Coefficient Table'!$A$8:$K$92,10,FALSE)*O365,"N/A")</f>
        <v>N/A</v>
      </c>
      <c r="R365" s="45" t="str">
        <f>IF(E365=Translations!$A$100,VLOOKUP(Cost!$D$5,'Coefficient Table'!$A$8:$K$92,9,FALSE)*P365,"N/A")</f>
        <v>N/A</v>
      </c>
      <c r="S365" s="127"/>
      <c r="T365" s="229"/>
      <c r="U365" s="222"/>
      <c r="V365" s="222"/>
      <c r="W365" s="222"/>
      <c r="X365" s="227">
        <f t="shared" si="15"/>
        <v>0</v>
      </c>
      <c r="Y365" s="222"/>
      <c r="Z365" s="222">
        <f>$N365*60*Cost!$H$10*Cost!$H$11*Cost!$D$7/1000</f>
        <v>0</v>
      </c>
      <c r="AA365" s="222">
        <f>$N365*60*Cost!$H$10*Cost!$H$11*Cost!$D$8/1000</f>
        <v>0</v>
      </c>
      <c r="AB365" s="222">
        <f>$N365*60*Cost!$H$10*Cost!$H$11*Cost!$D$9/1000</f>
        <v>0</v>
      </c>
      <c r="AC365" s="222">
        <f>$N365*60*Cost!$H$10*Cost!$H$11*Cost!$D$10/1000</f>
        <v>0</v>
      </c>
      <c r="AD365" s="222">
        <f>$N365*60*Cost!$H$10*Cost!$H$11*Cost!$D$11/1000</f>
        <v>0</v>
      </c>
      <c r="AE365" s="222">
        <f t="shared" si="17"/>
        <v>0</v>
      </c>
      <c r="AF365" s="222"/>
      <c r="AG365" s="222"/>
      <c r="AH365" s="222"/>
      <c r="AI365" s="222"/>
      <c r="AJ365" s="222"/>
      <c r="AK365" s="222"/>
      <c r="AL365" s="222"/>
      <c r="AM365" s="222"/>
      <c r="AN365" s="222"/>
      <c r="AO365" s="222"/>
      <c r="AP365" s="222"/>
      <c r="AQ365" s="222"/>
      <c r="AR365" s="222"/>
      <c r="AS365" s="222"/>
      <c r="AT365" s="222"/>
    </row>
    <row r="366" spans="2:46" ht="13.8" x14ac:dyDescent="0.25">
      <c r="B366" s="15"/>
      <c r="C366" s="15"/>
      <c r="D366" s="15"/>
      <c r="E366" s="16"/>
      <c r="F366" s="15"/>
      <c r="G366" s="29"/>
      <c r="H366" s="322"/>
      <c r="I366" s="323"/>
      <c r="J366" s="323"/>
      <c r="K366" s="15"/>
      <c r="L366" s="15"/>
      <c r="M366" s="204">
        <f t="shared" si="16"/>
        <v>0</v>
      </c>
      <c r="N366" s="44">
        <f>IF(DisplayUnits="standard",IF(G366=0,0,VLOOKUP(G366,'Flow Rate Table'!$B$13:$O$132,X366)),IF(G366=0,0,VLOOKUP(G366,#REF!,X366)))</f>
        <v>0</v>
      </c>
      <c r="O366" s="129" t="str">
        <f>IF(E366=$A$3,M366/Cost!$D$6,"N/A")</f>
        <v>N/A</v>
      </c>
      <c r="P366" s="45" t="str">
        <f>IF(E366=Translations!$A$100,VLOOKUP(Cost!$D$5,'Coefficient Table'!$A$8:$K$92,11,FALSE)*O366,"N/A")</f>
        <v>N/A</v>
      </c>
      <c r="Q366" s="45" t="str">
        <f>IF(E366=Translations!$A$100,VLOOKUP(Cost!$D$5,'Coefficient Table'!$A$8:$K$92,10,FALSE)*O366,"N/A")</f>
        <v>N/A</v>
      </c>
      <c r="R366" s="45" t="str">
        <f>IF(E366=Translations!$A$100,VLOOKUP(Cost!$D$5,'Coefficient Table'!$A$8:$K$92,9,FALSE)*P366,"N/A")</f>
        <v>N/A</v>
      </c>
      <c r="S366" s="127"/>
      <c r="T366" s="229"/>
      <c r="U366" s="222"/>
      <c r="V366" s="222"/>
      <c r="W366" s="222"/>
      <c r="X366" s="227">
        <f t="shared" si="15"/>
        <v>0</v>
      </c>
      <c r="Y366" s="222"/>
      <c r="Z366" s="222">
        <f>$N366*60*Cost!$H$10*Cost!$H$11*Cost!$D$7/1000</f>
        <v>0</v>
      </c>
      <c r="AA366" s="222">
        <f>$N366*60*Cost!$H$10*Cost!$H$11*Cost!$D$8/1000</f>
        <v>0</v>
      </c>
      <c r="AB366" s="222">
        <f>$N366*60*Cost!$H$10*Cost!$H$11*Cost!$D$9/1000</f>
        <v>0</v>
      </c>
      <c r="AC366" s="222">
        <f>$N366*60*Cost!$H$10*Cost!$H$11*Cost!$D$10/1000</f>
        <v>0</v>
      </c>
      <c r="AD366" s="222">
        <f>$N366*60*Cost!$H$10*Cost!$H$11*Cost!$D$11/1000</f>
        <v>0</v>
      </c>
      <c r="AE366" s="222">
        <f t="shared" si="17"/>
        <v>0</v>
      </c>
      <c r="AF366" s="222"/>
      <c r="AG366" s="222"/>
      <c r="AH366" s="222"/>
      <c r="AI366" s="222"/>
      <c r="AJ366" s="222"/>
      <c r="AK366" s="222"/>
      <c r="AL366" s="222"/>
      <c r="AM366" s="222"/>
      <c r="AN366" s="222"/>
      <c r="AO366" s="222"/>
      <c r="AP366" s="222"/>
      <c r="AQ366" s="222"/>
      <c r="AR366" s="222"/>
      <c r="AS366" s="222"/>
      <c r="AT366" s="222"/>
    </row>
    <row r="367" spans="2:46" ht="13.8" x14ac:dyDescent="0.25">
      <c r="B367" s="15"/>
      <c r="C367" s="15"/>
      <c r="D367" s="15"/>
      <c r="E367" s="16"/>
      <c r="F367" s="15"/>
      <c r="G367" s="29"/>
      <c r="H367" s="322"/>
      <c r="I367" s="323"/>
      <c r="J367" s="323"/>
      <c r="K367" s="15"/>
      <c r="L367" s="15"/>
      <c r="M367" s="204">
        <f t="shared" si="16"/>
        <v>0</v>
      </c>
      <c r="N367" s="44">
        <f>IF(DisplayUnits="standard",IF(G367=0,0,VLOOKUP(G367,'Flow Rate Table'!$B$13:$O$132,X367)),IF(G367=0,0,VLOOKUP(G367,#REF!,X367)))</f>
        <v>0</v>
      </c>
      <c r="O367" s="129" t="str">
        <f>IF(E367=$A$3,M367/Cost!$D$6,"N/A")</f>
        <v>N/A</v>
      </c>
      <c r="P367" s="45" t="str">
        <f>IF(E367=Translations!$A$100,VLOOKUP(Cost!$D$5,'Coefficient Table'!$A$8:$K$92,11,FALSE)*O367,"N/A")</f>
        <v>N/A</v>
      </c>
      <c r="Q367" s="45" t="str">
        <f>IF(E367=Translations!$A$100,VLOOKUP(Cost!$D$5,'Coefficient Table'!$A$8:$K$92,10,FALSE)*O367,"N/A")</f>
        <v>N/A</v>
      </c>
      <c r="R367" s="45" t="str">
        <f>IF(E367=Translations!$A$100,VLOOKUP(Cost!$D$5,'Coefficient Table'!$A$8:$K$92,9,FALSE)*P367,"N/A")</f>
        <v>N/A</v>
      </c>
      <c r="S367" s="127"/>
      <c r="T367" s="229"/>
      <c r="U367" s="222"/>
      <c r="V367" s="222"/>
      <c r="W367" s="222"/>
      <c r="X367" s="227">
        <f t="shared" si="15"/>
        <v>0</v>
      </c>
      <c r="Y367" s="222"/>
      <c r="Z367" s="222">
        <f>$N367*60*Cost!$H$10*Cost!$H$11*Cost!$D$7/1000</f>
        <v>0</v>
      </c>
      <c r="AA367" s="222">
        <f>$N367*60*Cost!$H$10*Cost!$H$11*Cost!$D$8/1000</f>
        <v>0</v>
      </c>
      <c r="AB367" s="222">
        <f>$N367*60*Cost!$H$10*Cost!$H$11*Cost!$D$9/1000</f>
        <v>0</v>
      </c>
      <c r="AC367" s="222">
        <f>$N367*60*Cost!$H$10*Cost!$H$11*Cost!$D$10/1000</f>
        <v>0</v>
      </c>
      <c r="AD367" s="222">
        <f>$N367*60*Cost!$H$10*Cost!$H$11*Cost!$D$11/1000</f>
        <v>0</v>
      </c>
      <c r="AE367" s="222">
        <f t="shared" si="17"/>
        <v>0</v>
      </c>
      <c r="AF367" s="222"/>
      <c r="AG367" s="222"/>
      <c r="AH367" s="222"/>
      <c r="AI367" s="222"/>
      <c r="AJ367" s="222"/>
      <c r="AK367" s="222"/>
      <c r="AL367" s="222"/>
      <c r="AM367" s="222"/>
      <c r="AN367" s="222"/>
      <c r="AO367" s="222"/>
      <c r="AP367" s="222"/>
      <c r="AQ367" s="222"/>
      <c r="AR367" s="222"/>
      <c r="AS367" s="222"/>
      <c r="AT367" s="222"/>
    </row>
    <row r="368" spans="2:46" ht="13.8" x14ac:dyDescent="0.25">
      <c r="B368" s="15"/>
      <c r="C368" s="15"/>
      <c r="D368" s="15"/>
      <c r="E368" s="16"/>
      <c r="F368" s="15"/>
      <c r="G368" s="29"/>
      <c r="H368" s="322"/>
      <c r="I368" s="323"/>
      <c r="J368" s="323"/>
      <c r="K368" s="15"/>
      <c r="L368" s="15"/>
      <c r="M368" s="204">
        <f t="shared" si="16"/>
        <v>0</v>
      </c>
      <c r="N368" s="44">
        <f>IF(DisplayUnits="standard",IF(G368=0,0,VLOOKUP(G368,'Flow Rate Table'!$B$13:$O$132,X368)),IF(G368=0,0,VLOOKUP(G368,#REF!,X368)))</f>
        <v>0</v>
      </c>
      <c r="O368" s="129" t="str">
        <f>IF(E368=$A$3,M368/Cost!$D$6,"N/A")</f>
        <v>N/A</v>
      </c>
      <c r="P368" s="45" t="str">
        <f>IF(E368=Translations!$A$100,VLOOKUP(Cost!$D$5,'Coefficient Table'!$A$8:$K$92,11,FALSE)*O368,"N/A")</f>
        <v>N/A</v>
      </c>
      <c r="Q368" s="45" t="str">
        <f>IF(E368=Translations!$A$100,VLOOKUP(Cost!$D$5,'Coefficient Table'!$A$8:$K$92,10,FALSE)*O368,"N/A")</f>
        <v>N/A</v>
      </c>
      <c r="R368" s="45" t="str">
        <f>IF(E368=Translations!$A$100,VLOOKUP(Cost!$D$5,'Coefficient Table'!$A$8:$K$92,9,FALSE)*P368,"N/A")</f>
        <v>N/A</v>
      </c>
      <c r="S368" s="127"/>
      <c r="T368" s="229"/>
      <c r="U368" s="222"/>
      <c r="V368" s="222"/>
      <c r="W368" s="222"/>
      <c r="X368" s="227">
        <f t="shared" si="15"/>
        <v>0</v>
      </c>
      <c r="Y368" s="222"/>
      <c r="Z368" s="222">
        <f>$N368*60*Cost!$H$10*Cost!$H$11*Cost!$D$7/1000</f>
        <v>0</v>
      </c>
      <c r="AA368" s="222">
        <f>$N368*60*Cost!$H$10*Cost!$H$11*Cost!$D$8/1000</f>
        <v>0</v>
      </c>
      <c r="AB368" s="222">
        <f>$N368*60*Cost!$H$10*Cost!$H$11*Cost!$D$9/1000</f>
        <v>0</v>
      </c>
      <c r="AC368" s="222">
        <f>$N368*60*Cost!$H$10*Cost!$H$11*Cost!$D$10/1000</f>
        <v>0</v>
      </c>
      <c r="AD368" s="222">
        <f>$N368*60*Cost!$H$10*Cost!$H$11*Cost!$D$11/1000</f>
        <v>0</v>
      </c>
      <c r="AE368" s="222">
        <f t="shared" si="17"/>
        <v>0</v>
      </c>
      <c r="AF368" s="222"/>
      <c r="AG368" s="222"/>
      <c r="AH368" s="222"/>
      <c r="AI368" s="222"/>
      <c r="AJ368" s="222"/>
      <c r="AK368" s="222"/>
      <c r="AL368" s="222"/>
      <c r="AM368" s="222"/>
      <c r="AN368" s="222"/>
      <c r="AO368" s="222"/>
      <c r="AP368" s="222"/>
      <c r="AQ368" s="222"/>
      <c r="AR368" s="222"/>
      <c r="AS368" s="222"/>
      <c r="AT368" s="222"/>
    </row>
    <row r="369" spans="2:46" ht="13.8" x14ac:dyDescent="0.25">
      <c r="B369" s="15"/>
      <c r="C369" s="15"/>
      <c r="D369" s="15"/>
      <c r="E369" s="16"/>
      <c r="F369" s="15"/>
      <c r="G369" s="29"/>
      <c r="H369" s="322"/>
      <c r="I369" s="323"/>
      <c r="J369" s="323"/>
      <c r="K369" s="15"/>
      <c r="L369" s="15"/>
      <c r="M369" s="204">
        <f t="shared" si="16"/>
        <v>0</v>
      </c>
      <c r="N369" s="44">
        <f>IF(DisplayUnits="standard",IF(G369=0,0,VLOOKUP(G369,'Flow Rate Table'!$B$13:$O$132,X369)),IF(G369=0,0,VLOOKUP(G369,#REF!,X369)))</f>
        <v>0</v>
      </c>
      <c r="O369" s="129" t="str">
        <f>IF(E369=$A$3,M369/Cost!$D$6,"N/A")</f>
        <v>N/A</v>
      </c>
      <c r="P369" s="45" t="str">
        <f>IF(E369=Translations!$A$100,VLOOKUP(Cost!$D$5,'Coefficient Table'!$A$8:$K$92,11,FALSE)*O369,"N/A")</f>
        <v>N/A</v>
      </c>
      <c r="Q369" s="45" t="str">
        <f>IF(E369=Translations!$A$100,VLOOKUP(Cost!$D$5,'Coefficient Table'!$A$8:$K$92,10,FALSE)*O369,"N/A")</f>
        <v>N/A</v>
      </c>
      <c r="R369" s="45" t="str">
        <f>IF(E369=Translations!$A$100,VLOOKUP(Cost!$D$5,'Coefficient Table'!$A$8:$K$92,9,FALSE)*P369,"N/A")</f>
        <v>N/A</v>
      </c>
      <c r="S369" s="127"/>
      <c r="T369" s="229"/>
      <c r="U369" s="222"/>
      <c r="V369" s="222"/>
      <c r="W369" s="222"/>
      <c r="X369" s="227">
        <f t="shared" si="15"/>
        <v>0</v>
      </c>
      <c r="Y369" s="222"/>
      <c r="Z369" s="222">
        <f>$N369*60*Cost!$H$10*Cost!$H$11*Cost!$D$7/1000</f>
        <v>0</v>
      </c>
      <c r="AA369" s="222">
        <f>$N369*60*Cost!$H$10*Cost!$H$11*Cost!$D$8/1000</f>
        <v>0</v>
      </c>
      <c r="AB369" s="222">
        <f>$N369*60*Cost!$H$10*Cost!$H$11*Cost!$D$9/1000</f>
        <v>0</v>
      </c>
      <c r="AC369" s="222">
        <f>$N369*60*Cost!$H$10*Cost!$H$11*Cost!$D$10/1000</f>
        <v>0</v>
      </c>
      <c r="AD369" s="222">
        <f>$N369*60*Cost!$H$10*Cost!$H$11*Cost!$D$11/1000</f>
        <v>0</v>
      </c>
      <c r="AE369" s="222">
        <f t="shared" si="17"/>
        <v>0</v>
      </c>
      <c r="AF369" s="222"/>
      <c r="AG369" s="222"/>
      <c r="AH369" s="222"/>
      <c r="AI369" s="222"/>
      <c r="AJ369" s="222"/>
      <c r="AK369" s="222"/>
      <c r="AL369" s="222"/>
      <c r="AM369" s="222"/>
      <c r="AN369" s="222"/>
      <c r="AO369" s="222"/>
      <c r="AP369" s="222"/>
      <c r="AQ369" s="222"/>
      <c r="AR369" s="222"/>
      <c r="AS369" s="222"/>
      <c r="AT369" s="222"/>
    </row>
    <row r="370" spans="2:46" ht="13.8" x14ac:dyDescent="0.25">
      <c r="B370" s="15"/>
      <c r="C370" s="15"/>
      <c r="D370" s="15"/>
      <c r="E370" s="16"/>
      <c r="F370" s="15"/>
      <c r="G370" s="29"/>
      <c r="H370" s="322"/>
      <c r="I370" s="323"/>
      <c r="J370" s="323"/>
      <c r="K370" s="15"/>
      <c r="L370" s="15"/>
      <c r="M370" s="204">
        <f t="shared" si="16"/>
        <v>0</v>
      </c>
      <c r="N370" s="44">
        <f>IF(DisplayUnits="standard",IF(G370=0,0,VLOOKUP(G370,'Flow Rate Table'!$B$13:$O$132,X370)),IF(G370=0,0,VLOOKUP(G370,#REF!,X370)))</f>
        <v>0</v>
      </c>
      <c r="O370" s="129" t="str">
        <f>IF(E370=$A$3,M370/Cost!$D$6,"N/A")</f>
        <v>N/A</v>
      </c>
      <c r="P370" s="45" t="str">
        <f>IF(E370=Translations!$A$100,VLOOKUP(Cost!$D$5,'Coefficient Table'!$A$8:$K$92,11,FALSE)*O370,"N/A")</f>
        <v>N/A</v>
      </c>
      <c r="Q370" s="45" t="str">
        <f>IF(E370=Translations!$A$100,VLOOKUP(Cost!$D$5,'Coefficient Table'!$A$8:$K$92,10,FALSE)*O370,"N/A")</f>
        <v>N/A</v>
      </c>
      <c r="R370" s="45" t="str">
        <f>IF(E370=Translations!$A$100,VLOOKUP(Cost!$D$5,'Coefficient Table'!$A$8:$K$92,9,FALSE)*P370,"N/A")</f>
        <v>N/A</v>
      </c>
      <c r="S370" s="127"/>
      <c r="T370" s="229"/>
      <c r="U370" s="222"/>
      <c r="V370" s="222"/>
      <c r="W370" s="222"/>
      <c r="X370" s="227">
        <f t="shared" si="15"/>
        <v>0</v>
      </c>
      <c r="Y370" s="222"/>
      <c r="Z370" s="222">
        <f>$N370*60*Cost!$H$10*Cost!$H$11*Cost!$D$7/1000</f>
        <v>0</v>
      </c>
      <c r="AA370" s="222">
        <f>$N370*60*Cost!$H$10*Cost!$H$11*Cost!$D$8/1000</f>
        <v>0</v>
      </c>
      <c r="AB370" s="222">
        <f>$N370*60*Cost!$H$10*Cost!$H$11*Cost!$D$9/1000</f>
        <v>0</v>
      </c>
      <c r="AC370" s="222">
        <f>$N370*60*Cost!$H$10*Cost!$H$11*Cost!$D$10/1000</f>
        <v>0</v>
      </c>
      <c r="AD370" s="222">
        <f>$N370*60*Cost!$H$10*Cost!$H$11*Cost!$D$11/1000</f>
        <v>0</v>
      </c>
      <c r="AE370" s="222">
        <f t="shared" si="17"/>
        <v>0</v>
      </c>
      <c r="AF370" s="222"/>
      <c r="AG370" s="222"/>
      <c r="AH370" s="222"/>
      <c r="AI370" s="222"/>
      <c r="AJ370" s="222"/>
      <c r="AK370" s="222"/>
      <c r="AL370" s="222"/>
      <c r="AM370" s="222"/>
      <c r="AN370" s="222"/>
      <c r="AO370" s="222"/>
      <c r="AP370" s="222"/>
      <c r="AQ370" s="222"/>
      <c r="AR370" s="222"/>
      <c r="AS370" s="222"/>
      <c r="AT370" s="222"/>
    </row>
    <row r="371" spans="2:46" ht="13.8" x14ac:dyDescent="0.25">
      <c r="B371" s="15"/>
      <c r="C371" s="15"/>
      <c r="D371" s="15"/>
      <c r="E371" s="16"/>
      <c r="F371" s="15"/>
      <c r="G371" s="29"/>
      <c r="H371" s="322"/>
      <c r="I371" s="323"/>
      <c r="J371" s="323"/>
      <c r="K371" s="15"/>
      <c r="L371" s="15"/>
      <c r="M371" s="204">
        <f t="shared" si="16"/>
        <v>0</v>
      </c>
      <c r="N371" s="44">
        <f>IF(DisplayUnits="standard",IF(G371=0,0,VLOOKUP(G371,'Flow Rate Table'!$B$13:$O$132,X371)),IF(G371=0,0,VLOOKUP(G371,#REF!,X371)))</f>
        <v>0</v>
      </c>
      <c r="O371" s="129" t="str">
        <f>IF(E371=$A$3,M371/Cost!$D$6,"N/A")</f>
        <v>N/A</v>
      </c>
      <c r="P371" s="45" t="str">
        <f>IF(E371=Translations!$A$100,VLOOKUP(Cost!$D$5,'Coefficient Table'!$A$8:$K$92,11,FALSE)*O371,"N/A")</f>
        <v>N/A</v>
      </c>
      <c r="Q371" s="45" t="str">
        <f>IF(E371=Translations!$A$100,VLOOKUP(Cost!$D$5,'Coefficient Table'!$A$8:$K$92,10,FALSE)*O371,"N/A")</f>
        <v>N/A</v>
      </c>
      <c r="R371" s="45" t="str">
        <f>IF(E371=Translations!$A$100,VLOOKUP(Cost!$D$5,'Coefficient Table'!$A$8:$K$92,9,FALSE)*P371,"N/A")</f>
        <v>N/A</v>
      </c>
      <c r="S371" s="127"/>
      <c r="T371" s="229"/>
      <c r="U371" s="222"/>
      <c r="V371" s="222"/>
      <c r="W371" s="222"/>
      <c r="X371" s="227">
        <f t="shared" si="15"/>
        <v>0</v>
      </c>
      <c r="Y371" s="222"/>
      <c r="Z371" s="222">
        <f>$N371*60*Cost!$H$10*Cost!$H$11*Cost!$D$7/1000</f>
        <v>0</v>
      </c>
      <c r="AA371" s="222">
        <f>$N371*60*Cost!$H$10*Cost!$H$11*Cost!$D$8/1000</f>
        <v>0</v>
      </c>
      <c r="AB371" s="222">
        <f>$N371*60*Cost!$H$10*Cost!$H$11*Cost!$D$9/1000</f>
        <v>0</v>
      </c>
      <c r="AC371" s="222">
        <f>$N371*60*Cost!$H$10*Cost!$H$11*Cost!$D$10/1000</f>
        <v>0</v>
      </c>
      <c r="AD371" s="222">
        <f>$N371*60*Cost!$H$10*Cost!$H$11*Cost!$D$11/1000</f>
        <v>0</v>
      </c>
      <c r="AE371" s="222">
        <f t="shared" si="17"/>
        <v>0</v>
      </c>
      <c r="AF371" s="222"/>
      <c r="AG371" s="222"/>
      <c r="AH371" s="222"/>
      <c r="AI371" s="222"/>
      <c r="AJ371" s="222"/>
      <c r="AK371" s="222"/>
      <c r="AL371" s="222"/>
      <c r="AM371" s="222"/>
      <c r="AN371" s="222"/>
      <c r="AO371" s="222"/>
      <c r="AP371" s="222"/>
      <c r="AQ371" s="222"/>
      <c r="AR371" s="222"/>
      <c r="AS371" s="222"/>
      <c r="AT371" s="222"/>
    </row>
    <row r="372" spans="2:46" ht="13.8" x14ac:dyDescent="0.25">
      <c r="B372" s="15"/>
      <c r="C372" s="15"/>
      <c r="D372" s="15"/>
      <c r="E372" s="16"/>
      <c r="F372" s="15"/>
      <c r="G372" s="29"/>
      <c r="H372" s="322"/>
      <c r="I372" s="323"/>
      <c r="J372" s="323"/>
      <c r="K372" s="15"/>
      <c r="L372" s="15"/>
      <c r="M372" s="204">
        <f t="shared" si="16"/>
        <v>0</v>
      </c>
      <c r="N372" s="44">
        <f>IF(DisplayUnits="standard",IF(G372=0,0,VLOOKUP(G372,'Flow Rate Table'!$B$13:$O$132,X372)),IF(G372=0,0,VLOOKUP(G372,#REF!,X372)))</f>
        <v>0</v>
      </c>
      <c r="O372" s="129" t="str">
        <f>IF(E372=$A$3,M372/Cost!$D$6,"N/A")</f>
        <v>N/A</v>
      </c>
      <c r="P372" s="45" t="str">
        <f>IF(E372=Translations!$A$100,VLOOKUP(Cost!$D$5,'Coefficient Table'!$A$8:$K$92,11,FALSE)*O372,"N/A")</f>
        <v>N/A</v>
      </c>
      <c r="Q372" s="45" t="str">
        <f>IF(E372=Translations!$A$100,VLOOKUP(Cost!$D$5,'Coefficient Table'!$A$8:$K$92,10,FALSE)*O372,"N/A")</f>
        <v>N/A</v>
      </c>
      <c r="R372" s="45" t="str">
        <f>IF(E372=Translations!$A$100,VLOOKUP(Cost!$D$5,'Coefficient Table'!$A$8:$K$92,9,FALSE)*P372,"N/A")</f>
        <v>N/A</v>
      </c>
      <c r="S372" s="127"/>
      <c r="T372" s="229"/>
      <c r="U372" s="222"/>
      <c r="V372" s="222"/>
      <c r="W372" s="222"/>
      <c r="X372" s="227">
        <f t="shared" si="15"/>
        <v>0</v>
      </c>
      <c r="Y372" s="222"/>
      <c r="Z372" s="222">
        <f>$N372*60*Cost!$H$10*Cost!$H$11*Cost!$D$7/1000</f>
        <v>0</v>
      </c>
      <c r="AA372" s="222">
        <f>$N372*60*Cost!$H$10*Cost!$H$11*Cost!$D$8/1000</f>
        <v>0</v>
      </c>
      <c r="AB372" s="222">
        <f>$N372*60*Cost!$H$10*Cost!$H$11*Cost!$D$9/1000</f>
        <v>0</v>
      </c>
      <c r="AC372" s="222">
        <f>$N372*60*Cost!$H$10*Cost!$H$11*Cost!$D$10/1000</f>
        <v>0</v>
      </c>
      <c r="AD372" s="222">
        <f>$N372*60*Cost!$H$10*Cost!$H$11*Cost!$D$11/1000</f>
        <v>0</v>
      </c>
      <c r="AE372" s="222">
        <f t="shared" si="17"/>
        <v>0</v>
      </c>
      <c r="AF372" s="222"/>
      <c r="AG372" s="222"/>
      <c r="AH372" s="222"/>
      <c r="AI372" s="222"/>
      <c r="AJ372" s="222"/>
      <c r="AK372" s="222"/>
      <c r="AL372" s="222"/>
      <c r="AM372" s="222"/>
      <c r="AN372" s="222"/>
      <c r="AO372" s="222"/>
      <c r="AP372" s="222"/>
      <c r="AQ372" s="222"/>
      <c r="AR372" s="222"/>
      <c r="AS372" s="222"/>
      <c r="AT372" s="222"/>
    </row>
    <row r="373" spans="2:46" ht="13.8" x14ac:dyDescent="0.25">
      <c r="B373" s="15"/>
      <c r="C373" s="15"/>
      <c r="D373" s="15"/>
      <c r="E373" s="16"/>
      <c r="F373" s="15"/>
      <c r="G373" s="29"/>
      <c r="H373" s="322"/>
      <c r="I373" s="323"/>
      <c r="J373" s="323"/>
      <c r="K373" s="15"/>
      <c r="L373" s="15"/>
      <c r="M373" s="204">
        <f t="shared" si="16"/>
        <v>0</v>
      </c>
      <c r="N373" s="44">
        <f>IF(DisplayUnits="standard",IF(G373=0,0,VLOOKUP(G373,'Flow Rate Table'!$B$13:$O$132,X373)),IF(G373=0,0,VLOOKUP(G373,#REF!,X373)))</f>
        <v>0</v>
      </c>
      <c r="O373" s="129" t="str">
        <f>IF(E373=$A$3,M373/Cost!$D$6,"N/A")</f>
        <v>N/A</v>
      </c>
      <c r="P373" s="45" t="str">
        <f>IF(E373=Translations!$A$100,VLOOKUP(Cost!$D$5,'Coefficient Table'!$A$8:$K$92,11,FALSE)*O373,"N/A")</f>
        <v>N/A</v>
      </c>
      <c r="Q373" s="45" t="str">
        <f>IF(E373=Translations!$A$100,VLOOKUP(Cost!$D$5,'Coefficient Table'!$A$8:$K$92,10,FALSE)*O373,"N/A")</f>
        <v>N/A</v>
      </c>
      <c r="R373" s="45" t="str">
        <f>IF(E373=Translations!$A$100,VLOOKUP(Cost!$D$5,'Coefficient Table'!$A$8:$K$92,9,FALSE)*P373,"N/A")</f>
        <v>N/A</v>
      </c>
      <c r="S373" s="127"/>
      <c r="T373" s="229"/>
      <c r="U373" s="222"/>
      <c r="V373" s="222"/>
      <c r="W373" s="222"/>
      <c r="X373" s="227">
        <f t="shared" si="15"/>
        <v>0</v>
      </c>
      <c r="Y373" s="222"/>
      <c r="Z373" s="222">
        <f>$N373*60*Cost!$H$10*Cost!$H$11*Cost!$D$7/1000</f>
        <v>0</v>
      </c>
      <c r="AA373" s="222">
        <f>$N373*60*Cost!$H$10*Cost!$H$11*Cost!$D$8/1000</f>
        <v>0</v>
      </c>
      <c r="AB373" s="222">
        <f>$N373*60*Cost!$H$10*Cost!$H$11*Cost!$D$9/1000</f>
        <v>0</v>
      </c>
      <c r="AC373" s="222">
        <f>$N373*60*Cost!$H$10*Cost!$H$11*Cost!$D$10/1000</f>
        <v>0</v>
      </c>
      <c r="AD373" s="222">
        <f>$N373*60*Cost!$H$10*Cost!$H$11*Cost!$D$11/1000</f>
        <v>0</v>
      </c>
      <c r="AE373" s="222">
        <f t="shared" si="17"/>
        <v>0</v>
      </c>
      <c r="AF373" s="222"/>
      <c r="AG373" s="222"/>
      <c r="AH373" s="222"/>
      <c r="AI373" s="222"/>
      <c r="AJ373" s="222"/>
      <c r="AK373" s="222"/>
      <c r="AL373" s="222"/>
      <c r="AM373" s="222"/>
      <c r="AN373" s="222"/>
      <c r="AO373" s="222"/>
      <c r="AP373" s="222"/>
      <c r="AQ373" s="222"/>
      <c r="AR373" s="222"/>
      <c r="AS373" s="222"/>
      <c r="AT373" s="222"/>
    </row>
    <row r="374" spans="2:46" ht="13.8" x14ac:dyDescent="0.25">
      <c r="B374" s="15"/>
      <c r="C374" s="15"/>
      <c r="D374" s="15"/>
      <c r="E374" s="16"/>
      <c r="F374" s="15"/>
      <c r="G374" s="29"/>
      <c r="H374" s="322"/>
      <c r="I374" s="323"/>
      <c r="J374" s="323"/>
      <c r="K374" s="15"/>
      <c r="L374" s="15"/>
      <c r="M374" s="204">
        <f t="shared" si="16"/>
        <v>0</v>
      </c>
      <c r="N374" s="44">
        <f>IF(DisplayUnits="standard",IF(G374=0,0,VLOOKUP(G374,'Flow Rate Table'!$B$13:$O$132,X374)),IF(G374=0,0,VLOOKUP(G374,#REF!,X374)))</f>
        <v>0</v>
      </c>
      <c r="O374" s="129" t="str">
        <f>IF(E374=$A$3,M374/Cost!$D$6,"N/A")</f>
        <v>N/A</v>
      </c>
      <c r="P374" s="45" t="str">
        <f>IF(E374=Translations!$A$100,VLOOKUP(Cost!$D$5,'Coefficient Table'!$A$8:$K$92,11,FALSE)*O374,"N/A")</f>
        <v>N/A</v>
      </c>
      <c r="Q374" s="45" t="str">
        <f>IF(E374=Translations!$A$100,VLOOKUP(Cost!$D$5,'Coefficient Table'!$A$8:$K$92,10,FALSE)*O374,"N/A")</f>
        <v>N/A</v>
      </c>
      <c r="R374" s="45" t="str">
        <f>IF(E374=Translations!$A$100,VLOOKUP(Cost!$D$5,'Coefficient Table'!$A$8:$K$92,9,FALSE)*P374,"N/A")</f>
        <v>N/A</v>
      </c>
      <c r="S374" s="127"/>
      <c r="T374" s="229"/>
      <c r="U374" s="222"/>
      <c r="V374" s="222"/>
      <c r="W374" s="222"/>
      <c r="X374" s="227">
        <f t="shared" si="15"/>
        <v>0</v>
      </c>
      <c r="Y374" s="222"/>
      <c r="Z374" s="222">
        <f>$N374*60*Cost!$H$10*Cost!$H$11*Cost!$D$7/1000</f>
        <v>0</v>
      </c>
      <c r="AA374" s="222">
        <f>$N374*60*Cost!$H$10*Cost!$H$11*Cost!$D$8/1000</f>
        <v>0</v>
      </c>
      <c r="AB374" s="222">
        <f>$N374*60*Cost!$H$10*Cost!$H$11*Cost!$D$9/1000</f>
        <v>0</v>
      </c>
      <c r="AC374" s="222">
        <f>$N374*60*Cost!$H$10*Cost!$H$11*Cost!$D$10/1000</f>
        <v>0</v>
      </c>
      <c r="AD374" s="222">
        <f>$N374*60*Cost!$H$10*Cost!$H$11*Cost!$D$11/1000</f>
        <v>0</v>
      </c>
      <c r="AE374" s="222">
        <f t="shared" si="17"/>
        <v>0</v>
      </c>
      <c r="AF374" s="222"/>
      <c r="AG374" s="222"/>
      <c r="AH374" s="222"/>
      <c r="AI374" s="222"/>
      <c r="AJ374" s="222"/>
      <c r="AK374" s="222"/>
      <c r="AL374" s="222"/>
      <c r="AM374" s="222"/>
      <c r="AN374" s="222"/>
      <c r="AO374" s="222"/>
      <c r="AP374" s="222"/>
      <c r="AQ374" s="222"/>
      <c r="AR374" s="222"/>
      <c r="AS374" s="222"/>
      <c r="AT374" s="222"/>
    </row>
    <row r="375" spans="2:46" ht="13.8" x14ac:dyDescent="0.25">
      <c r="B375" s="15"/>
      <c r="C375" s="15"/>
      <c r="D375" s="15"/>
      <c r="E375" s="16"/>
      <c r="F375" s="15"/>
      <c r="G375" s="29"/>
      <c r="H375" s="322"/>
      <c r="I375" s="323"/>
      <c r="J375" s="323"/>
      <c r="K375" s="15"/>
      <c r="L375" s="15"/>
      <c r="M375" s="204">
        <f t="shared" si="16"/>
        <v>0</v>
      </c>
      <c r="N375" s="44">
        <f>IF(DisplayUnits="standard",IF(G375=0,0,VLOOKUP(G375,'Flow Rate Table'!$B$13:$O$132,X375)),IF(G375=0,0,VLOOKUP(G375,#REF!,X375)))</f>
        <v>0</v>
      </c>
      <c r="O375" s="129" t="str">
        <f>IF(E375=$A$3,M375/Cost!$D$6,"N/A")</f>
        <v>N/A</v>
      </c>
      <c r="P375" s="45" t="str">
        <f>IF(E375=Translations!$A$100,VLOOKUP(Cost!$D$5,'Coefficient Table'!$A$8:$K$92,11,FALSE)*O375,"N/A")</f>
        <v>N/A</v>
      </c>
      <c r="Q375" s="45" t="str">
        <f>IF(E375=Translations!$A$100,VLOOKUP(Cost!$D$5,'Coefficient Table'!$A$8:$K$92,10,FALSE)*O375,"N/A")</f>
        <v>N/A</v>
      </c>
      <c r="R375" s="45" t="str">
        <f>IF(E375=Translations!$A$100,VLOOKUP(Cost!$D$5,'Coefficient Table'!$A$8:$K$92,9,FALSE)*P375,"N/A")</f>
        <v>N/A</v>
      </c>
      <c r="S375" s="127"/>
      <c r="T375" s="229"/>
      <c r="U375" s="222"/>
      <c r="V375" s="222"/>
      <c r="W375" s="222"/>
      <c r="X375" s="227">
        <f t="shared" si="15"/>
        <v>0</v>
      </c>
      <c r="Y375" s="222"/>
      <c r="Z375" s="222">
        <f>$N375*60*Cost!$H$10*Cost!$H$11*Cost!$D$7/1000</f>
        <v>0</v>
      </c>
      <c r="AA375" s="222">
        <f>$N375*60*Cost!$H$10*Cost!$H$11*Cost!$D$8/1000</f>
        <v>0</v>
      </c>
      <c r="AB375" s="222">
        <f>$N375*60*Cost!$H$10*Cost!$H$11*Cost!$D$9/1000</f>
        <v>0</v>
      </c>
      <c r="AC375" s="222">
        <f>$N375*60*Cost!$H$10*Cost!$H$11*Cost!$D$10/1000</f>
        <v>0</v>
      </c>
      <c r="AD375" s="222">
        <f>$N375*60*Cost!$H$10*Cost!$H$11*Cost!$D$11/1000</f>
        <v>0</v>
      </c>
      <c r="AE375" s="222">
        <f t="shared" si="17"/>
        <v>0</v>
      </c>
      <c r="AF375" s="222"/>
      <c r="AG375" s="222"/>
      <c r="AH375" s="222"/>
      <c r="AI375" s="222"/>
      <c r="AJ375" s="222"/>
      <c r="AK375" s="222"/>
      <c r="AL375" s="222"/>
      <c r="AM375" s="222"/>
      <c r="AN375" s="222"/>
      <c r="AO375" s="222"/>
      <c r="AP375" s="222"/>
      <c r="AQ375" s="222"/>
      <c r="AR375" s="222"/>
      <c r="AS375" s="222"/>
      <c r="AT375" s="222"/>
    </row>
    <row r="376" spans="2:46" ht="13.8" x14ac:dyDescent="0.25">
      <c r="B376" s="15"/>
      <c r="C376" s="15"/>
      <c r="D376" s="15"/>
      <c r="E376" s="16"/>
      <c r="F376" s="15"/>
      <c r="G376" s="29"/>
      <c r="H376" s="322"/>
      <c r="I376" s="323"/>
      <c r="J376" s="323"/>
      <c r="K376" s="15"/>
      <c r="L376" s="15"/>
      <c r="M376" s="204">
        <f t="shared" si="16"/>
        <v>0</v>
      </c>
      <c r="N376" s="44">
        <f>IF(DisplayUnits="standard",IF(G376=0,0,VLOOKUP(G376,'Flow Rate Table'!$B$13:$O$132,X376)),IF(G376=0,0,VLOOKUP(G376,#REF!,X376)))</f>
        <v>0</v>
      </c>
      <c r="O376" s="129" t="str">
        <f>IF(E376=$A$3,M376/Cost!$D$6,"N/A")</f>
        <v>N/A</v>
      </c>
      <c r="P376" s="45" t="str">
        <f>IF(E376=Translations!$A$100,VLOOKUP(Cost!$D$5,'Coefficient Table'!$A$8:$K$92,11,FALSE)*O376,"N/A")</f>
        <v>N/A</v>
      </c>
      <c r="Q376" s="45" t="str">
        <f>IF(E376=Translations!$A$100,VLOOKUP(Cost!$D$5,'Coefficient Table'!$A$8:$K$92,10,FALSE)*O376,"N/A")</f>
        <v>N/A</v>
      </c>
      <c r="R376" s="45" t="str">
        <f>IF(E376=Translations!$A$100,VLOOKUP(Cost!$D$5,'Coefficient Table'!$A$8:$K$92,9,FALSE)*P376,"N/A")</f>
        <v>N/A</v>
      </c>
      <c r="S376" s="127"/>
      <c r="T376" s="229"/>
      <c r="U376" s="222"/>
      <c r="V376" s="222"/>
      <c r="W376" s="222"/>
      <c r="X376" s="227">
        <f t="shared" si="15"/>
        <v>0</v>
      </c>
      <c r="Y376" s="222"/>
      <c r="Z376" s="222">
        <f>$N376*60*Cost!$H$10*Cost!$H$11*Cost!$D$7/1000</f>
        <v>0</v>
      </c>
      <c r="AA376" s="222">
        <f>$N376*60*Cost!$H$10*Cost!$H$11*Cost!$D$8/1000</f>
        <v>0</v>
      </c>
      <c r="AB376" s="222">
        <f>$N376*60*Cost!$H$10*Cost!$H$11*Cost!$D$9/1000</f>
        <v>0</v>
      </c>
      <c r="AC376" s="222">
        <f>$N376*60*Cost!$H$10*Cost!$H$11*Cost!$D$10/1000</f>
        <v>0</v>
      </c>
      <c r="AD376" s="222">
        <f>$N376*60*Cost!$H$10*Cost!$H$11*Cost!$D$11/1000</f>
        <v>0</v>
      </c>
      <c r="AE376" s="222">
        <f t="shared" si="17"/>
        <v>0</v>
      </c>
      <c r="AF376" s="222"/>
      <c r="AG376" s="222"/>
      <c r="AH376" s="222"/>
      <c r="AI376" s="222"/>
      <c r="AJ376" s="222"/>
      <c r="AK376" s="222"/>
      <c r="AL376" s="222"/>
      <c r="AM376" s="222"/>
      <c r="AN376" s="222"/>
      <c r="AO376" s="222"/>
      <c r="AP376" s="222"/>
      <c r="AQ376" s="222"/>
      <c r="AR376" s="222"/>
      <c r="AS376" s="222"/>
      <c r="AT376" s="222"/>
    </row>
    <row r="377" spans="2:46" ht="13.8" x14ac:dyDescent="0.25">
      <c r="B377" s="15"/>
      <c r="C377" s="15"/>
      <c r="D377" s="15"/>
      <c r="E377" s="16"/>
      <c r="F377" s="15"/>
      <c r="G377" s="29"/>
      <c r="H377" s="322"/>
      <c r="I377" s="323"/>
      <c r="J377" s="323"/>
      <c r="K377" s="15"/>
      <c r="L377" s="15"/>
      <c r="M377" s="204">
        <f t="shared" si="16"/>
        <v>0</v>
      </c>
      <c r="N377" s="44">
        <f>IF(DisplayUnits="standard",IF(G377=0,0,VLOOKUP(G377,'Flow Rate Table'!$B$13:$O$132,X377)),IF(G377=0,0,VLOOKUP(G377,#REF!,X377)))</f>
        <v>0</v>
      </c>
      <c r="O377" s="129" t="str">
        <f>IF(E377=$A$3,M377/Cost!$D$6,"N/A")</f>
        <v>N/A</v>
      </c>
      <c r="P377" s="45" t="str">
        <f>IF(E377=Translations!$A$100,VLOOKUP(Cost!$D$5,'Coefficient Table'!$A$8:$K$92,11,FALSE)*O377,"N/A")</f>
        <v>N/A</v>
      </c>
      <c r="Q377" s="45" t="str">
        <f>IF(E377=Translations!$A$100,VLOOKUP(Cost!$D$5,'Coefficient Table'!$A$8:$K$92,10,FALSE)*O377,"N/A")</f>
        <v>N/A</v>
      </c>
      <c r="R377" s="45" t="str">
        <f>IF(E377=Translations!$A$100,VLOOKUP(Cost!$D$5,'Coefficient Table'!$A$8:$K$92,9,FALSE)*P377,"N/A")</f>
        <v>N/A</v>
      </c>
      <c r="S377" s="127"/>
      <c r="T377" s="229"/>
      <c r="U377" s="222"/>
      <c r="V377" s="222"/>
      <c r="W377" s="222"/>
      <c r="X377" s="227">
        <f t="shared" si="15"/>
        <v>0</v>
      </c>
      <c r="Y377" s="222"/>
      <c r="Z377" s="222">
        <f>$N377*60*Cost!$H$10*Cost!$H$11*Cost!$D$7/1000</f>
        <v>0</v>
      </c>
      <c r="AA377" s="222">
        <f>$N377*60*Cost!$H$10*Cost!$H$11*Cost!$D$8/1000</f>
        <v>0</v>
      </c>
      <c r="AB377" s="222">
        <f>$N377*60*Cost!$H$10*Cost!$H$11*Cost!$D$9/1000</f>
        <v>0</v>
      </c>
      <c r="AC377" s="222">
        <f>$N377*60*Cost!$H$10*Cost!$H$11*Cost!$D$10/1000</f>
        <v>0</v>
      </c>
      <c r="AD377" s="222">
        <f>$N377*60*Cost!$H$10*Cost!$H$11*Cost!$D$11/1000</f>
        <v>0</v>
      </c>
      <c r="AE377" s="222">
        <f t="shared" si="17"/>
        <v>0</v>
      </c>
      <c r="AF377" s="222"/>
      <c r="AG377" s="222"/>
      <c r="AH377" s="222"/>
      <c r="AI377" s="222"/>
      <c r="AJ377" s="222"/>
      <c r="AK377" s="222"/>
      <c r="AL377" s="222"/>
      <c r="AM377" s="222"/>
      <c r="AN377" s="222"/>
      <c r="AO377" s="222"/>
      <c r="AP377" s="222"/>
      <c r="AQ377" s="222"/>
      <c r="AR377" s="222"/>
      <c r="AS377" s="222"/>
      <c r="AT377" s="222"/>
    </row>
    <row r="378" spans="2:46" ht="13.8" x14ac:dyDescent="0.25">
      <c r="B378" s="15"/>
      <c r="C378" s="15"/>
      <c r="D378" s="15"/>
      <c r="E378" s="16"/>
      <c r="F378" s="15"/>
      <c r="G378" s="29"/>
      <c r="H378" s="322"/>
      <c r="I378" s="323"/>
      <c r="J378" s="323"/>
      <c r="K378" s="15"/>
      <c r="L378" s="15"/>
      <c r="M378" s="204">
        <f t="shared" si="16"/>
        <v>0</v>
      </c>
      <c r="N378" s="44">
        <f>IF(DisplayUnits="standard",IF(G378=0,0,VLOOKUP(G378,'Flow Rate Table'!$B$13:$O$132,X378)),IF(G378=0,0,VLOOKUP(G378,#REF!,X378)))</f>
        <v>0</v>
      </c>
      <c r="O378" s="129" t="str">
        <f>IF(E378=$A$3,M378/Cost!$D$6,"N/A")</f>
        <v>N/A</v>
      </c>
      <c r="P378" s="45" t="str">
        <f>IF(E378=Translations!$A$100,VLOOKUP(Cost!$D$5,'Coefficient Table'!$A$8:$K$92,11,FALSE)*O378,"N/A")</f>
        <v>N/A</v>
      </c>
      <c r="Q378" s="45" t="str">
        <f>IF(E378=Translations!$A$100,VLOOKUP(Cost!$D$5,'Coefficient Table'!$A$8:$K$92,10,FALSE)*O378,"N/A")</f>
        <v>N/A</v>
      </c>
      <c r="R378" s="45" t="str">
        <f>IF(E378=Translations!$A$100,VLOOKUP(Cost!$D$5,'Coefficient Table'!$A$8:$K$92,9,FALSE)*P378,"N/A")</f>
        <v>N/A</v>
      </c>
      <c r="S378" s="127"/>
      <c r="T378" s="229"/>
      <c r="U378" s="222"/>
      <c r="V378" s="222"/>
      <c r="W378" s="222"/>
      <c r="X378" s="227">
        <f t="shared" si="15"/>
        <v>0</v>
      </c>
      <c r="Y378" s="222"/>
      <c r="Z378" s="222">
        <f>$N378*60*Cost!$H$10*Cost!$H$11*Cost!$D$7/1000</f>
        <v>0</v>
      </c>
      <c r="AA378" s="222">
        <f>$N378*60*Cost!$H$10*Cost!$H$11*Cost!$D$8/1000</f>
        <v>0</v>
      </c>
      <c r="AB378" s="222">
        <f>$N378*60*Cost!$H$10*Cost!$H$11*Cost!$D$9/1000</f>
        <v>0</v>
      </c>
      <c r="AC378" s="222">
        <f>$N378*60*Cost!$H$10*Cost!$H$11*Cost!$D$10/1000</f>
        <v>0</v>
      </c>
      <c r="AD378" s="222">
        <f>$N378*60*Cost!$H$10*Cost!$H$11*Cost!$D$11/1000</f>
        <v>0</v>
      </c>
      <c r="AE378" s="222">
        <f t="shared" si="17"/>
        <v>0</v>
      </c>
      <c r="AF378" s="222"/>
      <c r="AG378" s="222"/>
      <c r="AH378" s="222"/>
      <c r="AI378" s="222"/>
      <c r="AJ378" s="222"/>
      <c r="AK378" s="222"/>
      <c r="AL378" s="222"/>
      <c r="AM378" s="222"/>
      <c r="AN378" s="222"/>
      <c r="AO378" s="222"/>
      <c r="AP378" s="222"/>
      <c r="AQ378" s="222"/>
      <c r="AR378" s="222"/>
      <c r="AS378" s="222"/>
      <c r="AT378" s="222"/>
    </row>
    <row r="379" spans="2:46" ht="13.8" x14ac:dyDescent="0.25">
      <c r="B379" s="15"/>
      <c r="C379" s="15"/>
      <c r="D379" s="15"/>
      <c r="E379" s="16"/>
      <c r="F379" s="15"/>
      <c r="G379" s="29"/>
      <c r="H379" s="322"/>
      <c r="I379" s="323"/>
      <c r="J379" s="323"/>
      <c r="K379" s="15"/>
      <c r="L379" s="15"/>
      <c r="M379" s="204">
        <f t="shared" si="16"/>
        <v>0</v>
      </c>
      <c r="N379" s="44">
        <f>IF(DisplayUnits="standard",IF(G379=0,0,VLOOKUP(G379,'Flow Rate Table'!$B$13:$O$132,X379)),IF(G379=0,0,VLOOKUP(G379,#REF!,X379)))</f>
        <v>0</v>
      </c>
      <c r="O379" s="129" t="str">
        <f>IF(E379=$A$3,M379/Cost!$D$6,"N/A")</f>
        <v>N/A</v>
      </c>
      <c r="P379" s="45" t="str">
        <f>IF(E379=Translations!$A$100,VLOOKUP(Cost!$D$5,'Coefficient Table'!$A$8:$K$92,11,FALSE)*O379,"N/A")</f>
        <v>N/A</v>
      </c>
      <c r="Q379" s="45" t="str">
        <f>IF(E379=Translations!$A$100,VLOOKUP(Cost!$D$5,'Coefficient Table'!$A$8:$K$92,10,FALSE)*O379,"N/A")</f>
        <v>N/A</v>
      </c>
      <c r="R379" s="45" t="str">
        <f>IF(E379=Translations!$A$100,VLOOKUP(Cost!$D$5,'Coefficient Table'!$A$8:$K$92,9,FALSE)*P379,"N/A")</f>
        <v>N/A</v>
      </c>
      <c r="S379" s="127"/>
      <c r="T379" s="229"/>
      <c r="U379" s="222"/>
      <c r="V379" s="222"/>
      <c r="W379" s="222"/>
      <c r="X379" s="227">
        <f t="shared" si="15"/>
        <v>0</v>
      </c>
      <c r="Y379" s="222"/>
      <c r="Z379" s="222">
        <f>$N379*60*Cost!$H$10*Cost!$H$11*Cost!$D$7/1000</f>
        <v>0</v>
      </c>
      <c r="AA379" s="222">
        <f>$N379*60*Cost!$H$10*Cost!$H$11*Cost!$D$8/1000</f>
        <v>0</v>
      </c>
      <c r="AB379" s="222">
        <f>$N379*60*Cost!$H$10*Cost!$H$11*Cost!$D$9/1000</f>
        <v>0</v>
      </c>
      <c r="AC379" s="222">
        <f>$N379*60*Cost!$H$10*Cost!$H$11*Cost!$D$10/1000</f>
        <v>0</v>
      </c>
      <c r="AD379" s="222">
        <f>$N379*60*Cost!$H$10*Cost!$H$11*Cost!$D$11/1000</f>
        <v>0</v>
      </c>
      <c r="AE379" s="222">
        <f t="shared" si="17"/>
        <v>0</v>
      </c>
      <c r="AF379" s="222"/>
      <c r="AG379" s="222"/>
      <c r="AH379" s="222"/>
      <c r="AI379" s="222"/>
      <c r="AJ379" s="222"/>
      <c r="AK379" s="222"/>
      <c r="AL379" s="222"/>
      <c r="AM379" s="222"/>
      <c r="AN379" s="222"/>
      <c r="AO379" s="222"/>
      <c r="AP379" s="222"/>
      <c r="AQ379" s="222"/>
      <c r="AR379" s="222"/>
      <c r="AS379" s="222"/>
      <c r="AT379" s="222"/>
    </row>
    <row r="380" spans="2:46" ht="13.8" x14ac:dyDescent="0.25">
      <c r="B380" s="15"/>
      <c r="C380" s="15"/>
      <c r="D380" s="15"/>
      <c r="E380" s="16"/>
      <c r="F380" s="15"/>
      <c r="G380" s="29"/>
      <c r="H380" s="322"/>
      <c r="I380" s="323"/>
      <c r="J380" s="323"/>
      <c r="K380" s="15"/>
      <c r="L380" s="15"/>
      <c r="M380" s="204">
        <f t="shared" si="16"/>
        <v>0</v>
      </c>
      <c r="N380" s="44">
        <f>IF(DisplayUnits="standard",IF(G380=0,0,VLOOKUP(G380,'Flow Rate Table'!$B$13:$O$132,X380)),IF(G380=0,0,VLOOKUP(G380,#REF!,X380)))</f>
        <v>0</v>
      </c>
      <c r="O380" s="129" t="str">
        <f>IF(E380=$A$3,M380/Cost!$D$6,"N/A")</f>
        <v>N/A</v>
      </c>
      <c r="P380" s="45" t="str">
        <f>IF(E380=Translations!$A$100,VLOOKUP(Cost!$D$5,'Coefficient Table'!$A$8:$K$92,11,FALSE)*O380,"N/A")</f>
        <v>N/A</v>
      </c>
      <c r="Q380" s="45" t="str">
        <f>IF(E380=Translations!$A$100,VLOOKUP(Cost!$D$5,'Coefficient Table'!$A$8:$K$92,10,FALSE)*O380,"N/A")</f>
        <v>N/A</v>
      </c>
      <c r="R380" s="45" t="str">
        <f>IF(E380=Translations!$A$100,VLOOKUP(Cost!$D$5,'Coefficient Table'!$A$8:$K$92,9,FALSE)*P380,"N/A")</f>
        <v>N/A</v>
      </c>
      <c r="S380" s="127"/>
      <c r="T380" s="229"/>
      <c r="U380" s="222"/>
      <c r="V380" s="222"/>
      <c r="W380" s="222"/>
      <c r="X380" s="227">
        <f t="shared" si="15"/>
        <v>0</v>
      </c>
      <c r="Y380" s="222"/>
      <c r="Z380" s="222">
        <f>$N380*60*Cost!$H$10*Cost!$H$11*Cost!$D$7/1000</f>
        <v>0</v>
      </c>
      <c r="AA380" s="222">
        <f>$N380*60*Cost!$H$10*Cost!$H$11*Cost!$D$8/1000</f>
        <v>0</v>
      </c>
      <c r="AB380" s="222">
        <f>$N380*60*Cost!$H$10*Cost!$H$11*Cost!$D$9/1000</f>
        <v>0</v>
      </c>
      <c r="AC380" s="222">
        <f>$N380*60*Cost!$H$10*Cost!$H$11*Cost!$D$10/1000</f>
        <v>0</v>
      </c>
      <c r="AD380" s="222">
        <f>$N380*60*Cost!$H$10*Cost!$H$11*Cost!$D$11/1000</f>
        <v>0</v>
      </c>
      <c r="AE380" s="222">
        <f t="shared" si="17"/>
        <v>0</v>
      </c>
      <c r="AF380" s="222"/>
      <c r="AG380" s="222"/>
      <c r="AH380" s="222"/>
      <c r="AI380" s="222"/>
      <c r="AJ380" s="222"/>
      <c r="AK380" s="222"/>
      <c r="AL380" s="222"/>
      <c r="AM380" s="222"/>
      <c r="AN380" s="222"/>
      <c r="AO380" s="222"/>
      <c r="AP380" s="222"/>
      <c r="AQ380" s="222"/>
      <c r="AR380" s="222"/>
      <c r="AS380" s="222"/>
      <c r="AT380" s="222"/>
    </row>
    <row r="381" spans="2:46" ht="13.8" x14ac:dyDescent="0.25">
      <c r="B381" s="15"/>
      <c r="C381" s="15"/>
      <c r="D381" s="15"/>
      <c r="E381" s="16"/>
      <c r="F381" s="15"/>
      <c r="G381" s="29"/>
      <c r="H381" s="322"/>
      <c r="I381" s="323"/>
      <c r="J381" s="323"/>
      <c r="K381" s="15"/>
      <c r="L381" s="15"/>
      <c r="M381" s="204">
        <f t="shared" si="16"/>
        <v>0</v>
      </c>
      <c r="N381" s="44">
        <f>IF(DisplayUnits="standard",IF(G381=0,0,VLOOKUP(G381,'Flow Rate Table'!$B$13:$O$132,X381)),IF(G381=0,0,VLOOKUP(G381,#REF!,X381)))</f>
        <v>0</v>
      </c>
      <c r="O381" s="129" t="str">
        <f>IF(E381=$A$3,M381/Cost!$D$6,"N/A")</f>
        <v>N/A</v>
      </c>
      <c r="P381" s="45" t="str">
        <f>IF(E381=Translations!$A$100,VLOOKUP(Cost!$D$5,'Coefficient Table'!$A$8:$K$92,11,FALSE)*O381,"N/A")</f>
        <v>N/A</v>
      </c>
      <c r="Q381" s="45" t="str">
        <f>IF(E381=Translations!$A$100,VLOOKUP(Cost!$D$5,'Coefficient Table'!$A$8:$K$92,10,FALSE)*O381,"N/A")</f>
        <v>N/A</v>
      </c>
      <c r="R381" s="45" t="str">
        <f>IF(E381=Translations!$A$100,VLOOKUP(Cost!$D$5,'Coefficient Table'!$A$8:$K$92,9,FALSE)*P381,"N/A")</f>
        <v>N/A</v>
      </c>
      <c r="S381" s="127"/>
      <c r="T381" s="229"/>
      <c r="U381" s="222"/>
      <c r="V381" s="222"/>
      <c r="W381" s="222"/>
      <c r="X381" s="227">
        <f t="shared" si="15"/>
        <v>0</v>
      </c>
      <c r="Y381" s="222"/>
      <c r="Z381" s="222">
        <f>$N381*60*Cost!$H$10*Cost!$H$11*Cost!$D$7/1000</f>
        <v>0</v>
      </c>
      <c r="AA381" s="222">
        <f>$N381*60*Cost!$H$10*Cost!$H$11*Cost!$D$8/1000</f>
        <v>0</v>
      </c>
      <c r="AB381" s="222">
        <f>$N381*60*Cost!$H$10*Cost!$H$11*Cost!$D$9/1000</f>
        <v>0</v>
      </c>
      <c r="AC381" s="222">
        <f>$N381*60*Cost!$H$10*Cost!$H$11*Cost!$D$10/1000</f>
        <v>0</v>
      </c>
      <c r="AD381" s="222">
        <f>$N381*60*Cost!$H$10*Cost!$H$11*Cost!$D$11/1000</f>
        <v>0</v>
      </c>
      <c r="AE381" s="222">
        <f t="shared" si="17"/>
        <v>0</v>
      </c>
      <c r="AF381" s="222"/>
      <c r="AG381" s="222"/>
      <c r="AH381" s="222"/>
      <c r="AI381" s="222"/>
      <c r="AJ381" s="222"/>
      <c r="AK381" s="222"/>
      <c r="AL381" s="222"/>
      <c r="AM381" s="222"/>
      <c r="AN381" s="222"/>
      <c r="AO381" s="222"/>
      <c r="AP381" s="222"/>
      <c r="AQ381" s="222"/>
      <c r="AR381" s="222"/>
      <c r="AS381" s="222"/>
      <c r="AT381" s="222"/>
    </row>
    <row r="382" spans="2:46" ht="13.8" x14ac:dyDescent="0.25">
      <c r="B382" s="15"/>
      <c r="C382" s="15"/>
      <c r="D382" s="15"/>
      <c r="E382" s="16"/>
      <c r="F382" s="15"/>
      <c r="G382" s="29"/>
      <c r="H382" s="322"/>
      <c r="I382" s="323"/>
      <c r="J382" s="323"/>
      <c r="K382" s="15"/>
      <c r="L382" s="15"/>
      <c r="M382" s="204">
        <f t="shared" si="16"/>
        <v>0</v>
      </c>
      <c r="N382" s="44">
        <f>IF(DisplayUnits="standard",IF(G382=0,0,VLOOKUP(G382,'Flow Rate Table'!$B$13:$O$132,X382)),IF(G382=0,0,VLOOKUP(G382,#REF!,X382)))</f>
        <v>0</v>
      </c>
      <c r="O382" s="129" t="str">
        <f>IF(E382=$A$3,M382/Cost!$D$6,"N/A")</f>
        <v>N/A</v>
      </c>
      <c r="P382" s="45" t="str">
        <f>IF(E382=Translations!$A$100,VLOOKUP(Cost!$D$5,'Coefficient Table'!$A$8:$K$92,11,FALSE)*O382,"N/A")</f>
        <v>N/A</v>
      </c>
      <c r="Q382" s="45" t="str">
        <f>IF(E382=Translations!$A$100,VLOOKUP(Cost!$D$5,'Coefficient Table'!$A$8:$K$92,10,FALSE)*O382,"N/A")</f>
        <v>N/A</v>
      </c>
      <c r="R382" s="45" t="str">
        <f>IF(E382=Translations!$A$100,VLOOKUP(Cost!$D$5,'Coefficient Table'!$A$8:$K$92,9,FALSE)*P382,"N/A")</f>
        <v>N/A</v>
      </c>
      <c r="S382" s="127"/>
      <c r="T382" s="229"/>
      <c r="U382" s="222"/>
      <c r="V382" s="222"/>
      <c r="W382" s="222"/>
      <c r="X382" s="227">
        <f t="shared" si="15"/>
        <v>0</v>
      </c>
      <c r="Y382" s="222"/>
      <c r="Z382" s="222">
        <f>$N382*60*Cost!$H$10*Cost!$H$11*Cost!$D$7/1000</f>
        <v>0</v>
      </c>
      <c r="AA382" s="222">
        <f>$N382*60*Cost!$H$10*Cost!$H$11*Cost!$D$8/1000</f>
        <v>0</v>
      </c>
      <c r="AB382" s="222">
        <f>$N382*60*Cost!$H$10*Cost!$H$11*Cost!$D$9/1000</f>
        <v>0</v>
      </c>
      <c r="AC382" s="222">
        <f>$N382*60*Cost!$H$10*Cost!$H$11*Cost!$D$10/1000</f>
        <v>0</v>
      </c>
      <c r="AD382" s="222">
        <f>$N382*60*Cost!$H$10*Cost!$H$11*Cost!$D$11/1000</f>
        <v>0</v>
      </c>
      <c r="AE382" s="222">
        <f t="shared" si="17"/>
        <v>0</v>
      </c>
      <c r="AF382" s="222"/>
      <c r="AG382" s="222"/>
      <c r="AH382" s="222"/>
      <c r="AI382" s="222"/>
      <c r="AJ382" s="222"/>
      <c r="AK382" s="222"/>
      <c r="AL382" s="222"/>
      <c r="AM382" s="222"/>
      <c r="AN382" s="222"/>
      <c r="AO382" s="222"/>
      <c r="AP382" s="222"/>
      <c r="AQ382" s="222"/>
      <c r="AR382" s="222"/>
      <c r="AS382" s="222"/>
      <c r="AT382" s="222"/>
    </row>
    <row r="383" spans="2:46" ht="13.8" x14ac:dyDescent="0.25">
      <c r="B383" s="15"/>
      <c r="C383" s="15"/>
      <c r="D383" s="15"/>
      <c r="E383" s="16"/>
      <c r="F383" s="15"/>
      <c r="G383" s="29"/>
      <c r="H383" s="322"/>
      <c r="I383" s="323"/>
      <c r="J383" s="323"/>
      <c r="K383" s="15"/>
      <c r="L383" s="15"/>
      <c r="M383" s="204">
        <f t="shared" si="16"/>
        <v>0</v>
      </c>
      <c r="N383" s="44">
        <f>IF(DisplayUnits="standard",IF(G383=0,0,VLOOKUP(G383,'Flow Rate Table'!$B$13:$O$132,X383)),IF(G383=0,0,VLOOKUP(G383,#REF!,X383)))</f>
        <v>0</v>
      </c>
      <c r="O383" s="129" t="str">
        <f>IF(E383=$A$3,M383/Cost!$D$6,"N/A")</f>
        <v>N/A</v>
      </c>
      <c r="P383" s="45" t="str">
        <f>IF(E383=Translations!$A$100,VLOOKUP(Cost!$D$5,'Coefficient Table'!$A$8:$K$92,11,FALSE)*O383,"N/A")</f>
        <v>N/A</v>
      </c>
      <c r="Q383" s="45" t="str">
        <f>IF(E383=Translations!$A$100,VLOOKUP(Cost!$D$5,'Coefficient Table'!$A$8:$K$92,10,FALSE)*O383,"N/A")</f>
        <v>N/A</v>
      </c>
      <c r="R383" s="45" t="str">
        <f>IF(E383=Translations!$A$100,VLOOKUP(Cost!$D$5,'Coefficient Table'!$A$8:$K$92,9,FALSE)*P383,"N/A")</f>
        <v>N/A</v>
      </c>
      <c r="S383" s="127"/>
      <c r="T383" s="229"/>
      <c r="U383" s="222"/>
      <c r="V383" s="222"/>
      <c r="W383" s="222"/>
      <c r="X383" s="227">
        <f t="shared" si="15"/>
        <v>0</v>
      </c>
      <c r="Y383" s="222"/>
      <c r="Z383" s="222">
        <f>$N383*60*Cost!$H$10*Cost!$H$11*Cost!$D$7/1000</f>
        <v>0</v>
      </c>
      <c r="AA383" s="222">
        <f>$N383*60*Cost!$H$10*Cost!$H$11*Cost!$D$8/1000</f>
        <v>0</v>
      </c>
      <c r="AB383" s="222">
        <f>$N383*60*Cost!$H$10*Cost!$H$11*Cost!$D$9/1000</f>
        <v>0</v>
      </c>
      <c r="AC383" s="222">
        <f>$N383*60*Cost!$H$10*Cost!$H$11*Cost!$D$10/1000</f>
        <v>0</v>
      </c>
      <c r="AD383" s="222">
        <f>$N383*60*Cost!$H$10*Cost!$H$11*Cost!$D$11/1000</f>
        <v>0</v>
      </c>
      <c r="AE383" s="222">
        <f t="shared" si="17"/>
        <v>0</v>
      </c>
      <c r="AF383" s="222"/>
      <c r="AG383" s="222"/>
      <c r="AH383" s="222"/>
      <c r="AI383" s="222"/>
      <c r="AJ383" s="222"/>
      <c r="AK383" s="222"/>
      <c r="AL383" s="222"/>
      <c r="AM383" s="222"/>
      <c r="AN383" s="222"/>
      <c r="AO383" s="222"/>
      <c r="AP383" s="222"/>
      <c r="AQ383" s="222"/>
      <c r="AR383" s="222"/>
      <c r="AS383" s="222"/>
      <c r="AT383" s="222"/>
    </row>
    <row r="384" spans="2:46" ht="13.8" x14ac:dyDescent="0.25">
      <c r="B384" s="15"/>
      <c r="C384" s="15"/>
      <c r="D384" s="15"/>
      <c r="E384" s="16"/>
      <c r="F384" s="15"/>
      <c r="G384" s="29"/>
      <c r="H384" s="322"/>
      <c r="I384" s="323"/>
      <c r="J384" s="323"/>
      <c r="K384" s="15"/>
      <c r="L384" s="15"/>
      <c r="M384" s="204">
        <f t="shared" si="16"/>
        <v>0</v>
      </c>
      <c r="N384" s="44">
        <f>IF(DisplayUnits="standard",IF(G384=0,0,VLOOKUP(G384,'Flow Rate Table'!$B$13:$O$132,X384)),IF(G384=0,0,VLOOKUP(G384,#REF!,X384)))</f>
        <v>0</v>
      </c>
      <c r="O384" s="129" t="str">
        <f>IF(E384=$A$3,M384/Cost!$D$6,"N/A")</f>
        <v>N/A</v>
      </c>
      <c r="P384" s="45" t="str">
        <f>IF(E384=Translations!$A$100,VLOOKUP(Cost!$D$5,'Coefficient Table'!$A$8:$K$92,11,FALSE)*O384,"N/A")</f>
        <v>N/A</v>
      </c>
      <c r="Q384" s="45" t="str">
        <f>IF(E384=Translations!$A$100,VLOOKUP(Cost!$D$5,'Coefficient Table'!$A$8:$K$92,10,FALSE)*O384,"N/A")</f>
        <v>N/A</v>
      </c>
      <c r="R384" s="45" t="str">
        <f>IF(E384=Translations!$A$100,VLOOKUP(Cost!$D$5,'Coefficient Table'!$A$8:$K$92,9,FALSE)*P384,"N/A")</f>
        <v>N/A</v>
      </c>
      <c r="S384" s="127"/>
      <c r="T384" s="229"/>
      <c r="U384" s="222"/>
      <c r="V384" s="222"/>
      <c r="W384" s="222"/>
      <c r="X384" s="227">
        <f t="shared" si="15"/>
        <v>0</v>
      </c>
      <c r="Y384" s="222"/>
      <c r="Z384" s="222">
        <f>$N384*60*Cost!$H$10*Cost!$H$11*Cost!$D$7/1000</f>
        <v>0</v>
      </c>
      <c r="AA384" s="222">
        <f>$N384*60*Cost!$H$10*Cost!$H$11*Cost!$D$8/1000</f>
        <v>0</v>
      </c>
      <c r="AB384" s="222">
        <f>$N384*60*Cost!$H$10*Cost!$H$11*Cost!$D$9/1000</f>
        <v>0</v>
      </c>
      <c r="AC384" s="222">
        <f>$N384*60*Cost!$H$10*Cost!$H$11*Cost!$D$10/1000</f>
        <v>0</v>
      </c>
      <c r="AD384" s="222">
        <f>$N384*60*Cost!$H$10*Cost!$H$11*Cost!$D$11/1000</f>
        <v>0</v>
      </c>
      <c r="AE384" s="222">
        <f t="shared" si="17"/>
        <v>0</v>
      </c>
      <c r="AF384" s="222"/>
      <c r="AG384" s="222"/>
      <c r="AH384" s="222"/>
      <c r="AI384" s="222"/>
      <c r="AJ384" s="222"/>
      <c r="AK384" s="222"/>
      <c r="AL384" s="222"/>
      <c r="AM384" s="222"/>
      <c r="AN384" s="222"/>
      <c r="AO384" s="222"/>
      <c r="AP384" s="222"/>
      <c r="AQ384" s="222"/>
      <c r="AR384" s="222"/>
      <c r="AS384" s="222"/>
      <c r="AT384" s="222"/>
    </row>
    <row r="385" spans="2:46" ht="13.8" x14ac:dyDescent="0.25">
      <c r="B385" s="15"/>
      <c r="C385" s="15"/>
      <c r="D385" s="15"/>
      <c r="E385" s="16"/>
      <c r="F385" s="15"/>
      <c r="G385" s="29"/>
      <c r="H385" s="322"/>
      <c r="I385" s="323"/>
      <c r="J385" s="323"/>
      <c r="K385" s="15"/>
      <c r="L385" s="15"/>
      <c r="M385" s="204">
        <f t="shared" si="16"/>
        <v>0</v>
      </c>
      <c r="N385" s="44">
        <f>IF(DisplayUnits="standard",IF(G385=0,0,VLOOKUP(G385,'Flow Rate Table'!$B$13:$O$132,X385)),IF(G385=0,0,VLOOKUP(G385,#REF!,X385)))</f>
        <v>0</v>
      </c>
      <c r="O385" s="129" t="str">
        <f>IF(E385=$A$3,M385/Cost!$D$6,"N/A")</f>
        <v>N/A</v>
      </c>
      <c r="P385" s="45" t="str">
        <f>IF(E385=Translations!$A$100,VLOOKUP(Cost!$D$5,'Coefficient Table'!$A$8:$K$92,11,FALSE)*O385,"N/A")</f>
        <v>N/A</v>
      </c>
      <c r="Q385" s="45" t="str">
        <f>IF(E385=Translations!$A$100,VLOOKUP(Cost!$D$5,'Coefficient Table'!$A$8:$K$92,10,FALSE)*O385,"N/A")</f>
        <v>N/A</v>
      </c>
      <c r="R385" s="45" t="str">
        <f>IF(E385=Translations!$A$100,VLOOKUP(Cost!$D$5,'Coefficient Table'!$A$8:$K$92,9,FALSE)*P385,"N/A")</f>
        <v>N/A</v>
      </c>
      <c r="S385" s="127"/>
      <c r="T385" s="229"/>
      <c r="U385" s="222"/>
      <c r="V385" s="222"/>
      <c r="W385" s="222"/>
      <c r="X385" s="227">
        <f t="shared" si="15"/>
        <v>0</v>
      </c>
      <c r="Y385" s="222"/>
      <c r="Z385" s="222">
        <f>$N385*60*Cost!$H$10*Cost!$H$11*Cost!$D$7/1000</f>
        <v>0</v>
      </c>
      <c r="AA385" s="222">
        <f>$N385*60*Cost!$H$10*Cost!$H$11*Cost!$D$8/1000</f>
        <v>0</v>
      </c>
      <c r="AB385" s="222">
        <f>$N385*60*Cost!$H$10*Cost!$H$11*Cost!$D$9/1000</f>
        <v>0</v>
      </c>
      <c r="AC385" s="222">
        <f>$N385*60*Cost!$H$10*Cost!$H$11*Cost!$D$10/1000</f>
        <v>0</v>
      </c>
      <c r="AD385" s="222">
        <f>$N385*60*Cost!$H$10*Cost!$H$11*Cost!$D$11/1000</f>
        <v>0</v>
      </c>
      <c r="AE385" s="222">
        <f t="shared" si="17"/>
        <v>0</v>
      </c>
      <c r="AF385" s="222"/>
      <c r="AG385" s="222"/>
      <c r="AH385" s="222"/>
      <c r="AI385" s="222"/>
      <c r="AJ385" s="222"/>
      <c r="AK385" s="222"/>
      <c r="AL385" s="222"/>
      <c r="AM385" s="222"/>
      <c r="AN385" s="222"/>
      <c r="AO385" s="222"/>
      <c r="AP385" s="222"/>
      <c r="AQ385" s="222"/>
      <c r="AR385" s="222"/>
      <c r="AS385" s="222"/>
      <c r="AT385" s="222"/>
    </row>
    <row r="386" spans="2:46" ht="13.8" x14ac:dyDescent="0.25">
      <c r="B386" s="15"/>
      <c r="C386" s="15"/>
      <c r="D386" s="15"/>
      <c r="E386" s="16"/>
      <c r="F386" s="15"/>
      <c r="G386" s="29"/>
      <c r="H386" s="322"/>
      <c r="I386" s="323"/>
      <c r="J386" s="323"/>
      <c r="K386" s="15"/>
      <c r="L386" s="15"/>
      <c r="M386" s="204">
        <f t="shared" si="16"/>
        <v>0</v>
      </c>
      <c r="N386" s="44">
        <f>IF(DisplayUnits="standard",IF(G386=0,0,VLOOKUP(G386,'Flow Rate Table'!$B$13:$O$132,X386)),IF(G386=0,0,VLOOKUP(G386,#REF!,X386)))</f>
        <v>0</v>
      </c>
      <c r="O386" s="129" t="str">
        <f>IF(E386=$A$3,M386/Cost!$D$6,"N/A")</f>
        <v>N/A</v>
      </c>
      <c r="P386" s="45" t="str">
        <f>IF(E386=Translations!$A$100,VLOOKUP(Cost!$D$5,'Coefficient Table'!$A$8:$K$92,11,FALSE)*O386,"N/A")</f>
        <v>N/A</v>
      </c>
      <c r="Q386" s="45" t="str">
        <f>IF(E386=Translations!$A$100,VLOOKUP(Cost!$D$5,'Coefficient Table'!$A$8:$K$92,10,FALSE)*O386,"N/A")</f>
        <v>N/A</v>
      </c>
      <c r="R386" s="45" t="str">
        <f>IF(E386=Translations!$A$100,VLOOKUP(Cost!$D$5,'Coefficient Table'!$A$8:$K$92,9,FALSE)*P386,"N/A")</f>
        <v>N/A</v>
      </c>
      <c r="S386" s="127"/>
      <c r="T386" s="229"/>
      <c r="U386" s="222"/>
      <c r="V386" s="222"/>
      <c r="W386" s="222"/>
      <c r="X386" s="227">
        <f t="shared" si="15"/>
        <v>0</v>
      </c>
      <c r="Y386" s="222"/>
      <c r="Z386" s="222">
        <f>$N386*60*Cost!$H$10*Cost!$H$11*Cost!$D$7/1000</f>
        <v>0</v>
      </c>
      <c r="AA386" s="222">
        <f>$N386*60*Cost!$H$10*Cost!$H$11*Cost!$D$8/1000</f>
        <v>0</v>
      </c>
      <c r="AB386" s="222">
        <f>$N386*60*Cost!$H$10*Cost!$H$11*Cost!$D$9/1000</f>
        <v>0</v>
      </c>
      <c r="AC386" s="222">
        <f>$N386*60*Cost!$H$10*Cost!$H$11*Cost!$D$10/1000</f>
        <v>0</v>
      </c>
      <c r="AD386" s="222">
        <f>$N386*60*Cost!$H$10*Cost!$H$11*Cost!$D$11/1000</f>
        <v>0</v>
      </c>
      <c r="AE386" s="222">
        <f t="shared" si="17"/>
        <v>0</v>
      </c>
      <c r="AF386" s="222"/>
      <c r="AG386" s="222"/>
      <c r="AH386" s="222"/>
      <c r="AI386" s="222"/>
      <c r="AJ386" s="222"/>
      <c r="AK386" s="222"/>
      <c r="AL386" s="222"/>
      <c r="AM386" s="222"/>
      <c r="AN386" s="222"/>
      <c r="AO386" s="222"/>
      <c r="AP386" s="222"/>
      <c r="AQ386" s="222"/>
      <c r="AR386" s="222"/>
      <c r="AS386" s="222"/>
      <c r="AT386" s="222"/>
    </row>
    <row r="387" spans="2:46" ht="13.8" x14ac:dyDescent="0.25">
      <c r="B387" s="15"/>
      <c r="C387" s="15"/>
      <c r="D387" s="15"/>
      <c r="E387" s="16"/>
      <c r="F387" s="15"/>
      <c r="G387" s="29"/>
      <c r="H387" s="322"/>
      <c r="I387" s="323"/>
      <c r="J387" s="323"/>
      <c r="K387" s="15"/>
      <c r="L387" s="15"/>
      <c r="M387" s="204">
        <f t="shared" si="16"/>
        <v>0</v>
      </c>
      <c r="N387" s="44">
        <f>IF(DisplayUnits="standard",IF(G387=0,0,VLOOKUP(G387,'Flow Rate Table'!$B$13:$O$132,X387)),IF(G387=0,0,VLOOKUP(G387,#REF!,X387)))</f>
        <v>0</v>
      </c>
      <c r="O387" s="129" t="str">
        <f>IF(E387=$A$3,M387/Cost!$D$6,"N/A")</f>
        <v>N/A</v>
      </c>
      <c r="P387" s="45" t="str">
        <f>IF(E387=Translations!$A$100,VLOOKUP(Cost!$D$5,'Coefficient Table'!$A$8:$K$92,11,FALSE)*O387,"N/A")</f>
        <v>N/A</v>
      </c>
      <c r="Q387" s="45" t="str">
        <f>IF(E387=Translations!$A$100,VLOOKUP(Cost!$D$5,'Coefficient Table'!$A$8:$K$92,10,FALSE)*O387,"N/A")</f>
        <v>N/A</v>
      </c>
      <c r="R387" s="45" t="str">
        <f>IF(E387=Translations!$A$100,VLOOKUP(Cost!$D$5,'Coefficient Table'!$A$8:$K$92,9,FALSE)*P387,"N/A")</f>
        <v>N/A</v>
      </c>
      <c r="S387" s="127"/>
      <c r="T387" s="229"/>
      <c r="U387" s="222"/>
      <c r="V387" s="222"/>
      <c r="W387" s="222"/>
      <c r="X387" s="227">
        <f t="shared" si="15"/>
        <v>0</v>
      </c>
      <c r="Y387" s="222"/>
      <c r="Z387" s="222">
        <f>$N387*60*Cost!$H$10*Cost!$H$11*Cost!$D$7/1000</f>
        <v>0</v>
      </c>
      <c r="AA387" s="222">
        <f>$N387*60*Cost!$H$10*Cost!$H$11*Cost!$D$8/1000</f>
        <v>0</v>
      </c>
      <c r="AB387" s="222">
        <f>$N387*60*Cost!$H$10*Cost!$H$11*Cost!$D$9/1000</f>
        <v>0</v>
      </c>
      <c r="AC387" s="222">
        <f>$N387*60*Cost!$H$10*Cost!$H$11*Cost!$D$10/1000</f>
        <v>0</v>
      </c>
      <c r="AD387" s="222">
        <f>$N387*60*Cost!$H$10*Cost!$H$11*Cost!$D$11/1000</f>
        <v>0</v>
      </c>
      <c r="AE387" s="222">
        <f t="shared" si="17"/>
        <v>0</v>
      </c>
      <c r="AF387" s="222"/>
      <c r="AG387" s="222"/>
      <c r="AH387" s="222"/>
      <c r="AI387" s="222"/>
      <c r="AJ387" s="222"/>
      <c r="AK387" s="222"/>
      <c r="AL387" s="222"/>
      <c r="AM387" s="222"/>
      <c r="AN387" s="222"/>
      <c r="AO387" s="222"/>
      <c r="AP387" s="222"/>
      <c r="AQ387" s="222"/>
      <c r="AR387" s="222"/>
      <c r="AS387" s="222"/>
      <c r="AT387" s="222"/>
    </row>
    <row r="388" spans="2:46" ht="13.8" x14ac:dyDescent="0.25">
      <c r="B388" s="15"/>
      <c r="C388" s="15"/>
      <c r="D388" s="15"/>
      <c r="E388" s="16"/>
      <c r="F388" s="15"/>
      <c r="G388" s="29"/>
      <c r="H388" s="322"/>
      <c r="I388" s="323"/>
      <c r="J388" s="323"/>
      <c r="K388" s="15"/>
      <c r="L388" s="15"/>
      <c r="M388" s="204">
        <f t="shared" si="16"/>
        <v>0</v>
      </c>
      <c r="N388" s="44">
        <f>IF(DisplayUnits="standard",IF(G388=0,0,VLOOKUP(G388,'Flow Rate Table'!$B$13:$O$132,X388)),IF(G388=0,0,VLOOKUP(G388,#REF!,X388)))</f>
        <v>0</v>
      </c>
      <c r="O388" s="129" t="str">
        <f>IF(E388=$A$3,M388/Cost!$D$6,"N/A")</f>
        <v>N/A</v>
      </c>
      <c r="P388" s="45" t="str">
        <f>IF(E388=Translations!$A$100,VLOOKUP(Cost!$D$5,'Coefficient Table'!$A$8:$K$92,11,FALSE)*O388,"N/A")</f>
        <v>N/A</v>
      </c>
      <c r="Q388" s="45" t="str">
        <f>IF(E388=Translations!$A$100,VLOOKUP(Cost!$D$5,'Coefficient Table'!$A$8:$K$92,10,FALSE)*O388,"N/A")</f>
        <v>N/A</v>
      </c>
      <c r="R388" s="45" t="str">
        <f>IF(E388=Translations!$A$100,VLOOKUP(Cost!$D$5,'Coefficient Table'!$A$8:$K$92,9,FALSE)*P388,"N/A")</f>
        <v>N/A</v>
      </c>
      <c r="S388" s="127"/>
      <c r="T388" s="229"/>
      <c r="U388" s="222"/>
      <c r="V388" s="222"/>
      <c r="W388" s="222"/>
      <c r="X388" s="227">
        <f t="shared" si="15"/>
        <v>0</v>
      </c>
      <c r="Y388" s="222"/>
      <c r="Z388" s="222">
        <f>$N388*60*Cost!$H$10*Cost!$H$11*Cost!$D$7/1000</f>
        <v>0</v>
      </c>
      <c r="AA388" s="222">
        <f>$N388*60*Cost!$H$10*Cost!$H$11*Cost!$D$8/1000</f>
        <v>0</v>
      </c>
      <c r="AB388" s="222">
        <f>$N388*60*Cost!$H$10*Cost!$H$11*Cost!$D$9/1000</f>
        <v>0</v>
      </c>
      <c r="AC388" s="222">
        <f>$N388*60*Cost!$H$10*Cost!$H$11*Cost!$D$10/1000</f>
        <v>0</v>
      </c>
      <c r="AD388" s="222">
        <f>$N388*60*Cost!$H$10*Cost!$H$11*Cost!$D$11/1000</f>
        <v>0</v>
      </c>
      <c r="AE388" s="222">
        <f t="shared" si="17"/>
        <v>0</v>
      </c>
      <c r="AF388" s="222"/>
      <c r="AG388" s="222"/>
      <c r="AH388" s="222"/>
      <c r="AI388" s="222"/>
      <c r="AJ388" s="222"/>
      <c r="AK388" s="222"/>
      <c r="AL388" s="222"/>
      <c r="AM388" s="222"/>
      <c r="AN388" s="222"/>
      <c r="AO388" s="222"/>
      <c r="AP388" s="222"/>
      <c r="AQ388" s="222"/>
      <c r="AR388" s="222"/>
      <c r="AS388" s="222"/>
      <c r="AT388" s="222"/>
    </row>
    <row r="389" spans="2:46" ht="13.8" x14ac:dyDescent="0.25">
      <c r="B389" s="15"/>
      <c r="C389" s="15"/>
      <c r="D389" s="15"/>
      <c r="E389" s="16"/>
      <c r="F389" s="15"/>
      <c r="G389" s="29"/>
      <c r="H389" s="322"/>
      <c r="I389" s="323"/>
      <c r="J389" s="323"/>
      <c r="K389" s="15"/>
      <c r="L389" s="15"/>
      <c r="M389" s="204">
        <f t="shared" si="16"/>
        <v>0</v>
      </c>
      <c r="N389" s="44">
        <f>IF(DisplayUnits="standard",IF(G389=0,0,VLOOKUP(G389,'Flow Rate Table'!$B$13:$O$132,X389)),IF(G389=0,0,VLOOKUP(G389,#REF!,X389)))</f>
        <v>0</v>
      </c>
      <c r="O389" s="129" t="str">
        <f>IF(E389=$A$3,M389/Cost!$D$6,"N/A")</f>
        <v>N/A</v>
      </c>
      <c r="P389" s="45" t="str">
        <f>IF(E389=Translations!$A$100,VLOOKUP(Cost!$D$5,'Coefficient Table'!$A$8:$K$92,11,FALSE)*O389,"N/A")</f>
        <v>N/A</v>
      </c>
      <c r="Q389" s="45" t="str">
        <f>IF(E389=Translations!$A$100,VLOOKUP(Cost!$D$5,'Coefficient Table'!$A$8:$K$92,10,FALSE)*O389,"N/A")</f>
        <v>N/A</v>
      </c>
      <c r="R389" s="45" t="str">
        <f>IF(E389=Translations!$A$100,VLOOKUP(Cost!$D$5,'Coefficient Table'!$A$8:$K$92,9,FALSE)*P389,"N/A")</f>
        <v>N/A</v>
      </c>
      <c r="S389" s="127"/>
      <c r="T389" s="229"/>
      <c r="U389" s="222"/>
      <c r="V389" s="222"/>
      <c r="W389" s="222"/>
      <c r="X389" s="227">
        <f t="shared" si="15"/>
        <v>0</v>
      </c>
      <c r="Y389" s="222"/>
      <c r="Z389" s="222">
        <f>$N389*60*Cost!$H$10*Cost!$H$11*Cost!$D$7/1000</f>
        <v>0</v>
      </c>
      <c r="AA389" s="222">
        <f>$N389*60*Cost!$H$10*Cost!$H$11*Cost!$D$8/1000</f>
        <v>0</v>
      </c>
      <c r="AB389" s="222">
        <f>$N389*60*Cost!$H$10*Cost!$H$11*Cost!$D$9/1000</f>
        <v>0</v>
      </c>
      <c r="AC389" s="222">
        <f>$N389*60*Cost!$H$10*Cost!$H$11*Cost!$D$10/1000</f>
        <v>0</v>
      </c>
      <c r="AD389" s="222">
        <f>$N389*60*Cost!$H$10*Cost!$H$11*Cost!$D$11/1000</f>
        <v>0</v>
      </c>
      <c r="AE389" s="222">
        <f t="shared" si="17"/>
        <v>0</v>
      </c>
      <c r="AF389" s="222"/>
      <c r="AG389" s="222"/>
      <c r="AH389" s="222"/>
      <c r="AI389" s="222"/>
      <c r="AJ389" s="222"/>
      <c r="AK389" s="222"/>
      <c r="AL389" s="222"/>
      <c r="AM389" s="222"/>
      <c r="AN389" s="222"/>
      <c r="AO389" s="222"/>
      <c r="AP389" s="222"/>
      <c r="AQ389" s="222"/>
      <c r="AR389" s="222"/>
      <c r="AS389" s="222"/>
      <c r="AT389" s="222"/>
    </row>
    <row r="390" spans="2:46" ht="13.8" x14ac:dyDescent="0.25">
      <c r="B390" s="15"/>
      <c r="C390" s="15"/>
      <c r="D390" s="15"/>
      <c r="E390" s="16"/>
      <c r="F390" s="15"/>
      <c r="G390" s="29"/>
      <c r="H390" s="322"/>
      <c r="I390" s="323"/>
      <c r="J390" s="323"/>
      <c r="K390" s="15"/>
      <c r="L390" s="15"/>
      <c r="M390" s="204">
        <f t="shared" si="16"/>
        <v>0</v>
      </c>
      <c r="N390" s="44">
        <f>IF(DisplayUnits="standard",IF(G390=0,0,VLOOKUP(G390,'Flow Rate Table'!$B$13:$O$132,X390)),IF(G390=0,0,VLOOKUP(G390,#REF!,X390)))</f>
        <v>0</v>
      </c>
      <c r="O390" s="129" t="str">
        <f>IF(E390=$A$3,M390/Cost!$D$6,"N/A")</f>
        <v>N/A</v>
      </c>
      <c r="P390" s="45" t="str">
        <f>IF(E390=Translations!$A$100,VLOOKUP(Cost!$D$5,'Coefficient Table'!$A$8:$K$92,11,FALSE)*O390,"N/A")</f>
        <v>N/A</v>
      </c>
      <c r="Q390" s="45" t="str">
        <f>IF(E390=Translations!$A$100,VLOOKUP(Cost!$D$5,'Coefficient Table'!$A$8:$K$92,10,FALSE)*O390,"N/A")</f>
        <v>N/A</v>
      </c>
      <c r="R390" s="45" t="str">
        <f>IF(E390=Translations!$A$100,VLOOKUP(Cost!$D$5,'Coefficient Table'!$A$8:$K$92,9,FALSE)*P390,"N/A")</f>
        <v>N/A</v>
      </c>
      <c r="S390" s="127"/>
      <c r="T390" s="229"/>
      <c r="U390" s="222"/>
      <c r="V390" s="222"/>
      <c r="W390" s="222"/>
      <c r="X390" s="227">
        <f t="shared" si="15"/>
        <v>0</v>
      </c>
      <c r="Y390" s="222"/>
      <c r="Z390" s="222">
        <f>$N390*60*Cost!$H$10*Cost!$H$11*Cost!$D$7/1000</f>
        <v>0</v>
      </c>
      <c r="AA390" s="222">
        <f>$N390*60*Cost!$H$10*Cost!$H$11*Cost!$D$8/1000</f>
        <v>0</v>
      </c>
      <c r="AB390" s="222">
        <f>$N390*60*Cost!$H$10*Cost!$H$11*Cost!$D$9/1000</f>
        <v>0</v>
      </c>
      <c r="AC390" s="222">
        <f>$N390*60*Cost!$H$10*Cost!$H$11*Cost!$D$10/1000</f>
        <v>0</v>
      </c>
      <c r="AD390" s="222">
        <f>$N390*60*Cost!$H$10*Cost!$H$11*Cost!$D$11/1000</f>
        <v>0</v>
      </c>
      <c r="AE390" s="222">
        <f t="shared" si="17"/>
        <v>0</v>
      </c>
      <c r="AF390" s="222"/>
      <c r="AG390" s="222"/>
      <c r="AH390" s="222"/>
      <c r="AI390" s="222"/>
      <c r="AJ390" s="222"/>
      <c r="AK390" s="222"/>
      <c r="AL390" s="222"/>
      <c r="AM390" s="222"/>
      <c r="AN390" s="222"/>
      <c r="AO390" s="222"/>
      <c r="AP390" s="222"/>
      <c r="AQ390" s="222"/>
      <c r="AR390" s="222"/>
      <c r="AS390" s="222"/>
      <c r="AT390" s="222"/>
    </row>
    <row r="391" spans="2:46" ht="13.8" x14ac:dyDescent="0.25">
      <c r="B391" s="15"/>
      <c r="C391" s="15"/>
      <c r="D391" s="15"/>
      <c r="E391" s="16"/>
      <c r="F391" s="15"/>
      <c r="G391" s="29"/>
      <c r="H391" s="322"/>
      <c r="I391" s="323"/>
      <c r="J391" s="323"/>
      <c r="K391" s="15"/>
      <c r="L391" s="15"/>
      <c r="M391" s="204">
        <f t="shared" si="16"/>
        <v>0</v>
      </c>
      <c r="N391" s="44">
        <f>IF(DisplayUnits="standard",IF(G391=0,0,VLOOKUP(G391,'Flow Rate Table'!$B$13:$O$132,X391)),IF(G391=0,0,VLOOKUP(G391,#REF!,X391)))</f>
        <v>0</v>
      </c>
      <c r="O391" s="129" t="str">
        <f>IF(E391=$A$3,M391/Cost!$D$6,"N/A")</f>
        <v>N/A</v>
      </c>
      <c r="P391" s="45" t="str">
        <f>IF(E391=Translations!$A$100,VLOOKUP(Cost!$D$5,'Coefficient Table'!$A$8:$K$92,11,FALSE)*O391,"N/A")</f>
        <v>N/A</v>
      </c>
      <c r="Q391" s="45" t="str">
        <f>IF(E391=Translations!$A$100,VLOOKUP(Cost!$D$5,'Coefficient Table'!$A$8:$K$92,10,FALSE)*O391,"N/A")</f>
        <v>N/A</v>
      </c>
      <c r="R391" s="45" t="str">
        <f>IF(E391=Translations!$A$100,VLOOKUP(Cost!$D$5,'Coefficient Table'!$A$8:$K$92,9,FALSE)*P391,"N/A")</f>
        <v>N/A</v>
      </c>
      <c r="S391" s="127"/>
      <c r="T391" s="229"/>
      <c r="U391" s="222"/>
      <c r="V391" s="222"/>
      <c r="W391" s="222"/>
      <c r="X391" s="227">
        <f t="shared" si="15"/>
        <v>0</v>
      </c>
      <c r="Y391" s="222"/>
      <c r="Z391" s="222">
        <f>$N391*60*Cost!$H$10*Cost!$H$11*Cost!$D$7/1000</f>
        <v>0</v>
      </c>
      <c r="AA391" s="222">
        <f>$N391*60*Cost!$H$10*Cost!$H$11*Cost!$D$8/1000</f>
        <v>0</v>
      </c>
      <c r="AB391" s="222">
        <f>$N391*60*Cost!$H$10*Cost!$H$11*Cost!$D$9/1000</f>
        <v>0</v>
      </c>
      <c r="AC391" s="222">
        <f>$N391*60*Cost!$H$10*Cost!$H$11*Cost!$D$10/1000</f>
        <v>0</v>
      </c>
      <c r="AD391" s="222">
        <f>$N391*60*Cost!$H$10*Cost!$H$11*Cost!$D$11/1000</f>
        <v>0</v>
      </c>
      <c r="AE391" s="222">
        <f t="shared" si="17"/>
        <v>0</v>
      </c>
      <c r="AF391" s="222"/>
      <c r="AG391" s="222"/>
      <c r="AH391" s="222"/>
      <c r="AI391" s="222"/>
      <c r="AJ391" s="222"/>
      <c r="AK391" s="222"/>
      <c r="AL391" s="222"/>
      <c r="AM391" s="222"/>
      <c r="AN391" s="222"/>
      <c r="AO391" s="222"/>
      <c r="AP391" s="222"/>
      <c r="AQ391" s="222"/>
      <c r="AR391" s="222"/>
      <c r="AS391" s="222"/>
      <c r="AT391" s="222"/>
    </row>
    <row r="392" spans="2:46" ht="13.8" x14ac:dyDescent="0.25">
      <c r="B392" s="15"/>
      <c r="C392" s="15"/>
      <c r="D392" s="15"/>
      <c r="E392" s="16"/>
      <c r="F392" s="15"/>
      <c r="G392" s="29"/>
      <c r="H392" s="322"/>
      <c r="I392" s="323"/>
      <c r="J392" s="323"/>
      <c r="K392" s="15"/>
      <c r="L392" s="15"/>
      <c r="M392" s="204">
        <f t="shared" si="16"/>
        <v>0</v>
      </c>
      <c r="N392" s="44">
        <f>IF(DisplayUnits="standard",IF(G392=0,0,VLOOKUP(G392,'Flow Rate Table'!$B$13:$O$132,X392)),IF(G392=0,0,VLOOKUP(G392,#REF!,X392)))</f>
        <v>0</v>
      </c>
      <c r="O392" s="129" t="str">
        <f>IF(E392=$A$3,M392/Cost!$D$6,"N/A")</f>
        <v>N/A</v>
      </c>
      <c r="P392" s="45" t="str">
        <f>IF(E392=Translations!$A$100,VLOOKUP(Cost!$D$5,'Coefficient Table'!$A$8:$K$92,11,FALSE)*O392,"N/A")</f>
        <v>N/A</v>
      </c>
      <c r="Q392" s="45" t="str">
        <f>IF(E392=Translations!$A$100,VLOOKUP(Cost!$D$5,'Coefficient Table'!$A$8:$K$92,10,FALSE)*O392,"N/A")</f>
        <v>N/A</v>
      </c>
      <c r="R392" s="45" t="str">
        <f>IF(E392=Translations!$A$100,VLOOKUP(Cost!$D$5,'Coefficient Table'!$A$8:$K$92,9,FALSE)*P392,"N/A")</f>
        <v>N/A</v>
      </c>
      <c r="S392" s="127"/>
      <c r="T392" s="229"/>
      <c r="U392" s="222"/>
      <c r="V392" s="222"/>
      <c r="W392" s="222"/>
      <c r="X392" s="227">
        <f t="shared" ref="X392:X455" si="18">IF(DisplayUnits="standard",IF(F392=150,2)+IF(F392=125,4)+IF(F392=100,6)+IF(F392=75,8)+IF(F392=50,10)+IF(F392=25,12)+IF(F392=10,14),IF(F392=10,2)+IF(F392=9,4)+IF(F392=7,6)+IF(F392=5,8)+IF(F392=4,10)+IF(F392=2,12)+IF(F392=1,14))</f>
        <v>0</v>
      </c>
      <c r="Y392" s="222"/>
      <c r="Z392" s="222">
        <f>$N392*60*Cost!$H$10*Cost!$H$11*Cost!$D$7/1000</f>
        <v>0</v>
      </c>
      <c r="AA392" s="222">
        <f>$N392*60*Cost!$H$10*Cost!$H$11*Cost!$D$8/1000</f>
        <v>0</v>
      </c>
      <c r="AB392" s="222">
        <f>$N392*60*Cost!$H$10*Cost!$H$11*Cost!$D$9/1000</f>
        <v>0</v>
      </c>
      <c r="AC392" s="222">
        <f>$N392*60*Cost!$H$10*Cost!$H$11*Cost!$D$10/1000</f>
        <v>0</v>
      </c>
      <c r="AD392" s="222">
        <f>$N392*60*Cost!$H$10*Cost!$H$11*Cost!$D$11/1000</f>
        <v>0</v>
      </c>
      <c r="AE392" s="222">
        <f t="shared" si="17"/>
        <v>0</v>
      </c>
      <c r="AF392" s="222"/>
      <c r="AG392" s="222"/>
      <c r="AH392" s="222"/>
      <c r="AI392" s="222"/>
      <c r="AJ392" s="222"/>
      <c r="AK392" s="222"/>
      <c r="AL392" s="222"/>
      <c r="AM392" s="222"/>
      <c r="AN392" s="222"/>
      <c r="AO392" s="222"/>
      <c r="AP392" s="222"/>
      <c r="AQ392" s="222"/>
      <c r="AR392" s="222"/>
      <c r="AS392" s="222"/>
      <c r="AT392" s="222"/>
    </row>
    <row r="393" spans="2:46" ht="13.8" x14ac:dyDescent="0.25">
      <c r="B393" s="15"/>
      <c r="C393" s="15"/>
      <c r="D393" s="15"/>
      <c r="E393" s="16"/>
      <c r="F393" s="15"/>
      <c r="G393" s="29"/>
      <c r="H393" s="322"/>
      <c r="I393" s="323"/>
      <c r="J393" s="323"/>
      <c r="K393" s="15"/>
      <c r="L393" s="15"/>
      <c r="M393" s="204">
        <f t="shared" ref="M393:M456" si="19">IF(G393=0,0,AE393)</f>
        <v>0</v>
      </c>
      <c r="N393" s="44">
        <f>IF(DisplayUnits="standard",IF(G393=0,0,VLOOKUP(G393,'Flow Rate Table'!$B$13:$O$132,X393)),IF(G393=0,0,VLOOKUP(G393,#REF!,X393)))</f>
        <v>0</v>
      </c>
      <c r="O393" s="129" t="str">
        <f>IF(E393=$A$3,M393/Cost!$D$6,"N/A")</f>
        <v>N/A</v>
      </c>
      <c r="P393" s="45" t="str">
        <f>IF(E393=Translations!$A$100,VLOOKUP(Cost!$D$5,'Coefficient Table'!$A$8:$K$92,11,FALSE)*O393,"N/A")</f>
        <v>N/A</v>
      </c>
      <c r="Q393" s="45" t="str">
        <f>IF(E393=Translations!$A$100,VLOOKUP(Cost!$D$5,'Coefficient Table'!$A$8:$K$92,10,FALSE)*O393,"N/A")</f>
        <v>N/A</v>
      </c>
      <c r="R393" s="45" t="str">
        <f>IF(E393=Translations!$A$100,VLOOKUP(Cost!$D$5,'Coefficient Table'!$A$8:$K$92,9,FALSE)*P393,"N/A")</f>
        <v>N/A</v>
      </c>
      <c r="S393" s="127"/>
      <c r="T393" s="229"/>
      <c r="U393" s="222"/>
      <c r="V393" s="222"/>
      <c r="W393" s="222"/>
      <c r="X393" s="227">
        <f t="shared" si="18"/>
        <v>0</v>
      </c>
      <c r="Y393" s="222"/>
      <c r="Z393" s="222">
        <f>$N393*60*Cost!$H$10*Cost!$H$11*Cost!$D$7/1000</f>
        <v>0</v>
      </c>
      <c r="AA393" s="222">
        <f>$N393*60*Cost!$H$10*Cost!$H$11*Cost!$D$8/1000</f>
        <v>0</v>
      </c>
      <c r="AB393" s="222">
        <f>$N393*60*Cost!$H$10*Cost!$H$11*Cost!$D$9/1000</f>
        <v>0</v>
      </c>
      <c r="AC393" s="222">
        <f>$N393*60*Cost!$H$10*Cost!$H$11*Cost!$D$10/1000</f>
        <v>0</v>
      </c>
      <c r="AD393" s="222">
        <f>$N393*60*Cost!$H$10*Cost!$H$11*Cost!$D$11/1000</f>
        <v>0</v>
      </c>
      <c r="AE393" s="222">
        <f t="shared" ref="AE393:AE456" si="20">IF(E393=$A$3,Z393,IF(E393=$A$4,AA393,IF(E393=$A$5,AB393,IF(E393=$A$6,AC393,IF(E393=$A$7,AD393,0)))))</f>
        <v>0</v>
      </c>
      <c r="AF393" s="222"/>
      <c r="AG393" s="222"/>
      <c r="AH393" s="222"/>
      <c r="AI393" s="222"/>
      <c r="AJ393" s="222"/>
      <c r="AK393" s="222"/>
      <c r="AL393" s="222"/>
      <c r="AM393" s="222"/>
      <c r="AN393" s="222"/>
      <c r="AO393" s="222"/>
      <c r="AP393" s="222"/>
      <c r="AQ393" s="222"/>
      <c r="AR393" s="222"/>
      <c r="AS393" s="222"/>
      <c r="AT393" s="222"/>
    </row>
    <row r="394" spans="2:46" ht="13.8" x14ac:dyDescent="0.25">
      <c r="B394" s="15"/>
      <c r="C394" s="15"/>
      <c r="D394" s="15"/>
      <c r="E394" s="16"/>
      <c r="F394" s="15"/>
      <c r="G394" s="29"/>
      <c r="H394" s="322"/>
      <c r="I394" s="323"/>
      <c r="J394" s="323"/>
      <c r="K394" s="15"/>
      <c r="L394" s="15"/>
      <c r="M394" s="204">
        <f t="shared" si="19"/>
        <v>0</v>
      </c>
      <c r="N394" s="44">
        <f>IF(DisplayUnits="standard",IF(G394=0,0,VLOOKUP(G394,'Flow Rate Table'!$B$13:$O$132,X394)),IF(G394=0,0,VLOOKUP(G394,#REF!,X394)))</f>
        <v>0</v>
      </c>
      <c r="O394" s="129" t="str">
        <f>IF(E394=$A$3,M394/Cost!$D$6,"N/A")</f>
        <v>N/A</v>
      </c>
      <c r="P394" s="45" t="str">
        <f>IF(E394=Translations!$A$100,VLOOKUP(Cost!$D$5,'Coefficient Table'!$A$8:$K$92,11,FALSE)*O394,"N/A")</f>
        <v>N/A</v>
      </c>
      <c r="Q394" s="45" t="str">
        <f>IF(E394=Translations!$A$100,VLOOKUP(Cost!$D$5,'Coefficient Table'!$A$8:$K$92,10,FALSE)*O394,"N/A")</f>
        <v>N/A</v>
      </c>
      <c r="R394" s="45" t="str">
        <f>IF(E394=Translations!$A$100,VLOOKUP(Cost!$D$5,'Coefficient Table'!$A$8:$K$92,9,FALSE)*P394,"N/A")</f>
        <v>N/A</v>
      </c>
      <c r="S394" s="127"/>
      <c r="T394" s="229"/>
      <c r="U394" s="222"/>
      <c r="V394" s="222"/>
      <c r="W394" s="222"/>
      <c r="X394" s="227">
        <f t="shared" si="18"/>
        <v>0</v>
      </c>
      <c r="Y394" s="222"/>
      <c r="Z394" s="222">
        <f>$N394*60*Cost!$H$10*Cost!$H$11*Cost!$D$7/1000</f>
        <v>0</v>
      </c>
      <c r="AA394" s="222">
        <f>$N394*60*Cost!$H$10*Cost!$H$11*Cost!$D$8/1000</f>
        <v>0</v>
      </c>
      <c r="AB394" s="222">
        <f>$N394*60*Cost!$H$10*Cost!$H$11*Cost!$D$9/1000</f>
        <v>0</v>
      </c>
      <c r="AC394" s="222">
        <f>$N394*60*Cost!$H$10*Cost!$H$11*Cost!$D$10/1000</f>
        <v>0</v>
      </c>
      <c r="AD394" s="222">
        <f>$N394*60*Cost!$H$10*Cost!$H$11*Cost!$D$11/1000</f>
        <v>0</v>
      </c>
      <c r="AE394" s="222">
        <f t="shared" si="20"/>
        <v>0</v>
      </c>
      <c r="AF394" s="222"/>
      <c r="AG394" s="222"/>
      <c r="AH394" s="222"/>
      <c r="AI394" s="222"/>
      <c r="AJ394" s="222"/>
      <c r="AK394" s="222"/>
      <c r="AL394" s="222"/>
      <c r="AM394" s="222"/>
      <c r="AN394" s="222"/>
      <c r="AO394" s="222"/>
      <c r="AP394" s="222"/>
      <c r="AQ394" s="222"/>
      <c r="AR394" s="222"/>
      <c r="AS394" s="222"/>
      <c r="AT394" s="222"/>
    </row>
    <row r="395" spans="2:46" ht="13.8" x14ac:dyDescent="0.25">
      <c r="B395" s="15"/>
      <c r="C395" s="15"/>
      <c r="D395" s="15"/>
      <c r="E395" s="16"/>
      <c r="F395" s="15"/>
      <c r="G395" s="29"/>
      <c r="H395" s="322"/>
      <c r="I395" s="323"/>
      <c r="J395" s="323"/>
      <c r="K395" s="15"/>
      <c r="L395" s="15"/>
      <c r="M395" s="204">
        <f t="shared" si="19"/>
        <v>0</v>
      </c>
      <c r="N395" s="44">
        <f>IF(DisplayUnits="standard",IF(G395=0,0,VLOOKUP(G395,'Flow Rate Table'!$B$13:$O$132,X395)),IF(G395=0,0,VLOOKUP(G395,#REF!,X395)))</f>
        <v>0</v>
      </c>
      <c r="O395" s="129" t="str">
        <f>IF(E395=$A$3,M395/Cost!$D$6,"N/A")</f>
        <v>N/A</v>
      </c>
      <c r="P395" s="45" t="str">
        <f>IF(E395=Translations!$A$100,VLOOKUP(Cost!$D$5,'Coefficient Table'!$A$8:$K$92,11,FALSE)*O395,"N/A")</f>
        <v>N/A</v>
      </c>
      <c r="Q395" s="45" t="str">
        <f>IF(E395=Translations!$A$100,VLOOKUP(Cost!$D$5,'Coefficient Table'!$A$8:$K$92,10,FALSE)*O395,"N/A")</f>
        <v>N/A</v>
      </c>
      <c r="R395" s="45" t="str">
        <f>IF(E395=Translations!$A$100,VLOOKUP(Cost!$D$5,'Coefficient Table'!$A$8:$K$92,9,FALSE)*P395,"N/A")</f>
        <v>N/A</v>
      </c>
      <c r="S395" s="127"/>
      <c r="T395" s="229"/>
      <c r="U395" s="222"/>
      <c r="V395" s="222"/>
      <c r="W395" s="222"/>
      <c r="X395" s="227">
        <f t="shared" si="18"/>
        <v>0</v>
      </c>
      <c r="Y395" s="222"/>
      <c r="Z395" s="222">
        <f>$N395*60*Cost!$H$10*Cost!$H$11*Cost!$D$7/1000</f>
        <v>0</v>
      </c>
      <c r="AA395" s="222">
        <f>$N395*60*Cost!$H$10*Cost!$H$11*Cost!$D$8/1000</f>
        <v>0</v>
      </c>
      <c r="AB395" s="222">
        <f>$N395*60*Cost!$H$10*Cost!$H$11*Cost!$D$9/1000</f>
        <v>0</v>
      </c>
      <c r="AC395" s="222">
        <f>$N395*60*Cost!$H$10*Cost!$H$11*Cost!$D$10/1000</f>
        <v>0</v>
      </c>
      <c r="AD395" s="222">
        <f>$N395*60*Cost!$H$10*Cost!$H$11*Cost!$D$11/1000</f>
        <v>0</v>
      </c>
      <c r="AE395" s="222">
        <f t="shared" si="20"/>
        <v>0</v>
      </c>
      <c r="AF395" s="222"/>
      <c r="AG395" s="222"/>
      <c r="AH395" s="222"/>
      <c r="AI395" s="222"/>
      <c r="AJ395" s="222"/>
      <c r="AK395" s="222"/>
      <c r="AL395" s="222"/>
      <c r="AM395" s="222"/>
      <c r="AN395" s="222"/>
      <c r="AO395" s="222"/>
      <c r="AP395" s="222"/>
      <c r="AQ395" s="222"/>
      <c r="AR395" s="222"/>
      <c r="AS395" s="222"/>
      <c r="AT395" s="222"/>
    </row>
    <row r="396" spans="2:46" ht="13.8" x14ac:dyDescent="0.25">
      <c r="B396" s="15"/>
      <c r="C396" s="15"/>
      <c r="D396" s="15"/>
      <c r="E396" s="16"/>
      <c r="F396" s="15"/>
      <c r="G396" s="29"/>
      <c r="H396" s="322"/>
      <c r="I396" s="323"/>
      <c r="J396" s="323"/>
      <c r="K396" s="15"/>
      <c r="L396" s="15"/>
      <c r="M396" s="204">
        <f t="shared" si="19"/>
        <v>0</v>
      </c>
      <c r="N396" s="44">
        <f>IF(DisplayUnits="standard",IF(G396=0,0,VLOOKUP(G396,'Flow Rate Table'!$B$13:$O$132,X396)),IF(G396=0,0,VLOOKUP(G396,#REF!,X396)))</f>
        <v>0</v>
      </c>
      <c r="O396" s="129" t="str">
        <f>IF(E396=$A$3,M396/Cost!$D$6,"N/A")</f>
        <v>N/A</v>
      </c>
      <c r="P396" s="45" t="str">
        <f>IF(E396=Translations!$A$100,VLOOKUP(Cost!$D$5,'Coefficient Table'!$A$8:$K$92,11,FALSE)*O396,"N/A")</f>
        <v>N/A</v>
      </c>
      <c r="Q396" s="45" t="str">
        <f>IF(E396=Translations!$A$100,VLOOKUP(Cost!$D$5,'Coefficient Table'!$A$8:$K$92,10,FALSE)*O396,"N/A")</f>
        <v>N/A</v>
      </c>
      <c r="R396" s="45" t="str">
        <f>IF(E396=Translations!$A$100,VLOOKUP(Cost!$D$5,'Coefficient Table'!$A$8:$K$92,9,FALSE)*P396,"N/A")</f>
        <v>N/A</v>
      </c>
      <c r="S396" s="127"/>
      <c r="T396" s="229"/>
      <c r="U396" s="222"/>
      <c r="V396" s="222"/>
      <c r="W396" s="222"/>
      <c r="X396" s="227">
        <f t="shared" si="18"/>
        <v>0</v>
      </c>
      <c r="Y396" s="222"/>
      <c r="Z396" s="222">
        <f>$N396*60*Cost!$H$10*Cost!$H$11*Cost!$D$7/1000</f>
        <v>0</v>
      </c>
      <c r="AA396" s="222">
        <f>$N396*60*Cost!$H$10*Cost!$H$11*Cost!$D$8/1000</f>
        <v>0</v>
      </c>
      <c r="AB396" s="222">
        <f>$N396*60*Cost!$H$10*Cost!$H$11*Cost!$D$9/1000</f>
        <v>0</v>
      </c>
      <c r="AC396" s="222">
        <f>$N396*60*Cost!$H$10*Cost!$H$11*Cost!$D$10/1000</f>
        <v>0</v>
      </c>
      <c r="AD396" s="222">
        <f>$N396*60*Cost!$H$10*Cost!$H$11*Cost!$D$11/1000</f>
        <v>0</v>
      </c>
      <c r="AE396" s="222">
        <f t="shared" si="20"/>
        <v>0</v>
      </c>
      <c r="AF396" s="222"/>
      <c r="AG396" s="222"/>
      <c r="AH396" s="222"/>
      <c r="AI396" s="222"/>
      <c r="AJ396" s="222"/>
      <c r="AK396" s="222"/>
      <c r="AL396" s="222"/>
      <c r="AM396" s="222"/>
      <c r="AN396" s="222"/>
      <c r="AO396" s="222"/>
      <c r="AP396" s="222"/>
      <c r="AQ396" s="222"/>
      <c r="AR396" s="222"/>
      <c r="AS396" s="222"/>
      <c r="AT396" s="222"/>
    </row>
    <row r="397" spans="2:46" ht="13.8" x14ac:dyDescent="0.25">
      <c r="B397" s="15"/>
      <c r="C397" s="15"/>
      <c r="D397" s="15"/>
      <c r="E397" s="16"/>
      <c r="F397" s="15"/>
      <c r="G397" s="29"/>
      <c r="H397" s="322"/>
      <c r="I397" s="323"/>
      <c r="J397" s="323"/>
      <c r="K397" s="15"/>
      <c r="L397" s="15"/>
      <c r="M397" s="204">
        <f t="shared" si="19"/>
        <v>0</v>
      </c>
      <c r="N397" s="44">
        <f>IF(DisplayUnits="standard",IF(G397=0,0,VLOOKUP(G397,'Flow Rate Table'!$B$13:$O$132,X397)),IF(G397=0,0,VLOOKUP(G397,#REF!,X397)))</f>
        <v>0</v>
      </c>
      <c r="O397" s="129" t="str">
        <f>IF(E397=$A$3,M397/Cost!$D$6,"N/A")</f>
        <v>N/A</v>
      </c>
      <c r="P397" s="45" t="str">
        <f>IF(E397=Translations!$A$100,VLOOKUP(Cost!$D$5,'Coefficient Table'!$A$8:$K$92,11,FALSE)*O397,"N/A")</f>
        <v>N/A</v>
      </c>
      <c r="Q397" s="45" t="str">
        <f>IF(E397=Translations!$A$100,VLOOKUP(Cost!$D$5,'Coefficient Table'!$A$8:$K$92,10,FALSE)*O397,"N/A")</f>
        <v>N/A</v>
      </c>
      <c r="R397" s="45" t="str">
        <f>IF(E397=Translations!$A$100,VLOOKUP(Cost!$D$5,'Coefficient Table'!$A$8:$K$92,9,FALSE)*P397,"N/A")</f>
        <v>N/A</v>
      </c>
      <c r="S397" s="127"/>
      <c r="T397" s="229"/>
      <c r="U397" s="222"/>
      <c r="V397" s="222"/>
      <c r="W397" s="222"/>
      <c r="X397" s="227">
        <f t="shared" si="18"/>
        <v>0</v>
      </c>
      <c r="Y397" s="222"/>
      <c r="Z397" s="222">
        <f>$N397*60*Cost!$H$10*Cost!$H$11*Cost!$D$7/1000</f>
        <v>0</v>
      </c>
      <c r="AA397" s="222">
        <f>$N397*60*Cost!$H$10*Cost!$H$11*Cost!$D$8/1000</f>
        <v>0</v>
      </c>
      <c r="AB397" s="222">
        <f>$N397*60*Cost!$H$10*Cost!$H$11*Cost!$D$9/1000</f>
        <v>0</v>
      </c>
      <c r="AC397" s="222">
        <f>$N397*60*Cost!$H$10*Cost!$H$11*Cost!$D$10/1000</f>
        <v>0</v>
      </c>
      <c r="AD397" s="222">
        <f>$N397*60*Cost!$H$10*Cost!$H$11*Cost!$D$11/1000</f>
        <v>0</v>
      </c>
      <c r="AE397" s="222">
        <f t="shared" si="20"/>
        <v>0</v>
      </c>
      <c r="AF397" s="222"/>
      <c r="AG397" s="222"/>
      <c r="AH397" s="222"/>
      <c r="AI397" s="222"/>
      <c r="AJ397" s="222"/>
      <c r="AK397" s="222"/>
      <c r="AL397" s="222"/>
      <c r="AM397" s="222"/>
      <c r="AN397" s="222"/>
      <c r="AO397" s="222"/>
      <c r="AP397" s="222"/>
      <c r="AQ397" s="222"/>
      <c r="AR397" s="222"/>
      <c r="AS397" s="222"/>
      <c r="AT397" s="222"/>
    </row>
    <row r="398" spans="2:46" ht="13.8" x14ac:dyDescent="0.25">
      <c r="B398" s="15"/>
      <c r="C398" s="15"/>
      <c r="D398" s="15"/>
      <c r="E398" s="16"/>
      <c r="F398" s="15"/>
      <c r="G398" s="29"/>
      <c r="H398" s="322"/>
      <c r="I398" s="323"/>
      <c r="J398" s="323"/>
      <c r="K398" s="15"/>
      <c r="L398" s="15"/>
      <c r="M398" s="204">
        <f t="shared" si="19"/>
        <v>0</v>
      </c>
      <c r="N398" s="44">
        <f>IF(DisplayUnits="standard",IF(G398=0,0,VLOOKUP(G398,'Flow Rate Table'!$B$13:$O$132,X398)),IF(G398=0,0,VLOOKUP(G398,#REF!,X398)))</f>
        <v>0</v>
      </c>
      <c r="O398" s="129" t="str">
        <f>IF(E398=$A$3,M398/Cost!$D$6,"N/A")</f>
        <v>N/A</v>
      </c>
      <c r="P398" s="45" t="str">
        <f>IF(E398=Translations!$A$100,VLOOKUP(Cost!$D$5,'Coefficient Table'!$A$8:$K$92,11,FALSE)*O398,"N/A")</f>
        <v>N/A</v>
      </c>
      <c r="Q398" s="45" t="str">
        <f>IF(E398=Translations!$A$100,VLOOKUP(Cost!$D$5,'Coefficient Table'!$A$8:$K$92,10,FALSE)*O398,"N/A")</f>
        <v>N/A</v>
      </c>
      <c r="R398" s="45" t="str">
        <f>IF(E398=Translations!$A$100,VLOOKUP(Cost!$D$5,'Coefficient Table'!$A$8:$K$92,9,FALSE)*P398,"N/A")</f>
        <v>N/A</v>
      </c>
      <c r="S398" s="127"/>
      <c r="T398" s="229"/>
      <c r="U398" s="222"/>
      <c r="V398" s="222"/>
      <c r="W398" s="222"/>
      <c r="X398" s="227">
        <f t="shared" si="18"/>
        <v>0</v>
      </c>
      <c r="Y398" s="222"/>
      <c r="Z398" s="222">
        <f>$N398*60*Cost!$H$10*Cost!$H$11*Cost!$D$7/1000</f>
        <v>0</v>
      </c>
      <c r="AA398" s="222">
        <f>$N398*60*Cost!$H$10*Cost!$H$11*Cost!$D$8/1000</f>
        <v>0</v>
      </c>
      <c r="AB398" s="222">
        <f>$N398*60*Cost!$H$10*Cost!$H$11*Cost!$D$9/1000</f>
        <v>0</v>
      </c>
      <c r="AC398" s="222">
        <f>$N398*60*Cost!$H$10*Cost!$H$11*Cost!$D$10/1000</f>
        <v>0</v>
      </c>
      <c r="AD398" s="222">
        <f>$N398*60*Cost!$H$10*Cost!$H$11*Cost!$D$11/1000</f>
        <v>0</v>
      </c>
      <c r="AE398" s="222">
        <f t="shared" si="20"/>
        <v>0</v>
      </c>
      <c r="AF398" s="222"/>
      <c r="AG398" s="222"/>
      <c r="AH398" s="222"/>
      <c r="AI398" s="222"/>
      <c r="AJ398" s="222"/>
      <c r="AK398" s="222"/>
      <c r="AL398" s="222"/>
      <c r="AM398" s="222"/>
      <c r="AN398" s="222"/>
      <c r="AO398" s="222"/>
      <c r="AP398" s="222"/>
      <c r="AQ398" s="222"/>
      <c r="AR398" s="222"/>
      <c r="AS398" s="222"/>
      <c r="AT398" s="222"/>
    </row>
    <row r="399" spans="2:46" ht="13.8" x14ac:dyDescent="0.25">
      <c r="B399" s="15"/>
      <c r="C399" s="15"/>
      <c r="D399" s="15"/>
      <c r="E399" s="16"/>
      <c r="F399" s="15"/>
      <c r="G399" s="29"/>
      <c r="H399" s="322"/>
      <c r="I399" s="323"/>
      <c r="J399" s="323"/>
      <c r="K399" s="15"/>
      <c r="L399" s="15"/>
      <c r="M399" s="204">
        <f t="shared" si="19"/>
        <v>0</v>
      </c>
      <c r="N399" s="44">
        <f>IF(DisplayUnits="standard",IF(G399=0,0,VLOOKUP(G399,'Flow Rate Table'!$B$13:$O$132,X399)),IF(G399=0,0,VLOOKUP(G399,#REF!,X399)))</f>
        <v>0</v>
      </c>
      <c r="O399" s="129" t="str">
        <f>IF(E399=$A$3,M399/Cost!$D$6,"N/A")</f>
        <v>N/A</v>
      </c>
      <c r="P399" s="45" t="str">
        <f>IF(E399=Translations!$A$100,VLOOKUP(Cost!$D$5,'Coefficient Table'!$A$8:$K$92,11,FALSE)*O399,"N/A")</f>
        <v>N/A</v>
      </c>
      <c r="Q399" s="45" t="str">
        <f>IF(E399=Translations!$A$100,VLOOKUP(Cost!$D$5,'Coefficient Table'!$A$8:$K$92,10,FALSE)*O399,"N/A")</f>
        <v>N/A</v>
      </c>
      <c r="R399" s="45" t="str">
        <f>IF(E399=Translations!$A$100,VLOOKUP(Cost!$D$5,'Coefficient Table'!$A$8:$K$92,9,FALSE)*P399,"N/A")</f>
        <v>N/A</v>
      </c>
      <c r="S399" s="127"/>
      <c r="T399" s="229"/>
      <c r="U399" s="222"/>
      <c r="V399" s="222"/>
      <c r="W399" s="222"/>
      <c r="X399" s="227">
        <f t="shared" si="18"/>
        <v>0</v>
      </c>
      <c r="Y399" s="222"/>
      <c r="Z399" s="222">
        <f>$N399*60*Cost!$H$10*Cost!$H$11*Cost!$D$7/1000</f>
        <v>0</v>
      </c>
      <c r="AA399" s="222">
        <f>$N399*60*Cost!$H$10*Cost!$H$11*Cost!$D$8/1000</f>
        <v>0</v>
      </c>
      <c r="AB399" s="222">
        <f>$N399*60*Cost!$H$10*Cost!$H$11*Cost!$D$9/1000</f>
        <v>0</v>
      </c>
      <c r="AC399" s="222">
        <f>$N399*60*Cost!$H$10*Cost!$H$11*Cost!$D$10/1000</f>
        <v>0</v>
      </c>
      <c r="AD399" s="222">
        <f>$N399*60*Cost!$H$10*Cost!$H$11*Cost!$D$11/1000</f>
        <v>0</v>
      </c>
      <c r="AE399" s="222">
        <f t="shared" si="20"/>
        <v>0</v>
      </c>
      <c r="AF399" s="222"/>
      <c r="AG399" s="222"/>
      <c r="AH399" s="222"/>
      <c r="AI399" s="222"/>
      <c r="AJ399" s="222"/>
      <c r="AK399" s="222"/>
      <c r="AL399" s="222"/>
      <c r="AM399" s="222"/>
      <c r="AN399" s="222"/>
      <c r="AO399" s="222"/>
      <c r="AP399" s="222"/>
      <c r="AQ399" s="222"/>
      <c r="AR399" s="222"/>
      <c r="AS399" s="222"/>
      <c r="AT399" s="222"/>
    </row>
    <row r="400" spans="2:46" ht="13.8" x14ac:dyDescent="0.25">
      <c r="B400" s="15"/>
      <c r="C400" s="15"/>
      <c r="D400" s="15"/>
      <c r="E400" s="16"/>
      <c r="F400" s="15"/>
      <c r="G400" s="29"/>
      <c r="H400" s="322"/>
      <c r="I400" s="323"/>
      <c r="J400" s="323"/>
      <c r="K400" s="15"/>
      <c r="L400" s="15"/>
      <c r="M400" s="204">
        <f t="shared" si="19"/>
        <v>0</v>
      </c>
      <c r="N400" s="44">
        <f>IF(DisplayUnits="standard",IF(G400=0,0,VLOOKUP(G400,'Flow Rate Table'!$B$13:$O$132,X400)),IF(G400=0,0,VLOOKUP(G400,#REF!,X400)))</f>
        <v>0</v>
      </c>
      <c r="O400" s="129" t="str">
        <f>IF(E400=$A$3,M400/Cost!$D$6,"N/A")</f>
        <v>N/A</v>
      </c>
      <c r="P400" s="45" t="str">
        <f>IF(E400=Translations!$A$100,VLOOKUP(Cost!$D$5,'Coefficient Table'!$A$8:$K$92,11,FALSE)*O400,"N/A")</f>
        <v>N/A</v>
      </c>
      <c r="Q400" s="45" t="str">
        <f>IF(E400=Translations!$A$100,VLOOKUP(Cost!$D$5,'Coefficient Table'!$A$8:$K$92,10,FALSE)*O400,"N/A")</f>
        <v>N/A</v>
      </c>
      <c r="R400" s="45" t="str">
        <f>IF(E400=Translations!$A$100,VLOOKUP(Cost!$D$5,'Coefficient Table'!$A$8:$K$92,9,FALSE)*P400,"N/A")</f>
        <v>N/A</v>
      </c>
      <c r="S400" s="127"/>
      <c r="T400" s="229"/>
      <c r="U400" s="222"/>
      <c r="V400" s="222"/>
      <c r="W400" s="222"/>
      <c r="X400" s="227">
        <f t="shared" si="18"/>
        <v>0</v>
      </c>
      <c r="Y400" s="222"/>
      <c r="Z400" s="222">
        <f>$N400*60*Cost!$H$10*Cost!$H$11*Cost!$D$7/1000</f>
        <v>0</v>
      </c>
      <c r="AA400" s="222">
        <f>$N400*60*Cost!$H$10*Cost!$H$11*Cost!$D$8/1000</f>
        <v>0</v>
      </c>
      <c r="AB400" s="222">
        <f>$N400*60*Cost!$H$10*Cost!$H$11*Cost!$D$9/1000</f>
        <v>0</v>
      </c>
      <c r="AC400" s="222">
        <f>$N400*60*Cost!$H$10*Cost!$H$11*Cost!$D$10/1000</f>
        <v>0</v>
      </c>
      <c r="AD400" s="222">
        <f>$N400*60*Cost!$H$10*Cost!$H$11*Cost!$D$11/1000</f>
        <v>0</v>
      </c>
      <c r="AE400" s="222">
        <f t="shared" si="20"/>
        <v>0</v>
      </c>
      <c r="AF400" s="222"/>
      <c r="AG400" s="222"/>
      <c r="AH400" s="222"/>
      <c r="AI400" s="222"/>
      <c r="AJ400" s="222"/>
      <c r="AK400" s="222"/>
      <c r="AL400" s="222"/>
      <c r="AM400" s="222"/>
      <c r="AN400" s="222"/>
      <c r="AO400" s="222"/>
      <c r="AP400" s="222"/>
      <c r="AQ400" s="222"/>
      <c r="AR400" s="222"/>
      <c r="AS400" s="222"/>
      <c r="AT400" s="222"/>
    </row>
    <row r="401" spans="2:46" ht="13.8" x14ac:dyDescent="0.25">
      <c r="B401" s="15"/>
      <c r="C401" s="15"/>
      <c r="D401" s="15"/>
      <c r="E401" s="16"/>
      <c r="F401" s="15"/>
      <c r="G401" s="29"/>
      <c r="H401" s="322"/>
      <c r="I401" s="323"/>
      <c r="J401" s="323"/>
      <c r="K401" s="15"/>
      <c r="L401" s="15"/>
      <c r="M401" s="204">
        <f t="shared" si="19"/>
        <v>0</v>
      </c>
      <c r="N401" s="44">
        <f>IF(DisplayUnits="standard",IF(G401=0,0,VLOOKUP(G401,'Flow Rate Table'!$B$13:$O$132,X401)),IF(G401=0,0,VLOOKUP(G401,#REF!,X401)))</f>
        <v>0</v>
      </c>
      <c r="O401" s="129" t="str">
        <f>IF(E401=$A$3,M401/Cost!$D$6,"N/A")</f>
        <v>N/A</v>
      </c>
      <c r="P401" s="45" t="str">
        <f>IF(E401=Translations!$A$100,VLOOKUP(Cost!$D$5,'Coefficient Table'!$A$8:$K$92,11,FALSE)*O401,"N/A")</f>
        <v>N/A</v>
      </c>
      <c r="Q401" s="45" t="str">
        <f>IF(E401=Translations!$A$100,VLOOKUP(Cost!$D$5,'Coefficient Table'!$A$8:$K$92,10,FALSE)*O401,"N/A")</f>
        <v>N/A</v>
      </c>
      <c r="R401" s="45" t="str">
        <f>IF(E401=Translations!$A$100,VLOOKUP(Cost!$D$5,'Coefficient Table'!$A$8:$K$92,9,FALSE)*P401,"N/A")</f>
        <v>N/A</v>
      </c>
      <c r="S401" s="127"/>
      <c r="T401" s="229"/>
      <c r="U401" s="222"/>
      <c r="V401" s="222"/>
      <c r="W401" s="222"/>
      <c r="X401" s="227">
        <f t="shared" si="18"/>
        <v>0</v>
      </c>
      <c r="Y401" s="222"/>
      <c r="Z401" s="222">
        <f>$N401*60*Cost!$H$10*Cost!$H$11*Cost!$D$7/1000</f>
        <v>0</v>
      </c>
      <c r="AA401" s="222">
        <f>$N401*60*Cost!$H$10*Cost!$H$11*Cost!$D$8/1000</f>
        <v>0</v>
      </c>
      <c r="AB401" s="222">
        <f>$N401*60*Cost!$H$10*Cost!$H$11*Cost!$D$9/1000</f>
        <v>0</v>
      </c>
      <c r="AC401" s="222">
        <f>$N401*60*Cost!$H$10*Cost!$H$11*Cost!$D$10/1000</f>
        <v>0</v>
      </c>
      <c r="AD401" s="222">
        <f>$N401*60*Cost!$H$10*Cost!$H$11*Cost!$D$11/1000</f>
        <v>0</v>
      </c>
      <c r="AE401" s="222">
        <f t="shared" si="20"/>
        <v>0</v>
      </c>
      <c r="AF401" s="222"/>
      <c r="AG401" s="222"/>
      <c r="AH401" s="222"/>
      <c r="AI401" s="222"/>
      <c r="AJ401" s="222"/>
      <c r="AK401" s="222"/>
      <c r="AL401" s="222"/>
      <c r="AM401" s="222"/>
      <c r="AN401" s="222"/>
      <c r="AO401" s="222"/>
      <c r="AP401" s="222"/>
      <c r="AQ401" s="222"/>
      <c r="AR401" s="222"/>
      <c r="AS401" s="222"/>
      <c r="AT401" s="222"/>
    </row>
    <row r="402" spans="2:46" ht="13.8" x14ac:dyDescent="0.25">
      <c r="B402" s="15"/>
      <c r="C402" s="15"/>
      <c r="D402" s="15"/>
      <c r="E402" s="16"/>
      <c r="F402" s="15"/>
      <c r="G402" s="29"/>
      <c r="H402" s="322"/>
      <c r="I402" s="323"/>
      <c r="J402" s="323"/>
      <c r="K402" s="15"/>
      <c r="L402" s="15"/>
      <c r="M402" s="204">
        <f t="shared" si="19"/>
        <v>0</v>
      </c>
      <c r="N402" s="44">
        <f>IF(DisplayUnits="standard",IF(G402=0,0,VLOOKUP(G402,'Flow Rate Table'!$B$13:$O$132,X402)),IF(G402=0,0,VLOOKUP(G402,#REF!,X402)))</f>
        <v>0</v>
      </c>
      <c r="O402" s="129" t="str">
        <f>IF(E402=$A$3,M402/Cost!$D$6,"N/A")</f>
        <v>N/A</v>
      </c>
      <c r="P402" s="45" t="str">
        <f>IF(E402=Translations!$A$100,VLOOKUP(Cost!$D$5,'Coefficient Table'!$A$8:$K$92,11,FALSE)*O402,"N/A")</f>
        <v>N/A</v>
      </c>
      <c r="Q402" s="45" t="str">
        <f>IF(E402=Translations!$A$100,VLOOKUP(Cost!$D$5,'Coefficient Table'!$A$8:$K$92,10,FALSE)*O402,"N/A")</f>
        <v>N/A</v>
      </c>
      <c r="R402" s="45" t="str">
        <f>IF(E402=Translations!$A$100,VLOOKUP(Cost!$D$5,'Coefficient Table'!$A$8:$K$92,9,FALSE)*P402,"N/A")</f>
        <v>N/A</v>
      </c>
      <c r="S402" s="127"/>
      <c r="T402" s="229"/>
      <c r="U402" s="222"/>
      <c r="V402" s="222"/>
      <c r="W402" s="222"/>
      <c r="X402" s="227">
        <f t="shared" si="18"/>
        <v>0</v>
      </c>
      <c r="Y402" s="222"/>
      <c r="Z402" s="222">
        <f>$N402*60*Cost!$H$10*Cost!$H$11*Cost!$D$7/1000</f>
        <v>0</v>
      </c>
      <c r="AA402" s="222">
        <f>$N402*60*Cost!$H$10*Cost!$H$11*Cost!$D$8/1000</f>
        <v>0</v>
      </c>
      <c r="AB402" s="222">
        <f>$N402*60*Cost!$H$10*Cost!$H$11*Cost!$D$9/1000</f>
        <v>0</v>
      </c>
      <c r="AC402" s="222">
        <f>$N402*60*Cost!$H$10*Cost!$H$11*Cost!$D$10/1000</f>
        <v>0</v>
      </c>
      <c r="AD402" s="222">
        <f>$N402*60*Cost!$H$10*Cost!$H$11*Cost!$D$11/1000</f>
        <v>0</v>
      </c>
      <c r="AE402" s="222">
        <f t="shared" si="20"/>
        <v>0</v>
      </c>
      <c r="AF402" s="222"/>
      <c r="AG402" s="222"/>
      <c r="AH402" s="222"/>
      <c r="AI402" s="222"/>
      <c r="AJ402" s="222"/>
      <c r="AK402" s="222"/>
      <c r="AL402" s="222"/>
      <c r="AM402" s="222"/>
      <c r="AN402" s="222"/>
      <c r="AO402" s="222"/>
      <c r="AP402" s="222"/>
      <c r="AQ402" s="222"/>
      <c r="AR402" s="222"/>
      <c r="AS402" s="222"/>
      <c r="AT402" s="222"/>
    </row>
    <row r="403" spans="2:46" ht="13.8" x14ac:dyDescent="0.25">
      <c r="B403" s="15"/>
      <c r="C403" s="15"/>
      <c r="D403" s="15"/>
      <c r="E403" s="16"/>
      <c r="F403" s="15"/>
      <c r="G403" s="29"/>
      <c r="H403" s="322"/>
      <c r="I403" s="323"/>
      <c r="J403" s="323"/>
      <c r="K403" s="15"/>
      <c r="L403" s="15"/>
      <c r="M403" s="204">
        <f t="shared" si="19"/>
        <v>0</v>
      </c>
      <c r="N403" s="44">
        <f>IF(DisplayUnits="standard",IF(G403=0,0,VLOOKUP(G403,'Flow Rate Table'!$B$13:$O$132,X403)),IF(G403=0,0,VLOOKUP(G403,#REF!,X403)))</f>
        <v>0</v>
      </c>
      <c r="O403" s="129" t="str">
        <f>IF(E403=$A$3,M403/Cost!$D$6,"N/A")</f>
        <v>N/A</v>
      </c>
      <c r="P403" s="45" t="str">
        <f>IF(E403=Translations!$A$100,VLOOKUP(Cost!$D$5,'Coefficient Table'!$A$8:$K$92,11,FALSE)*O403,"N/A")</f>
        <v>N/A</v>
      </c>
      <c r="Q403" s="45" t="str">
        <f>IF(E403=Translations!$A$100,VLOOKUP(Cost!$D$5,'Coefficient Table'!$A$8:$K$92,10,FALSE)*O403,"N/A")</f>
        <v>N/A</v>
      </c>
      <c r="R403" s="45" t="str">
        <f>IF(E403=Translations!$A$100,VLOOKUP(Cost!$D$5,'Coefficient Table'!$A$8:$K$92,9,FALSE)*P403,"N/A")</f>
        <v>N/A</v>
      </c>
      <c r="S403" s="127"/>
      <c r="T403" s="229"/>
      <c r="U403" s="222"/>
      <c r="V403" s="222"/>
      <c r="W403" s="222"/>
      <c r="X403" s="227">
        <f t="shared" si="18"/>
        <v>0</v>
      </c>
      <c r="Y403" s="222"/>
      <c r="Z403" s="222">
        <f>$N403*60*Cost!$H$10*Cost!$H$11*Cost!$D$7/1000</f>
        <v>0</v>
      </c>
      <c r="AA403" s="222">
        <f>$N403*60*Cost!$H$10*Cost!$H$11*Cost!$D$8/1000</f>
        <v>0</v>
      </c>
      <c r="AB403" s="222">
        <f>$N403*60*Cost!$H$10*Cost!$H$11*Cost!$D$9/1000</f>
        <v>0</v>
      </c>
      <c r="AC403" s="222">
        <f>$N403*60*Cost!$H$10*Cost!$H$11*Cost!$D$10/1000</f>
        <v>0</v>
      </c>
      <c r="AD403" s="222">
        <f>$N403*60*Cost!$H$10*Cost!$H$11*Cost!$D$11/1000</f>
        <v>0</v>
      </c>
      <c r="AE403" s="222">
        <f t="shared" si="20"/>
        <v>0</v>
      </c>
      <c r="AF403" s="222"/>
      <c r="AG403" s="222"/>
      <c r="AH403" s="222"/>
      <c r="AI403" s="222"/>
      <c r="AJ403" s="222"/>
      <c r="AK403" s="222"/>
      <c r="AL403" s="222"/>
      <c r="AM403" s="222"/>
      <c r="AN403" s="222"/>
      <c r="AO403" s="222"/>
      <c r="AP403" s="222"/>
      <c r="AQ403" s="222"/>
      <c r="AR403" s="222"/>
      <c r="AS403" s="222"/>
      <c r="AT403" s="222"/>
    </row>
    <row r="404" spans="2:46" ht="13.8" x14ac:dyDescent="0.25">
      <c r="B404" s="15"/>
      <c r="C404" s="15"/>
      <c r="D404" s="15"/>
      <c r="E404" s="16"/>
      <c r="F404" s="15"/>
      <c r="G404" s="29"/>
      <c r="H404" s="322"/>
      <c r="I404" s="323"/>
      <c r="J404" s="323"/>
      <c r="K404" s="15"/>
      <c r="L404" s="15"/>
      <c r="M404" s="204">
        <f t="shared" si="19"/>
        <v>0</v>
      </c>
      <c r="N404" s="44">
        <f>IF(DisplayUnits="standard",IF(G404=0,0,VLOOKUP(G404,'Flow Rate Table'!$B$13:$O$132,X404)),IF(G404=0,0,VLOOKUP(G404,#REF!,X404)))</f>
        <v>0</v>
      </c>
      <c r="O404" s="129" t="str">
        <f>IF(E404=$A$3,M404/Cost!$D$6,"N/A")</f>
        <v>N/A</v>
      </c>
      <c r="P404" s="45" t="str">
        <f>IF(E404=Translations!$A$100,VLOOKUP(Cost!$D$5,'Coefficient Table'!$A$8:$K$92,11,FALSE)*O404,"N/A")</f>
        <v>N/A</v>
      </c>
      <c r="Q404" s="45" t="str">
        <f>IF(E404=Translations!$A$100,VLOOKUP(Cost!$D$5,'Coefficient Table'!$A$8:$K$92,10,FALSE)*O404,"N/A")</f>
        <v>N/A</v>
      </c>
      <c r="R404" s="45" t="str">
        <f>IF(E404=Translations!$A$100,VLOOKUP(Cost!$D$5,'Coefficient Table'!$A$8:$K$92,9,FALSE)*P404,"N/A")</f>
        <v>N/A</v>
      </c>
      <c r="S404" s="127"/>
      <c r="T404" s="229"/>
      <c r="U404" s="222"/>
      <c r="V404" s="222"/>
      <c r="W404" s="222"/>
      <c r="X404" s="227">
        <f t="shared" si="18"/>
        <v>0</v>
      </c>
      <c r="Y404" s="222"/>
      <c r="Z404" s="222">
        <f>$N404*60*Cost!$H$10*Cost!$H$11*Cost!$D$7/1000</f>
        <v>0</v>
      </c>
      <c r="AA404" s="222">
        <f>$N404*60*Cost!$H$10*Cost!$H$11*Cost!$D$8/1000</f>
        <v>0</v>
      </c>
      <c r="AB404" s="222">
        <f>$N404*60*Cost!$H$10*Cost!$H$11*Cost!$D$9/1000</f>
        <v>0</v>
      </c>
      <c r="AC404" s="222">
        <f>$N404*60*Cost!$H$10*Cost!$H$11*Cost!$D$10/1000</f>
        <v>0</v>
      </c>
      <c r="AD404" s="222">
        <f>$N404*60*Cost!$H$10*Cost!$H$11*Cost!$D$11/1000</f>
        <v>0</v>
      </c>
      <c r="AE404" s="222">
        <f t="shared" si="20"/>
        <v>0</v>
      </c>
      <c r="AF404" s="222"/>
      <c r="AG404" s="222"/>
      <c r="AH404" s="222"/>
      <c r="AI404" s="222"/>
      <c r="AJ404" s="222"/>
      <c r="AK404" s="222"/>
      <c r="AL404" s="222"/>
      <c r="AM404" s="222"/>
      <c r="AN404" s="222"/>
      <c r="AO404" s="222"/>
      <c r="AP404" s="222"/>
      <c r="AQ404" s="222"/>
      <c r="AR404" s="222"/>
      <c r="AS404" s="222"/>
      <c r="AT404" s="222"/>
    </row>
    <row r="405" spans="2:46" ht="13.8" x14ac:dyDescent="0.25">
      <c r="B405" s="15"/>
      <c r="C405" s="15"/>
      <c r="D405" s="15"/>
      <c r="E405" s="16"/>
      <c r="F405" s="15"/>
      <c r="G405" s="29"/>
      <c r="H405" s="322"/>
      <c r="I405" s="323"/>
      <c r="J405" s="323"/>
      <c r="K405" s="15"/>
      <c r="L405" s="15"/>
      <c r="M405" s="204">
        <f t="shared" si="19"/>
        <v>0</v>
      </c>
      <c r="N405" s="44">
        <f>IF(DisplayUnits="standard",IF(G405=0,0,VLOOKUP(G405,'Flow Rate Table'!$B$13:$O$132,X405)),IF(G405=0,0,VLOOKUP(G405,#REF!,X405)))</f>
        <v>0</v>
      </c>
      <c r="O405" s="129" t="str">
        <f>IF(E405=$A$3,M405/Cost!$D$6,"N/A")</f>
        <v>N/A</v>
      </c>
      <c r="P405" s="45" t="str">
        <f>IF(E405=Translations!$A$100,VLOOKUP(Cost!$D$5,'Coefficient Table'!$A$8:$K$92,11,FALSE)*O405,"N/A")</f>
        <v>N/A</v>
      </c>
      <c r="Q405" s="45" t="str">
        <f>IF(E405=Translations!$A$100,VLOOKUP(Cost!$D$5,'Coefficient Table'!$A$8:$K$92,10,FALSE)*O405,"N/A")</f>
        <v>N/A</v>
      </c>
      <c r="R405" s="45" t="str">
        <f>IF(E405=Translations!$A$100,VLOOKUP(Cost!$D$5,'Coefficient Table'!$A$8:$K$92,9,FALSE)*P405,"N/A")</f>
        <v>N/A</v>
      </c>
      <c r="S405" s="127"/>
      <c r="T405" s="229"/>
      <c r="U405" s="222"/>
      <c r="V405" s="222"/>
      <c r="W405" s="222"/>
      <c r="X405" s="227">
        <f t="shared" si="18"/>
        <v>0</v>
      </c>
      <c r="Y405" s="222"/>
      <c r="Z405" s="222">
        <f>$N405*60*Cost!$H$10*Cost!$H$11*Cost!$D$7/1000</f>
        <v>0</v>
      </c>
      <c r="AA405" s="222">
        <f>$N405*60*Cost!$H$10*Cost!$H$11*Cost!$D$8/1000</f>
        <v>0</v>
      </c>
      <c r="AB405" s="222">
        <f>$N405*60*Cost!$H$10*Cost!$H$11*Cost!$D$9/1000</f>
        <v>0</v>
      </c>
      <c r="AC405" s="222">
        <f>$N405*60*Cost!$H$10*Cost!$H$11*Cost!$D$10/1000</f>
        <v>0</v>
      </c>
      <c r="AD405" s="222">
        <f>$N405*60*Cost!$H$10*Cost!$H$11*Cost!$D$11/1000</f>
        <v>0</v>
      </c>
      <c r="AE405" s="222">
        <f t="shared" si="20"/>
        <v>0</v>
      </c>
      <c r="AF405" s="222"/>
      <c r="AG405" s="222"/>
      <c r="AH405" s="222"/>
      <c r="AI405" s="222"/>
      <c r="AJ405" s="222"/>
      <c r="AK405" s="222"/>
      <c r="AL405" s="222"/>
      <c r="AM405" s="222"/>
      <c r="AN405" s="222"/>
      <c r="AO405" s="222"/>
      <c r="AP405" s="222"/>
      <c r="AQ405" s="222"/>
      <c r="AR405" s="222"/>
      <c r="AS405" s="222"/>
      <c r="AT405" s="222"/>
    </row>
    <row r="406" spans="2:46" ht="13.8" x14ac:dyDescent="0.25">
      <c r="B406" s="15"/>
      <c r="C406" s="15"/>
      <c r="D406" s="15"/>
      <c r="E406" s="16"/>
      <c r="F406" s="15"/>
      <c r="G406" s="29"/>
      <c r="H406" s="322"/>
      <c r="I406" s="323"/>
      <c r="J406" s="323"/>
      <c r="K406" s="15"/>
      <c r="L406" s="15"/>
      <c r="M406" s="204">
        <f t="shared" si="19"/>
        <v>0</v>
      </c>
      <c r="N406" s="44">
        <f>IF(DisplayUnits="standard",IF(G406=0,0,VLOOKUP(G406,'Flow Rate Table'!$B$13:$O$132,X406)),IF(G406=0,0,VLOOKUP(G406,#REF!,X406)))</f>
        <v>0</v>
      </c>
      <c r="O406" s="129" t="str">
        <f>IF(E406=$A$3,M406/Cost!$D$6,"N/A")</f>
        <v>N/A</v>
      </c>
      <c r="P406" s="45" t="str">
        <f>IF(E406=Translations!$A$100,VLOOKUP(Cost!$D$5,'Coefficient Table'!$A$8:$K$92,11,FALSE)*O406,"N/A")</f>
        <v>N/A</v>
      </c>
      <c r="Q406" s="45" t="str">
        <f>IF(E406=Translations!$A$100,VLOOKUP(Cost!$D$5,'Coefficient Table'!$A$8:$K$92,10,FALSE)*O406,"N/A")</f>
        <v>N/A</v>
      </c>
      <c r="R406" s="45" t="str">
        <f>IF(E406=Translations!$A$100,VLOOKUP(Cost!$D$5,'Coefficient Table'!$A$8:$K$92,9,FALSE)*P406,"N/A")</f>
        <v>N/A</v>
      </c>
      <c r="S406" s="127"/>
      <c r="T406" s="229"/>
      <c r="U406" s="222"/>
      <c r="V406" s="222"/>
      <c r="W406" s="222"/>
      <c r="X406" s="227">
        <f t="shared" si="18"/>
        <v>0</v>
      </c>
      <c r="Y406" s="222"/>
      <c r="Z406" s="222">
        <f>$N406*60*Cost!$H$10*Cost!$H$11*Cost!$D$7/1000</f>
        <v>0</v>
      </c>
      <c r="AA406" s="222">
        <f>$N406*60*Cost!$H$10*Cost!$H$11*Cost!$D$8/1000</f>
        <v>0</v>
      </c>
      <c r="AB406" s="222">
        <f>$N406*60*Cost!$H$10*Cost!$H$11*Cost!$D$9/1000</f>
        <v>0</v>
      </c>
      <c r="AC406" s="222">
        <f>$N406*60*Cost!$H$10*Cost!$H$11*Cost!$D$10/1000</f>
        <v>0</v>
      </c>
      <c r="AD406" s="222">
        <f>$N406*60*Cost!$H$10*Cost!$H$11*Cost!$D$11/1000</f>
        <v>0</v>
      </c>
      <c r="AE406" s="222">
        <f t="shared" si="20"/>
        <v>0</v>
      </c>
      <c r="AF406" s="222"/>
      <c r="AG406" s="222"/>
      <c r="AH406" s="222"/>
      <c r="AI406" s="222"/>
      <c r="AJ406" s="222"/>
      <c r="AK406" s="222"/>
      <c r="AL406" s="222"/>
      <c r="AM406" s="222"/>
      <c r="AN406" s="222"/>
      <c r="AO406" s="222"/>
      <c r="AP406" s="222"/>
      <c r="AQ406" s="222"/>
      <c r="AR406" s="222"/>
      <c r="AS406" s="222"/>
      <c r="AT406" s="222"/>
    </row>
    <row r="407" spans="2:46" ht="13.8" x14ac:dyDescent="0.25">
      <c r="B407" s="15"/>
      <c r="C407" s="15"/>
      <c r="D407" s="15"/>
      <c r="E407" s="16"/>
      <c r="F407" s="15"/>
      <c r="G407" s="29"/>
      <c r="H407" s="322"/>
      <c r="I407" s="323"/>
      <c r="J407" s="323"/>
      <c r="K407" s="15"/>
      <c r="L407" s="15"/>
      <c r="M407" s="204">
        <f t="shared" si="19"/>
        <v>0</v>
      </c>
      <c r="N407" s="44">
        <f>IF(DisplayUnits="standard",IF(G407=0,0,VLOOKUP(G407,'Flow Rate Table'!$B$13:$O$132,X407)),IF(G407=0,0,VLOOKUP(G407,#REF!,X407)))</f>
        <v>0</v>
      </c>
      <c r="O407" s="129" t="str">
        <f>IF(E407=$A$3,M407/Cost!$D$6,"N/A")</f>
        <v>N/A</v>
      </c>
      <c r="P407" s="45" t="str">
        <f>IF(E407=Translations!$A$100,VLOOKUP(Cost!$D$5,'Coefficient Table'!$A$8:$K$92,11,FALSE)*O407,"N/A")</f>
        <v>N/A</v>
      </c>
      <c r="Q407" s="45" t="str">
        <f>IF(E407=Translations!$A$100,VLOOKUP(Cost!$D$5,'Coefficient Table'!$A$8:$K$92,10,FALSE)*O407,"N/A")</f>
        <v>N/A</v>
      </c>
      <c r="R407" s="45" t="str">
        <f>IF(E407=Translations!$A$100,VLOOKUP(Cost!$D$5,'Coefficient Table'!$A$8:$K$92,9,FALSE)*P407,"N/A")</f>
        <v>N/A</v>
      </c>
      <c r="S407" s="127"/>
      <c r="T407" s="229"/>
      <c r="U407" s="222"/>
      <c r="V407" s="222"/>
      <c r="W407" s="222"/>
      <c r="X407" s="227">
        <f t="shared" si="18"/>
        <v>0</v>
      </c>
      <c r="Y407" s="222"/>
      <c r="Z407" s="222">
        <f>$N407*60*Cost!$H$10*Cost!$H$11*Cost!$D$7/1000</f>
        <v>0</v>
      </c>
      <c r="AA407" s="222">
        <f>$N407*60*Cost!$H$10*Cost!$H$11*Cost!$D$8/1000</f>
        <v>0</v>
      </c>
      <c r="AB407" s="222">
        <f>$N407*60*Cost!$H$10*Cost!$H$11*Cost!$D$9/1000</f>
        <v>0</v>
      </c>
      <c r="AC407" s="222">
        <f>$N407*60*Cost!$H$10*Cost!$H$11*Cost!$D$10/1000</f>
        <v>0</v>
      </c>
      <c r="AD407" s="222">
        <f>$N407*60*Cost!$H$10*Cost!$H$11*Cost!$D$11/1000</f>
        <v>0</v>
      </c>
      <c r="AE407" s="222">
        <f t="shared" si="20"/>
        <v>0</v>
      </c>
      <c r="AF407" s="222"/>
      <c r="AG407" s="222"/>
      <c r="AH407" s="222"/>
      <c r="AI407" s="222"/>
      <c r="AJ407" s="222"/>
      <c r="AK407" s="222"/>
      <c r="AL407" s="222"/>
      <c r="AM407" s="222"/>
      <c r="AN407" s="222"/>
      <c r="AO407" s="222"/>
      <c r="AP407" s="222"/>
      <c r="AQ407" s="222"/>
      <c r="AR407" s="222"/>
      <c r="AS407" s="222"/>
      <c r="AT407" s="222"/>
    </row>
    <row r="408" spans="2:46" ht="13.8" x14ac:dyDescent="0.25">
      <c r="B408" s="15"/>
      <c r="C408" s="15"/>
      <c r="D408" s="15"/>
      <c r="E408" s="16"/>
      <c r="F408" s="15"/>
      <c r="G408" s="29"/>
      <c r="H408" s="322"/>
      <c r="I408" s="323"/>
      <c r="J408" s="323"/>
      <c r="K408" s="15"/>
      <c r="L408" s="15"/>
      <c r="M408" s="204">
        <f t="shared" si="19"/>
        <v>0</v>
      </c>
      <c r="N408" s="44">
        <f>IF(DisplayUnits="standard",IF(G408=0,0,VLOOKUP(G408,'Flow Rate Table'!$B$13:$O$132,X408)),IF(G408=0,0,VLOOKUP(G408,#REF!,X408)))</f>
        <v>0</v>
      </c>
      <c r="O408" s="129" t="str">
        <f>IF(E408=$A$3,M408/Cost!$D$6,"N/A")</f>
        <v>N/A</v>
      </c>
      <c r="P408" s="45" t="str">
        <f>IF(E408=Translations!$A$100,VLOOKUP(Cost!$D$5,'Coefficient Table'!$A$8:$K$92,11,FALSE)*O408,"N/A")</f>
        <v>N/A</v>
      </c>
      <c r="Q408" s="45" t="str">
        <f>IF(E408=Translations!$A$100,VLOOKUP(Cost!$D$5,'Coefficient Table'!$A$8:$K$92,10,FALSE)*O408,"N/A")</f>
        <v>N/A</v>
      </c>
      <c r="R408" s="45" t="str">
        <f>IF(E408=Translations!$A$100,VLOOKUP(Cost!$D$5,'Coefficient Table'!$A$8:$K$92,9,FALSE)*P408,"N/A")</f>
        <v>N/A</v>
      </c>
      <c r="S408" s="127"/>
      <c r="T408" s="229"/>
      <c r="U408" s="222"/>
      <c r="V408" s="222"/>
      <c r="W408" s="222"/>
      <c r="X408" s="227">
        <f t="shared" si="18"/>
        <v>0</v>
      </c>
      <c r="Y408" s="222"/>
      <c r="Z408" s="222">
        <f>$N408*60*Cost!$H$10*Cost!$H$11*Cost!$D$7/1000</f>
        <v>0</v>
      </c>
      <c r="AA408" s="222">
        <f>$N408*60*Cost!$H$10*Cost!$H$11*Cost!$D$8/1000</f>
        <v>0</v>
      </c>
      <c r="AB408" s="222">
        <f>$N408*60*Cost!$H$10*Cost!$H$11*Cost!$D$9/1000</f>
        <v>0</v>
      </c>
      <c r="AC408" s="222">
        <f>$N408*60*Cost!$H$10*Cost!$H$11*Cost!$D$10/1000</f>
        <v>0</v>
      </c>
      <c r="AD408" s="222">
        <f>$N408*60*Cost!$H$10*Cost!$H$11*Cost!$D$11/1000</f>
        <v>0</v>
      </c>
      <c r="AE408" s="222">
        <f t="shared" si="20"/>
        <v>0</v>
      </c>
      <c r="AF408" s="222"/>
      <c r="AG408" s="222"/>
      <c r="AH408" s="222"/>
      <c r="AI408" s="222"/>
      <c r="AJ408" s="222"/>
      <c r="AK408" s="222"/>
      <c r="AL408" s="222"/>
      <c r="AM408" s="222"/>
      <c r="AN408" s="222"/>
      <c r="AO408" s="222"/>
      <c r="AP408" s="222"/>
      <c r="AQ408" s="222"/>
      <c r="AR408" s="222"/>
      <c r="AS408" s="222"/>
      <c r="AT408" s="222"/>
    </row>
    <row r="409" spans="2:46" ht="13.8" x14ac:dyDescent="0.25">
      <c r="B409" s="15"/>
      <c r="C409" s="15"/>
      <c r="D409" s="15"/>
      <c r="E409" s="16"/>
      <c r="F409" s="15"/>
      <c r="G409" s="29"/>
      <c r="H409" s="322"/>
      <c r="I409" s="323"/>
      <c r="J409" s="323"/>
      <c r="K409" s="15"/>
      <c r="L409" s="15"/>
      <c r="M409" s="204">
        <f t="shared" si="19"/>
        <v>0</v>
      </c>
      <c r="N409" s="44">
        <f>IF(DisplayUnits="standard",IF(G409=0,0,VLOOKUP(G409,'Flow Rate Table'!$B$13:$O$132,X409)),IF(G409=0,0,VLOOKUP(G409,#REF!,X409)))</f>
        <v>0</v>
      </c>
      <c r="O409" s="129" t="str">
        <f>IF(E409=$A$3,M409/Cost!$D$6,"N/A")</f>
        <v>N/A</v>
      </c>
      <c r="P409" s="45" t="str">
        <f>IF(E409=Translations!$A$100,VLOOKUP(Cost!$D$5,'Coefficient Table'!$A$8:$K$92,11,FALSE)*O409,"N/A")</f>
        <v>N/A</v>
      </c>
      <c r="Q409" s="45" t="str">
        <f>IF(E409=Translations!$A$100,VLOOKUP(Cost!$D$5,'Coefficient Table'!$A$8:$K$92,10,FALSE)*O409,"N/A")</f>
        <v>N/A</v>
      </c>
      <c r="R409" s="45" t="str">
        <f>IF(E409=Translations!$A$100,VLOOKUP(Cost!$D$5,'Coefficient Table'!$A$8:$K$92,9,FALSE)*P409,"N/A")</f>
        <v>N/A</v>
      </c>
      <c r="S409" s="127"/>
      <c r="T409" s="229"/>
      <c r="U409" s="222"/>
      <c r="V409" s="222"/>
      <c r="W409" s="222"/>
      <c r="X409" s="227">
        <f t="shared" si="18"/>
        <v>0</v>
      </c>
      <c r="Y409" s="222"/>
      <c r="Z409" s="222">
        <f>$N409*60*Cost!$H$10*Cost!$H$11*Cost!$D$7/1000</f>
        <v>0</v>
      </c>
      <c r="AA409" s="222">
        <f>$N409*60*Cost!$H$10*Cost!$H$11*Cost!$D$8/1000</f>
        <v>0</v>
      </c>
      <c r="AB409" s="222">
        <f>$N409*60*Cost!$H$10*Cost!$H$11*Cost!$D$9/1000</f>
        <v>0</v>
      </c>
      <c r="AC409" s="222">
        <f>$N409*60*Cost!$H$10*Cost!$H$11*Cost!$D$10/1000</f>
        <v>0</v>
      </c>
      <c r="AD409" s="222">
        <f>$N409*60*Cost!$H$10*Cost!$H$11*Cost!$D$11/1000</f>
        <v>0</v>
      </c>
      <c r="AE409" s="222">
        <f t="shared" si="20"/>
        <v>0</v>
      </c>
      <c r="AF409" s="222"/>
      <c r="AG409" s="222"/>
      <c r="AH409" s="222"/>
      <c r="AI409" s="222"/>
      <c r="AJ409" s="222"/>
      <c r="AK409" s="222"/>
      <c r="AL409" s="222"/>
      <c r="AM409" s="222"/>
      <c r="AN409" s="222"/>
      <c r="AO409" s="222"/>
      <c r="AP409" s="222"/>
      <c r="AQ409" s="222"/>
      <c r="AR409" s="222"/>
      <c r="AS409" s="222"/>
      <c r="AT409" s="222"/>
    </row>
    <row r="410" spans="2:46" ht="13.8" x14ac:dyDescent="0.25">
      <c r="B410" s="15"/>
      <c r="C410" s="15"/>
      <c r="D410" s="15"/>
      <c r="E410" s="16"/>
      <c r="F410" s="15"/>
      <c r="G410" s="29"/>
      <c r="H410" s="322"/>
      <c r="I410" s="323"/>
      <c r="J410" s="323"/>
      <c r="K410" s="15"/>
      <c r="L410" s="15"/>
      <c r="M410" s="204">
        <f t="shared" si="19"/>
        <v>0</v>
      </c>
      <c r="N410" s="44">
        <f>IF(DisplayUnits="standard",IF(G410=0,0,VLOOKUP(G410,'Flow Rate Table'!$B$13:$O$132,X410)),IF(G410=0,0,VLOOKUP(G410,#REF!,X410)))</f>
        <v>0</v>
      </c>
      <c r="O410" s="129" t="str">
        <f>IF(E410=$A$3,M410/Cost!$D$6,"N/A")</f>
        <v>N/A</v>
      </c>
      <c r="P410" s="45" t="str">
        <f>IF(E410=Translations!$A$100,VLOOKUP(Cost!$D$5,'Coefficient Table'!$A$8:$K$92,11,FALSE)*O410,"N/A")</f>
        <v>N/A</v>
      </c>
      <c r="Q410" s="45" t="str">
        <f>IF(E410=Translations!$A$100,VLOOKUP(Cost!$D$5,'Coefficient Table'!$A$8:$K$92,10,FALSE)*O410,"N/A")</f>
        <v>N/A</v>
      </c>
      <c r="R410" s="45" t="str">
        <f>IF(E410=Translations!$A$100,VLOOKUP(Cost!$D$5,'Coefficient Table'!$A$8:$K$92,9,FALSE)*P410,"N/A")</f>
        <v>N/A</v>
      </c>
      <c r="S410" s="127"/>
      <c r="T410" s="229"/>
      <c r="U410" s="222"/>
      <c r="V410" s="222"/>
      <c r="W410" s="222"/>
      <c r="X410" s="227">
        <f t="shared" si="18"/>
        <v>0</v>
      </c>
      <c r="Y410" s="222"/>
      <c r="Z410" s="222">
        <f>$N410*60*Cost!$H$10*Cost!$H$11*Cost!$D$7/1000</f>
        <v>0</v>
      </c>
      <c r="AA410" s="222">
        <f>$N410*60*Cost!$H$10*Cost!$H$11*Cost!$D$8/1000</f>
        <v>0</v>
      </c>
      <c r="AB410" s="222">
        <f>$N410*60*Cost!$H$10*Cost!$H$11*Cost!$D$9/1000</f>
        <v>0</v>
      </c>
      <c r="AC410" s="222">
        <f>$N410*60*Cost!$H$10*Cost!$H$11*Cost!$D$10/1000</f>
        <v>0</v>
      </c>
      <c r="AD410" s="222">
        <f>$N410*60*Cost!$H$10*Cost!$H$11*Cost!$D$11/1000</f>
        <v>0</v>
      </c>
      <c r="AE410" s="222">
        <f t="shared" si="20"/>
        <v>0</v>
      </c>
      <c r="AF410" s="222"/>
      <c r="AG410" s="222"/>
      <c r="AH410" s="222"/>
      <c r="AI410" s="222"/>
      <c r="AJ410" s="222"/>
      <c r="AK410" s="222"/>
      <c r="AL410" s="222"/>
      <c r="AM410" s="222"/>
      <c r="AN410" s="222"/>
      <c r="AO410" s="222"/>
      <c r="AP410" s="222"/>
      <c r="AQ410" s="222"/>
      <c r="AR410" s="222"/>
      <c r="AS410" s="222"/>
      <c r="AT410" s="222"/>
    </row>
    <row r="411" spans="2:46" ht="13.8" x14ac:dyDescent="0.25">
      <c r="B411" s="15"/>
      <c r="C411" s="15"/>
      <c r="D411" s="15"/>
      <c r="E411" s="16"/>
      <c r="F411" s="15"/>
      <c r="G411" s="29"/>
      <c r="H411" s="322"/>
      <c r="I411" s="323"/>
      <c r="J411" s="323"/>
      <c r="K411" s="15"/>
      <c r="L411" s="15"/>
      <c r="M411" s="204">
        <f t="shared" si="19"/>
        <v>0</v>
      </c>
      <c r="N411" s="44">
        <f>IF(DisplayUnits="standard",IF(G411=0,0,VLOOKUP(G411,'Flow Rate Table'!$B$13:$O$132,X411)),IF(G411=0,0,VLOOKUP(G411,#REF!,X411)))</f>
        <v>0</v>
      </c>
      <c r="O411" s="129" t="str">
        <f>IF(E411=$A$3,M411/Cost!$D$6,"N/A")</f>
        <v>N/A</v>
      </c>
      <c r="P411" s="45" t="str">
        <f>IF(E411=Translations!$A$100,VLOOKUP(Cost!$D$5,'Coefficient Table'!$A$8:$K$92,11,FALSE)*O411,"N/A")</f>
        <v>N/A</v>
      </c>
      <c r="Q411" s="45" t="str">
        <f>IF(E411=Translations!$A$100,VLOOKUP(Cost!$D$5,'Coefficient Table'!$A$8:$K$92,10,FALSE)*O411,"N/A")</f>
        <v>N/A</v>
      </c>
      <c r="R411" s="45" t="str">
        <f>IF(E411=Translations!$A$100,VLOOKUP(Cost!$D$5,'Coefficient Table'!$A$8:$K$92,9,FALSE)*P411,"N/A")</f>
        <v>N/A</v>
      </c>
      <c r="S411" s="127"/>
      <c r="T411" s="229"/>
      <c r="U411" s="222"/>
      <c r="V411" s="222"/>
      <c r="W411" s="222"/>
      <c r="X411" s="227">
        <f t="shared" si="18"/>
        <v>0</v>
      </c>
      <c r="Y411" s="222"/>
      <c r="Z411" s="222">
        <f>$N411*60*Cost!$H$10*Cost!$H$11*Cost!$D$7/1000</f>
        <v>0</v>
      </c>
      <c r="AA411" s="222">
        <f>$N411*60*Cost!$H$10*Cost!$H$11*Cost!$D$8/1000</f>
        <v>0</v>
      </c>
      <c r="AB411" s="222">
        <f>$N411*60*Cost!$H$10*Cost!$H$11*Cost!$D$9/1000</f>
        <v>0</v>
      </c>
      <c r="AC411" s="222">
        <f>$N411*60*Cost!$H$10*Cost!$H$11*Cost!$D$10/1000</f>
        <v>0</v>
      </c>
      <c r="AD411" s="222">
        <f>$N411*60*Cost!$H$10*Cost!$H$11*Cost!$D$11/1000</f>
        <v>0</v>
      </c>
      <c r="AE411" s="222">
        <f t="shared" si="20"/>
        <v>0</v>
      </c>
      <c r="AF411" s="222"/>
      <c r="AG411" s="222"/>
      <c r="AH411" s="222"/>
      <c r="AI411" s="222"/>
      <c r="AJ411" s="222"/>
      <c r="AK411" s="222"/>
      <c r="AL411" s="222"/>
      <c r="AM411" s="222"/>
      <c r="AN411" s="222"/>
      <c r="AO411" s="222"/>
      <c r="AP411" s="222"/>
      <c r="AQ411" s="222"/>
      <c r="AR411" s="222"/>
      <c r="AS411" s="222"/>
      <c r="AT411" s="222"/>
    </row>
    <row r="412" spans="2:46" ht="13.8" x14ac:dyDescent="0.25">
      <c r="B412" s="15"/>
      <c r="C412" s="15"/>
      <c r="D412" s="15"/>
      <c r="E412" s="16"/>
      <c r="F412" s="15"/>
      <c r="G412" s="29"/>
      <c r="H412" s="322"/>
      <c r="I412" s="323"/>
      <c r="J412" s="323"/>
      <c r="K412" s="15"/>
      <c r="L412" s="15"/>
      <c r="M412" s="204">
        <f t="shared" si="19"/>
        <v>0</v>
      </c>
      <c r="N412" s="44">
        <f>IF(DisplayUnits="standard",IF(G412=0,0,VLOOKUP(G412,'Flow Rate Table'!$B$13:$O$132,X412)),IF(G412=0,0,VLOOKUP(G412,#REF!,X412)))</f>
        <v>0</v>
      </c>
      <c r="O412" s="129" t="str">
        <f>IF(E412=$A$3,M412/Cost!$D$6,"N/A")</f>
        <v>N/A</v>
      </c>
      <c r="P412" s="45" t="str">
        <f>IF(E412=Translations!$A$100,VLOOKUP(Cost!$D$5,'Coefficient Table'!$A$8:$K$92,11,FALSE)*O412,"N/A")</f>
        <v>N/A</v>
      </c>
      <c r="Q412" s="45" t="str">
        <f>IF(E412=Translations!$A$100,VLOOKUP(Cost!$D$5,'Coefficient Table'!$A$8:$K$92,10,FALSE)*O412,"N/A")</f>
        <v>N/A</v>
      </c>
      <c r="R412" s="45" t="str">
        <f>IF(E412=Translations!$A$100,VLOOKUP(Cost!$D$5,'Coefficient Table'!$A$8:$K$92,9,FALSE)*P412,"N/A")</f>
        <v>N/A</v>
      </c>
      <c r="S412" s="127"/>
      <c r="T412" s="229"/>
      <c r="U412" s="222"/>
      <c r="V412" s="222"/>
      <c r="W412" s="222"/>
      <c r="X412" s="227">
        <f t="shared" si="18"/>
        <v>0</v>
      </c>
      <c r="Y412" s="222"/>
      <c r="Z412" s="222">
        <f>$N412*60*Cost!$H$10*Cost!$H$11*Cost!$D$7/1000</f>
        <v>0</v>
      </c>
      <c r="AA412" s="222">
        <f>$N412*60*Cost!$H$10*Cost!$H$11*Cost!$D$8/1000</f>
        <v>0</v>
      </c>
      <c r="AB412" s="222">
        <f>$N412*60*Cost!$H$10*Cost!$H$11*Cost!$D$9/1000</f>
        <v>0</v>
      </c>
      <c r="AC412" s="222">
        <f>$N412*60*Cost!$H$10*Cost!$H$11*Cost!$D$10/1000</f>
        <v>0</v>
      </c>
      <c r="AD412" s="222">
        <f>$N412*60*Cost!$H$10*Cost!$H$11*Cost!$D$11/1000</f>
        <v>0</v>
      </c>
      <c r="AE412" s="222">
        <f t="shared" si="20"/>
        <v>0</v>
      </c>
      <c r="AF412" s="222"/>
      <c r="AG412" s="222"/>
      <c r="AH412" s="222"/>
      <c r="AI412" s="222"/>
      <c r="AJ412" s="222"/>
      <c r="AK412" s="222"/>
      <c r="AL412" s="222"/>
      <c r="AM412" s="222"/>
      <c r="AN412" s="222"/>
      <c r="AO412" s="222"/>
      <c r="AP412" s="222"/>
      <c r="AQ412" s="222"/>
      <c r="AR412" s="222"/>
      <c r="AS412" s="222"/>
      <c r="AT412" s="222"/>
    </row>
    <row r="413" spans="2:46" ht="13.8" x14ac:dyDescent="0.25">
      <c r="B413" s="15"/>
      <c r="C413" s="15"/>
      <c r="D413" s="15"/>
      <c r="E413" s="16"/>
      <c r="F413" s="15"/>
      <c r="G413" s="29"/>
      <c r="H413" s="322"/>
      <c r="I413" s="323"/>
      <c r="J413" s="323"/>
      <c r="K413" s="15"/>
      <c r="L413" s="15"/>
      <c r="M413" s="204">
        <f t="shared" si="19"/>
        <v>0</v>
      </c>
      <c r="N413" s="44">
        <f>IF(DisplayUnits="standard",IF(G413=0,0,VLOOKUP(G413,'Flow Rate Table'!$B$13:$O$132,X413)),IF(G413=0,0,VLOOKUP(G413,#REF!,X413)))</f>
        <v>0</v>
      </c>
      <c r="O413" s="129" t="str">
        <f>IF(E413=$A$3,M413/Cost!$D$6,"N/A")</f>
        <v>N/A</v>
      </c>
      <c r="P413" s="45" t="str">
        <f>IF(E413=Translations!$A$100,VLOOKUP(Cost!$D$5,'Coefficient Table'!$A$8:$K$92,11,FALSE)*O413,"N/A")</f>
        <v>N/A</v>
      </c>
      <c r="Q413" s="45" t="str">
        <f>IF(E413=Translations!$A$100,VLOOKUP(Cost!$D$5,'Coefficient Table'!$A$8:$K$92,10,FALSE)*O413,"N/A")</f>
        <v>N/A</v>
      </c>
      <c r="R413" s="45" t="str">
        <f>IF(E413=Translations!$A$100,VLOOKUP(Cost!$D$5,'Coefficient Table'!$A$8:$K$92,9,FALSE)*P413,"N/A")</f>
        <v>N/A</v>
      </c>
      <c r="S413" s="127"/>
      <c r="T413" s="229"/>
      <c r="U413" s="222"/>
      <c r="V413" s="222"/>
      <c r="W413" s="222"/>
      <c r="X413" s="227">
        <f t="shared" si="18"/>
        <v>0</v>
      </c>
      <c r="Y413" s="222"/>
      <c r="Z413" s="222">
        <f>$N413*60*Cost!$H$10*Cost!$H$11*Cost!$D$7/1000</f>
        <v>0</v>
      </c>
      <c r="AA413" s="222">
        <f>$N413*60*Cost!$H$10*Cost!$H$11*Cost!$D$8/1000</f>
        <v>0</v>
      </c>
      <c r="AB413" s="222">
        <f>$N413*60*Cost!$H$10*Cost!$H$11*Cost!$D$9/1000</f>
        <v>0</v>
      </c>
      <c r="AC413" s="222">
        <f>$N413*60*Cost!$H$10*Cost!$H$11*Cost!$D$10/1000</f>
        <v>0</v>
      </c>
      <c r="AD413" s="222">
        <f>$N413*60*Cost!$H$10*Cost!$H$11*Cost!$D$11/1000</f>
        <v>0</v>
      </c>
      <c r="AE413" s="222">
        <f t="shared" si="20"/>
        <v>0</v>
      </c>
      <c r="AF413" s="222"/>
      <c r="AG413" s="222"/>
      <c r="AH413" s="222"/>
      <c r="AI413" s="222"/>
      <c r="AJ413" s="222"/>
      <c r="AK413" s="222"/>
      <c r="AL413" s="222"/>
      <c r="AM413" s="222"/>
      <c r="AN413" s="222"/>
      <c r="AO413" s="222"/>
      <c r="AP413" s="222"/>
      <c r="AQ413" s="222"/>
      <c r="AR413" s="222"/>
      <c r="AS413" s="222"/>
      <c r="AT413" s="222"/>
    </row>
    <row r="414" spans="2:46" ht="13.8" x14ac:dyDescent="0.25">
      <c r="B414" s="15"/>
      <c r="C414" s="15"/>
      <c r="D414" s="15"/>
      <c r="E414" s="16"/>
      <c r="F414" s="15"/>
      <c r="G414" s="29"/>
      <c r="H414" s="322"/>
      <c r="I414" s="323"/>
      <c r="J414" s="323"/>
      <c r="K414" s="15"/>
      <c r="L414" s="15"/>
      <c r="M414" s="204">
        <f t="shared" si="19"/>
        <v>0</v>
      </c>
      <c r="N414" s="44">
        <f>IF(DisplayUnits="standard",IF(G414=0,0,VLOOKUP(G414,'Flow Rate Table'!$B$13:$O$132,X414)),IF(G414=0,0,VLOOKUP(G414,#REF!,X414)))</f>
        <v>0</v>
      </c>
      <c r="O414" s="129" t="str">
        <f>IF(E414=$A$3,M414/Cost!$D$6,"N/A")</f>
        <v>N/A</v>
      </c>
      <c r="P414" s="45" t="str">
        <f>IF(E414=Translations!$A$100,VLOOKUP(Cost!$D$5,'Coefficient Table'!$A$8:$K$92,11,FALSE)*O414,"N/A")</f>
        <v>N/A</v>
      </c>
      <c r="Q414" s="45" t="str">
        <f>IF(E414=Translations!$A$100,VLOOKUP(Cost!$D$5,'Coefficient Table'!$A$8:$K$92,10,FALSE)*O414,"N/A")</f>
        <v>N/A</v>
      </c>
      <c r="R414" s="45" t="str">
        <f>IF(E414=Translations!$A$100,VLOOKUP(Cost!$D$5,'Coefficient Table'!$A$8:$K$92,9,FALSE)*P414,"N/A")</f>
        <v>N/A</v>
      </c>
      <c r="S414" s="127"/>
      <c r="T414" s="229"/>
      <c r="U414" s="222"/>
      <c r="V414" s="222"/>
      <c r="W414" s="222"/>
      <c r="X414" s="227">
        <f t="shared" si="18"/>
        <v>0</v>
      </c>
      <c r="Y414" s="222"/>
      <c r="Z414" s="222">
        <f>$N414*60*Cost!$H$10*Cost!$H$11*Cost!$D$7/1000</f>
        <v>0</v>
      </c>
      <c r="AA414" s="222">
        <f>$N414*60*Cost!$H$10*Cost!$H$11*Cost!$D$8/1000</f>
        <v>0</v>
      </c>
      <c r="AB414" s="222">
        <f>$N414*60*Cost!$H$10*Cost!$H$11*Cost!$D$9/1000</f>
        <v>0</v>
      </c>
      <c r="AC414" s="222">
        <f>$N414*60*Cost!$H$10*Cost!$H$11*Cost!$D$10/1000</f>
        <v>0</v>
      </c>
      <c r="AD414" s="222">
        <f>$N414*60*Cost!$H$10*Cost!$H$11*Cost!$D$11/1000</f>
        <v>0</v>
      </c>
      <c r="AE414" s="222">
        <f t="shared" si="20"/>
        <v>0</v>
      </c>
      <c r="AF414" s="222"/>
      <c r="AG414" s="222"/>
      <c r="AH414" s="222"/>
      <c r="AI414" s="222"/>
      <c r="AJ414" s="222"/>
      <c r="AK414" s="222"/>
      <c r="AL414" s="222"/>
      <c r="AM414" s="222"/>
      <c r="AN414" s="222"/>
      <c r="AO414" s="222"/>
      <c r="AP414" s="222"/>
      <c r="AQ414" s="222"/>
      <c r="AR414" s="222"/>
      <c r="AS414" s="222"/>
      <c r="AT414" s="222"/>
    </row>
    <row r="415" spans="2:46" ht="13.8" x14ac:dyDescent="0.25">
      <c r="B415" s="15"/>
      <c r="C415" s="15"/>
      <c r="D415" s="15"/>
      <c r="E415" s="16"/>
      <c r="F415" s="15"/>
      <c r="G415" s="29"/>
      <c r="H415" s="322"/>
      <c r="I415" s="323"/>
      <c r="J415" s="323"/>
      <c r="K415" s="15"/>
      <c r="L415" s="15"/>
      <c r="M415" s="204">
        <f t="shared" si="19"/>
        <v>0</v>
      </c>
      <c r="N415" s="44">
        <f>IF(DisplayUnits="standard",IF(G415=0,0,VLOOKUP(G415,'Flow Rate Table'!$B$13:$O$132,X415)),IF(G415=0,0,VLOOKUP(G415,#REF!,X415)))</f>
        <v>0</v>
      </c>
      <c r="O415" s="129" t="str">
        <f>IF(E415=$A$3,M415/Cost!$D$6,"N/A")</f>
        <v>N/A</v>
      </c>
      <c r="P415" s="45" t="str">
        <f>IF(E415=Translations!$A$100,VLOOKUP(Cost!$D$5,'Coefficient Table'!$A$8:$K$92,11,FALSE)*O415,"N/A")</f>
        <v>N/A</v>
      </c>
      <c r="Q415" s="45" t="str">
        <f>IF(E415=Translations!$A$100,VLOOKUP(Cost!$D$5,'Coefficient Table'!$A$8:$K$92,10,FALSE)*O415,"N/A")</f>
        <v>N/A</v>
      </c>
      <c r="R415" s="45" t="str">
        <f>IF(E415=Translations!$A$100,VLOOKUP(Cost!$D$5,'Coefficient Table'!$A$8:$K$92,9,FALSE)*P415,"N/A")</f>
        <v>N/A</v>
      </c>
      <c r="S415" s="127"/>
      <c r="T415" s="229"/>
      <c r="U415" s="222"/>
      <c r="V415" s="222"/>
      <c r="W415" s="222"/>
      <c r="X415" s="227">
        <f t="shared" si="18"/>
        <v>0</v>
      </c>
      <c r="Y415" s="222"/>
      <c r="Z415" s="222">
        <f>$N415*60*Cost!$H$10*Cost!$H$11*Cost!$D$7/1000</f>
        <v>0</v>
      </c>
      <c r="AA415" s="222">
        <f>$N415*60*Cost!$H$10*Cost!$H$11*Cost!$D$8/1000</f>
        <v>0</v>
      </c>
      <c r="AB415" s="222">
        <f>$N415*60*Cost!$H$10*Cost!$H$11*Cost!$D$9/1000</f>
        <v>0</v>
      </c>
      <c r="AC415" s="222">
        <f>$N415*60*Cost!$H$10*Cost!$H$11*Cost!$D$10/1000</f>
        <v>0</v>
      </c>
      <c r="AD415" s="222">
        <f>$N415*60*Cost!$H$10*Cost!$H$11*Cost!$D$11/1000</f>
        <v>0</v>
      </c>
      <c r="AE415" s="222">
        <f t="shared" si="20"/>
        <v>0</v>
      </c>
      <c r="AF415" s="222"/>
      <c r="AG415" s="222"/>
      <c r="AH415" s="222"/>
      <c r="AI415" s="222"/>
      <c r="AJ415" s="222"/>
      <c r="AK415" s="222"/>
      <c r="AL415" s="222"/>
      <c r="AM415" s="222"/>
      <c r="AN415" s="222"/>
      <c r="AO415" s="222"/>
      <c r="AP415" s="222"/>
      <c r="AQ415" s="222"/>
      <c r="AR415" s="222"/>
      <c r="AS415" s="222"/>
      <c r="AT415" s="222"/>
    </row>
    <row r="416" spans="2:46" ht="13.8" x14ac:dyDescent="0.25">
      <c r="B416" s="15"/>
      <c r="C416" s="15"/>
      <c r="D416" s="15"/>
      <c r="E416" s="16"/>
      <c r="F416" s="15"/>
      <c r="G416" s="29"/>
      <c r="H416" s="322"/>
      <c r="I416" s="323"/>
      <c r="J416" s="323"/>
      <c r="K416" s="15"/>
      <c r="L416" s="15"/>
      <c r="M416" s="204">
        <f t="shared" si="19"/>
        <v>0</v>
      </c>
      <c r="N416" s="44">
        <f>IF(DisplayUnits="standard",IF(G416=0,0,VLOOKUP(G416,'Flow Rate Table'!$B$13:$O$132,X416)),IF(G416=0,0,VLOOKUP(G416,#REF!,X416)))</f>
        <v>0</v>
      </c>
      <c r="O416" s="129" t="str">
        <f>IF(E416=$A$3,M416/Cost!$D$6,"N/A")</f>
        <v>N/A</v>
      </c>
      <c r="P416" s="45" t="str">
        <f>IF(E416=Translations!$A$100,VLOOKUP(Cost!$D$5,'Coefficient Table'!$A$8:$K$92,11,FALSE)*O416,"N/A")</f>
        <v>N/A</v>
      </c>
      <c r="Q416" s="45" t="str">
        <f>IF(E416=Translations!$A$100,VLOOKUP(Cost!$D$5,'Coefficient Table'!$A$8:$K$92,10,FALSE)*O416,"N/A")</f>
        <v>N/A</v>
      </c>
      <c r="R416" s="45" t="str">
        <f>IF(E416=Translations!$A$100,VLOOKUP(Cost!$D$5,'Coefficient Table'!$A$8:$K$92,9,FALSE)*P416,"N/A")</f>
        <v>N/A</v>
      </c>
      <c r="S416" s="127"/>
      <c r="T416" s="229"/>
      <c r="U416" s="222"/>
      <c r="V416" s="222"/>
      <c r="W416" s="222"/>
      <c r="X416" s="227">
        <f t="shared" si="18"/>
        <v>0</v>
      </c>
      <c r="Y416" s="222"/>
      <c r="Z416" s="222">
        <f>$N416*60*Cost!$H$10*Cost!$H$11*Cost!$D$7/1000</f>
        <v>0</v>
      </c>
      <c r="AA416" s="222">
        <f>$N416*60*Cost!$H$10*Cost!$H$11*Cost!$D$8/1000</f>
        <v>0</v>
      </c>
      <c r="AB416" s="222">
        <f>$N416*60*Cost!$H$10*Cost!$H$11*Cost!$D$9/1000</f>
        <v>0</v>
      </c>
      <c r="AC416" s="222">
        <f>$N416*60*Cost!$H$10*Cost!$H$11*Cost!$D$10/1000</f>
        <v>0</v>
      </c>
      <c r="AD416" s="222">
        <f>$N416*60*Cost!$H$10*Cost!$H$11*Cost!$D$11/1000</f>
        <v>0</v>
      </c>
      <c r="AE416" s="222">
        <f t="shared" si="20"/>
        <v>0</v>
      </c>
      <c r="AF416" s="222"/>
      <c r="AG416" s="222"/>
      <c r="AH416" s="222"/>
      <c r="AI416" s="222"/>
      <c r="AJ416" s="222"/>
      <c r="AK416" s="222"/>
      <c r="AL416" s="222"/>
      <c r="AM416" s="222"/>
      <c r="AN416" s="222"/>
      <c r="AO416" s="222"/>
      <c r="AP416" s="222"/>
      <c r="AQ416" s="222"/>
      <c r="AR416" s="222"/>
      <c r="AS416" s="222"/>
      <c r="AT416" s="222"/>
    </row>
    <row r="417" spans="2:46" ht="13.8" x14ac:dyDescent="0.25">
      <c r="B417" s="15"/>
      <c r="C417" s="15"/>
      <c r="D417" s="15"/>
      <c r="E417" s="16"/>
      <c r="F417" s="15"/>
      <c r="G417" s="29"/>
      <c r="H417" s="322"/>
      <c r="I417" s="323"/>
      <c r="J417" s="323"/>
      <c r="K417" s="15"/>
      <c r="L417" s="15"/>
      <c r="M417" s="204">
        <f t="shared" si="19"/>
        <v>0</v>
      </c>
      <c r="N417" s="44">
        <f>IF(DisplayUnits="standard",IF(G417=0,0,VLOOKUP(G417,'Flow Rate Table'!$B$13:$O$132,X417)),IF(G417=0,0,VLOOKUP(G417,#REF!,X417)))</f>
        <v>0</v>
      </c>
      <c r="O417" s="129" t="str">
        <f>IF(E417=$A$3,M417/Cost!$D$6,"N/A")</f>
        <v>N/A</v>
      </c>
      <c r="P417" s="45" t="str">
        <f>IF(E417=Translations!$A$100,VLOOKUP(Cost!$D$5,'Coefficient Table'!$A$8:$K$92,11,FALSE)*O417,"N/A")</f>
        <v>N/A</v>
      </c>
      <c r="Q417" s="45" t="str">
        <f>IF(E417=Translations!$A$100,VLOOKUP(Cost!$D$5,'Coefficient Table'!$A$8:$K$92,10,FALSE)*O417,"N/A")</f>
        <v>N/A</v>
      </c>
      <c r="R417" s="45" t="str">
        <f>IF(E417=Translations!$A$100,VLOOKUP(Cost!$D$5,'Coefficient Table'!$A$8:$K$92,9,FALSE)*P417,"N/A")</f>
        <v>N/A</v>
      </c>
      <c r="S417" s="127"/>
      <c r="T417" s="229"/>
      <c r="U417" s="222"/>
      <c r="V417" s="222"/>
      <c r="W417" s="222"/>
      <c r="X417" s="227">
        <f t="shared" si="18"/>
        <v>0</v>
      </c>
      <c r="Y417" s="222"/>
      <c r="Z417" s="222">
        <f>$N417*60*Cost!$H$10*Cost!$H$11*Cost!$D$7/1000</f>
        <v>0</v>
      </c>
      <c r="AA417" s="222">
        <f>$N417*60*Cost!$H$10*Cost!$H$11*Cost!$D$8/1000</f>
        <v>0</v>
      </c>
      <c r="AB417" s="222">
        <f>$N417*60*Cost!$H$10*Cost!$H$11*Cost!$D$9/1000</f>
        <v>0</v>
      </c>
      <c r="AC417" s="222">
        <f>$N417*60*Cost!$H$10*Cost!$H$11*Cost!$D$10/1000</f>
        <v>0</v>
      </c>
      <c r="AD417" s="222">
        <f>$N417*60*Cost!$H$10*Cost!$H$11*Cost!$D$11/1000</f>
        <v>0</v>
      </c>
      <c r="AE417" s="222">
        <f t="shared" si="20"/>
        <v>0</v>
      </c>
      <c r="AF417" s="222"/>
      <c r="AG417" s="222"/>
      <c r="AH417" s="222"/>
      <c r="AI417" s="222"/>
      <c r="AJ417" s="222"/>
      <c r="AK417" s="222"/>
      <c r="AL417" s="222"/>
      <c r="AM417" s="222"/>
      <c r="AN417" s="222"/>
      <c r="AO417" s="222"/>
      <c r="AP417" s="222"/>
      <c r="AQ417" s="222"/>
      <c r="AR417" s="222"/>
      <c r="AS417" s="222"/>
      <c r="AT417" s="222"/>
    </row>
    <row r="418" spans="2:46" ht="13.8" x14ac:dyDescent="0.25">
      <c r="B418" s="15"/>
      <c r="C418" s="15"/>
      <c r="D418" s="15"/>
      <c r="E418" s="16"/>
      <c r="F418" s="15"/>
      <c r="G418" s="29"/>
      <c r="H418" s="322"/>
      <c r="I418" s="323"/>
      <c r="J418" s="323"/>
      <c r="K418" s="15"/>
      <c r="L418" s="15"/>
      <c r="M418" s="204">
        <f t="shared" si="19"/>
        <v>0</v>
      </c>
      <c r="N418" s="44">
        <f>IF(DisplayUnits="standard",IF(G418=0,0,VLOOKUP(G418,'Flow Rate Table'!$B$13:$O$132,X418)),IF(G418=0,0,VLOOKUP(G418,#REF!,X418)))</f>
        <v>0</v>
      </c>
      <c r="O418" s="129" t="str">
        <f>IF(E418=$A$3,M418/Cost!$D$6,"N/A")</f>
        <v>N/A</v>
      </c>
      <c r="P418" s="45" t="str">
        <f>IF(E418=Translations!$A$100,VLOOKUP(Cost!$D$5,'Coefficient Table'!$A$8:$K$92,11,FALSE)*O418,"N/A")</f>
        <v>N/A</v>
      </c>
      <c r="Q418" s="45" t="str">
        <f>IF(E418=Translations!$A$100,VLOOKUP(Cost!$D$5,'Coefficient Table'!$A$8:$K$92,10,FALSE)*O418,"N/A")</f>
        <v>N/A</v>
      </c>
      <c r="R418" s="45" t="str">
        <f>IF(E418=Translations!$A$100,VLOOKUP(Cost!$D$5,'Coefficient Table'!$A$8:$K$92,9,FALSE)*P418,"N/A")</f>
        <v>N/A</v>
      </c>
      <c r="S418" s="127"/>
      <c r="T418" s="229"/>
      <c r="U418" s="222"/>
      <c r="V418" s="222"/>
      <c r="W418" s="222"/>
      <c r="X418" s="227">
        <f t="shared" si="18"/>
        <v>0</v>
      </c>
      <c r="Y418" s="222"/>
      <c r="Z418" s="222">
        <f>$N418*60*Cost!$H$10*Cost!$H$11*Cost!$D$7/1000</f>
        <v>0</v>
      </c>
      <c r="AA418" s="222">
        <f>$N418*60*Cost!$H$10*Cost!$H$11*Cost!$D$8/1000</f>
        <v>0</v>
      </c>
      <c r="AB418" s="222">
        <f>$N418*60*Cost!$H$10*Cost!$H$11*Cost!$D$9/1000</f>
        <v>0</v>
      </c>
      <c r="AC418" s="222">
        <f>$N418*60*Cost!$H$10*Cost!$H$11*Cost!$D$10/1000</f>
        <v>0</v>
      </c>
      <c r="AD418" s="222">
        <f>$N418*60*Cost!$H$10*Cost!$H$11*Cost!$D$11/1000</f>
        <v>0</v>
      </c>
      <c r="AE418" s="222">
        <f t="shared" si="20"/>
        <v>0</v>
      </c>
      <c r="AF418" s="222"/>
      <c r="AG418" s="222"/>
      <c r="AH418" s="222"/>
      <c r="AI418" s="222"/>
      <c r="AJ418" s="222"/>
      <c r="AK418" s="222"/>
      <c r="AL418" s="222"/>
      <c r="AM418" s="222"/>
      <c r="AN418" s="222"/>
      <c r="AO418" s="222"/>
      <c r="AP418" s="222"/>
      <c r="AQ418" s="222"/>
      <c r="AR418" s="222"/>
      <c r="AS418" s="222"/>
      <c r="AT418" s="222"/>
    </row>
    <row r="419" spans="2:46" ht="13.8" x14ac:dyDescent="0.25">
      <c r="B419" s="15"/>
      <c r="C419" s="15"/>
      <c r="D419" s="15"/>
      <c r="E419" s="16"/>
      <c r="F419" s="15"/>
      <c r="G419" s="29"/>
      <c r="H419" s="322"/>
      <c r="I419" s="323"/>
      <c r="J419" s="323"/>
      <c r="K419" s="15"/>
      <c r="L419" s="15"/>
      <c r="M419" s="204">
        <f t="shared" si="19"/>
        <v>0</v>
      </c>
      <c r="N419" s="44">
        <f>IF(DisplayUnits="standard",IF(G419=0,0,VLOOKUP(G419,'Flow Rate Table'!$B$13:$O$132,X419)),IF(G419=0,0,VLOOKUP(G419,#REF!,X419)))</f>
        <v>0</v>
      </c>
      <c r="O419" s="129" t="str">
        <f>IF(E419=$A$3,M419/Cost!$D$6,"N/A")</f>
        <v>N/A</v>
      </c>
      <c r="P419" s="45" t="str">
        <f>IF(E419=Translations!$A$100,VLOOKUP(Cost!$D$5,'Coefficient Table'!$A$8:$K$92,11,FALSE)*O419,"N/A")</f>
        <v>N/A</v>
      </c>
      <c r="Q419" s="45" t="str">
        <f>IF(E419=Translations!$A$100,VLOOKUP(Cost!$D$5,'Coefficient Table'!$A$8:$K$92,10,FALSE)*O419,"N/A")</f>
        <v>N/A</v>
      </c>
      <c r="R419" s="45" t="str">
        <f>IF(E419=Translations!$A$100,VLOOKUP(Cost!$D$5,'Coefficient Table'!$A$8:$K$92,9,FALSE)*P419,"N/A")</f>
        <v>N/A</v>
      </c>
      <c r="S419" s="127"/>
      <c r="T419" s="229"/>
      <c r="U419" s="222"/>
      <c r="V419" s="222"/>
      <c r="W419" s="222"/>
      <c r="X419" s="227">
        <f t="shared" si="18"/>
        <v>0</v>
      </c>
      <c r="Y419" s="222"/>
      <c r="Z419" s="222">
        <f>$N419*60*Cost!$H$10*Cost!$H$11*Cost!$D$7/1000</f>
        <v>0</v>
      </c>
      <c r="AA419" s="222">
        <f>$N419*60*Cost!$H$10*Cost!$H$11*Cost!$D$8/1000</f>
        <v>0</v>
      </c>
      <c r="AB419" s="222">
        <f>$N419*60*Cost!$H$10*Cost!$H$11*Cost!$D$9/1000</f>
        <v>0</v>
      </c>
      <c r="AC419" s="222">
        <f>$N419*60*Cost!$H$10*Cost!$H$11*Cost!$D$10/1000</f>
        <v>0</v>
      </c>
      <c r="AD419" s="222">
        <f>$N419*60*Cost!$H$10*Cost!$H$11*Cost!$D$11/1000</f>
        <v>0</v>
      </c>
      <c r="AE419" s="222">
        <f t="shared" si="20"/>
        <v>0</v>
      </c>
      <c r="AF419" s="222"/>
      <c r="AG419" s="222"/>
      <c r="AH419" s="222"/>
      <c r="AI419" s="222"/>
      <c r="AJ419" s="222"/>
      <c r="AK419" s="222"/>
      <c r="AL419" s="222"/>
      <c r="AM419" s="222"/>
      <c r="AN419" s="222"/>
      <c r="AO419" s="222"/>
      <c r="AP419" s="222"/>
      <c r="AQ419" s="222"/>
      <c r="AR419" s="222"/>
      <c r="AS419" s="222"/>
      <c r="AT419" s="222"/>
    </row>
    <row r="420" spans="2:46" ht="13.8" x14ac:dyDescent="0.25">
      <c r="B420" s="15"/>
      <c r="C420" s="15"/>
      <c r="D420" s="15"/>
      <c r="E420" s="16"/>
      <c r="F420" s="15"/>
      <c r="G420" s="29"/>
      <c r="H420" s="322"/>
      <c r="I420" s="323"/>
      <c r="J420" s="323"/>
      <c r="K420" s="15"/>
      <c r="L420" s="15"/>
      <c r="M420" s="204">
        <f t="shared" si="19"/>
        <v>0</v>
      </c>
      <c r="N420" s="44">
        <f>IF(DisplayUnits="standard",IF(G420=0,0,VLOOKUP(G420,'Flow Rate Table'!$B$13:$O$132,X420)),IF(G420=0,0,VLOOKUP(G420,#REF!,X420)))</f>
        <v>0</v>
      </c>
      <c r="O420" s="129" t="str">
        <f>IF(E420=$A$3,M420/Cost!$D$6,"N/A")</f>
        <v>N/A</v>
      </c>
      <c r="P420" s="45" t="str">
        <f>IF(E420=Translations!$A$100,VLOOKUP(Cost!$D$5,'Coefficient Table'!$A$8:$K$92,11,FALSE)*O420,"N/A")</f>
        <v>N/A</v>
      </c>
      <c r="Q420" s="45" t="str">
        <f>IF(E420=Translations!$A$100,VLOOKUP(Cost!$D$5,'Coefficient Table'!$A$8:$K$92,10,FALSE)*O420,"N/A")</f>
        <v>N/A</v>
      </c>
      <c r="R420" s="45" t="str">
        <f>IF(E420=Translations!$A$100,VLOOKUP(Cost!$D$5,'Coefficient Table'!$A$8:$K$92,9,FALSE)*P420,"N/A")</f>
        <v>N/A</v>
      </c>
      <c r="S420" s="127"/>
      <c r="T420" s="229"/>
      <c r="U420" s="222"/>
      <c r="V420" s="222"/>
      <c r="W420" s="222"/>
      <c r="X420" s="227">
        <f t="shared" si="18"/>
        <v>0</v>
      </c>
      <c r="Y420" s="222"/>
      <c r="Z420" s="222">
        <f>$N420*60*Cost!$H$10*Cost!$H$11*Cost!$D$7/1000</f>
        <v>0</v>
      </c>
      <c r="AA420" s="222">
        <f>$N420*60*Cost!$H$10*Cost!$H$11*Cost!$D$8/1000</f>
        <v>0</v>
      </c>
      <c r="AB420" s="222">
        <f>$N420*60*Cost!$H$10*Cost!$H$11*Cost!$D$9/1000</f>
        <v>0</v>
      </c>
      <c r="AC420" s="222">
        <f>$N420*60*Cost!$H$10*Cost!$H$11*Cost!$D$10/1000</f>
        <v>0</v>
      </c>
      <c r="AD420" s="222">
        <f>$N420*60*Cost!$H$10*Cost!$H$11*Cost!$D$11/1000</f>
        <v>0</v>
      </c>
      <c r="AE420" s="222">
        <f t="shared" si="20"/>
        <v>0</v>
      </c>
      <c r="AF420" s="222"/>
      <c r="AG420" s="222"/>
      <c r="AH420" s="222"/>
      <c r="AI420" s="222"/>
      <c r="AJ420" s="222"/>
      <c r="AK420" s="222"/>
      <c r="AL420" s="222"/>
      <c r="AM420" s="222"/>
      <c r="AN420" s="222"/>
      <c r="AO420" s="222"/>
      <c r="AP420" s="222"/>
      <c r="AQ420" s="222"/>
      <c r="AR420" s="222"/>
      <c r="AS420" s="222"/>
      <c r="AT420" s="222"/>
    </row>
    <row r="421" spans="2:46" ht="13.8" x14ac:dyDescent="0.25">
      <c r="B421" s="15"/>
      <c r="C421" s="15"/>
      <c r="D421" s="15"/>
      <c r="E421" s="16"/>
      <c r="F421" s="15"/>
      <c r="G421" s="29"/>
      <c r="H421" s="322"/>
      <c r="I421" s="323"/>
      <c r="J421" s="323"/>
      <c r="K421" s="15"/>
      <c r="L421" s="15"/>
      <c r="M421" s="204">
        <f t="shared" si="19"/>
        <v>0</v>
      </c>
      <c r="N421" s="44">
        <f>IF(DisplayUnits="standard",IF(G421=0,0,VLOOKUP(G421,'Flow Rate Table'!$B$13:$O$132,X421)),IF(G421=0,0,VLOOKUP(G421,#REF!,X421)))</f>
        <v>0</v>
      </c>
      <c r="O421" s="129" t="str">
        <f>IF(E421=$A$3,M421/Cost!$D$6,"N/A")</f>
        <v>N/A</v>
      </c>
      <c r="P421" s="45" t="str">
        <f>IF(E421=Translations!$A$100,VLOOKUP(Cost!$D$5,'Coefficient Table'!$A$8:$K$92,11,FALSE)*O421,"N/A")</f>
        <v>N/A</v>
      </c>
      <c r="Q421" s="45" t="str">
        <f>IF(E421=Translations!$A$100,VLOOKUP(Cost!$D$5,'Coefficient Table'!$A$8:$K$92,10,FALSE)*O421,"N/A")</f>
        <v>N/A</v>
      </c>
      <c r="R421" s="45" t="str">
        <f>IF(E421=Translations!$A$100,VLOOKUP(Cost!$D$5,'Coefficient Table'!$A$8:$K$92,9,FALSE)*P421,"N/A")</f>
        <v>N/A</v>
      </c>
      <c r="S421" s="127"/>
      <c r="T421" s="229"/>
      <c r="U421" s="222"/>
      <c r="V421" s="222"/>
      <c r="W421" s="222"/>
      <c r="X421" s="227">
        <f t="shared" si="18"/>
        <v>0</v>
      </c>
      <c r="Y421" s="222"/>
      <c r="Z421" s="222">
        <f>$N421*60*Cost!$H$10*Cost!$H$11*Cost!$D$7/1000</f>
        <v>0</v>
      </c>
      <c r="AA421" s="222">
        <f>$N421*60*Cost!$H$10*Cost!$H$11*Cost!$D$8/1000</f>
        <v>0</v>
      </c>
      <c r="AB421" s="222">
        <f>$N421*60*Cost!$H$10*Cost!$H$11*Cost!$D$9/1000</f>
        <v>0</v>
      </c>
      <c r="AC421" s="222">
        <f>$N421*60*Cost!$H$10*Cost!$H$11*Cost!$D$10/1000</f>
        <v>0</v>
      </c>
      <c r="AD421" s="222">
        <f>$N421*60*Cost!$H$10*Cost!$H$11*Cost!$D$11/1000</f>
        <v>0</v>
      </c>
      <c r="AE421" s="222">
        <f t="shared" si="20"/>
        <v>0</v>
      </c>
      <c r="AF421" s="222"/>
      <c r="AG421" s="222"/>
      <c r="AH421" s="222"/>
      <c r="AI421" s="222"/>
      <c r="AJ421" s="222"/>
      <c r="AK421" s="222"/>
      <c r="AL421" s="222"/>
      <c r="AM421" s="222"/>
      <c r="AN421" s="222"/>
      <c r="AO421" s="222"/>
      <c r="AP421" s="222"/>
      <c r="AQ421" s="222"/>
      <c r="AR421" s="222"/>
      <c r="AS421" s="222"/>
      <c r="AT421" s="222"/>
    </row>
    <row r="422" spans="2:46" ht="13.8" x14ac:dyDescent="0.25">
      <c r="B422" s="15"/>
      <c r="C422" s="15"/>
      <c r="D422" s="15"/>
      <c r="E422" s="16"/>
      <c r="F422" s="15"/>
      <c r="G422" s="29"/>
      <c r="H422" s="322"/>
      <c r="I422" s="323"/>
      <c r="J422" s="323"/>
      <c r="K422" s="15"/>
      <c r="L422" s="15"/>
      <c r="M422" s="204">
        <f t="shared" si="19"/>
        <v>0</v>
      </c>
      <c r="N422" s="44">
        <f>IF(DisplayUnits="standard",IF(G422=0,0,VLOOKUP(G422,'Flow Rate Table'!$B$13:$O$132,X422)),IF(G422=0,0,VLOOKUP(G422,#REF!,X422)))</f>
        <v>0</v>
      </c>
      <c r="O422" s="129" t="str">
        <f>IF(E422=$A$3,M422/Cost!$D$6,"N/A")</f>
        <v>N/A</v>
      </c>
      <c r="P422" s="45" t="str">
        <f>IF(E422=Translations!$A$100,VLOOKUP(Cost!$D$5,'Coefficient Table'!$A$8:$K$92,11,FALSE)*O422,"N/A")</f>
        <v>N/A</v>
      </c>
      <c r="Q422" s="45" t="str">
        <f>IF(E422=Translations!$A$100,VLOOKUP(Cost!$D$5,'Coefficient Table'!$A$8:$K$92,10,FALSE)*O422,"N/A")</f>
        <v>N/A</v>
      </c>
      <c r="R422" s="45" t="str">
        <f>IF(E422=Translations!$A$100,VLOOKUP(Cost!$D$5,'Coefficient Table'!$A$8:$K$92,9,FALSE)*P422,"N/A")</f>
        <v>N/A</v>
      </c>
      <c r="S422" s="127"/>
      <c r="T422" s="229"/>
      <c r="U422" s="222"/>
      <c r="V422" s="222"/>
      <c r="W422" s="222"/>
      <c r="X422" s="227">
        <f t="shared" si="18"/>
        <v>0</v>
      </c>
      <c r="Y422" s="222"/>
      <c r="Z422" s="222">
        <f>$N422*60*Cost!$H$10*Cost!$H$11*Cost!$D$7/1000</f>
        <v>0</v>
      </c>
      <c r="AA422" s="222">
        <f>$N422*60*Cost!$H$10*Cost!$H$11*Cost!$D$8/1000</f>
        <v>0</v>
      </c>
      <c r="AB422" s="222">
        <f>$N422*60*Cost!$H$10*Cost!$H$11*Cost!$D$9/1000</f>
        <v>0</v>
      </c>
      <c r="AC422" s="222">
        <f>$N422*60*Cost!$H$10*Cost!$H$11*Cost!$D$10/1000</f>
        <v>0</v>
      </c>
      <c r="AD422" s="222">
        <f>$N422*60*Cost!$H$10*Cost!$H$11*Cost!$D$11/1000</f>
        <v>0</v>
      </c>
      <c r="AE422" s="222">
        <f t="shared" si="20"/>
        <v>0</v>
      </c>
      <c r="AF422" s="222"/>
      <c r="AG422" s="222"/>
      <c r="AH422" s="222"/>
      <c r="AI422" s="222"/>
      <c r="AJ422" s="222"/>
      <c r="AK422" s="222"/>
      <c r="AL422" s="222"/>
      <c r="AM422" s="222"/>
      <c r="AN422" s="222"/>
      <c r="AO422" s="222"/>
      <c r="AP422" s="222"/>
      <c r="AQ422" s="222"/>
      <c r="AR422" s="222"/>
      <c r="AS422" s="222"/>
      <c r="AT422" s="222"/>
    </row>
    <row r="423" spans="2:46" ht="13.8" x14ac:dyDescent="0.25">
      <c r="B423" s="15"/>
      <c r="C423" s="15"/>
      <c r="D423" s="15"/>
      <c r="E423" s="16"/>
      <c r="F423" s="15"/>
      <c r="G423" s="29"/>
      <c r="H423" s="322"/>
      <c r="I423" s="323"/>
      <c r="J423" s="323"/>
      <c r="K423" s="15"/>
      <c r="L423" s="15"/>
      <c r="M423" s="204">
        <f t="shared" si="19"/>
        <v>0</v>
      </c>
      <c r="N423" s="44">
        <f>IF(DisplayUnits="standard",IF(G423=0,0,VLOOKUP(G423,'Flow Rate Table'!$B$13:$O$132,X423)),IF(G423=0,0,VLOOKUP(G423,#REF!,X423)))</f>
        <v>0</v>
      </c>
      <c r="O423" s="129" t="str">
        <f>IF(E423=$A$3,M423/Cost!$D$6,"N/A")</f>
        <v>N/A</v>
      </c>
      <c r="P423" s="45" t="str">
        <f>IF(E423=Translations!$A$100,VLOOKUP(Cost!$D$5,'Coefficient Table'!$A$8:$K$92,11,FALSE)*O423,"N/A")</f>
        <v>N/A</v>
      </c>
      <c r="Q423" s="45" t="str">
        <f>IF(E423=Translations!$A$100,VLOOKUP(Cost!$D$5,'Coefficient Table'!$A$8:$K$92,10,FALSE)*O423,"N/A")</f>
        <v>N/A</v>
      </c>
      <c r="R423" s="45" t="str">
        <f>IF(E423=Translations!$A$100,VLOOKUP(Cost!$D$5,'Coefficient Table'!$A$8:$K$92,9,FALSE)*P423,"N/A")</f>
        <v>N/A</v>
      </c>
      <c r="S423" s="127"/>
      <c r="T423" s="229"/>
      <c r="U423" s="222"/>
      <c r="V423" s="222"/>
      <c r="W423" s="222"/>
      <c r="X423" s="227">
        <f t="shared" si="18"/>
        <v>0</v>
      </c>
      <c r="Y423" s="222"/>
      <c r="Z423" s="222">
        <f>$N423*60*Cost!$H$10*Cost!$H$11*Cost!$D$7/1000</f>
        <v>0</v>
      </c>
      <c r="AA423" s="222">
        <f>$N423*60*Cost!$H$10*Cost!$H$11*Cost!$D$8/1000</f>
        <v>0</v>
      </c>
      <c r="AB423" s="222">
        <f>$N423*60*Cost!$H$10*Cost!$H$11*Cost!$D$9/1000</f>
        <v>0</v>
      </c>
      <c r="AC423" s="222">
        <f>$N423*60*Cost!$H$10*Cost!$H$11*Cost!$D$10/1000</f>
        <v>0</v>
      </c>
      <c r="AD423" s="222">
        <f>$N423*60*Cost!$H$10*Cost!$H$11*Cost!$D$11/1000</f>
        <v>0</v>
      </c>
      <c r="AE423" s="222">
        <f t="shared" si="20"/>
        <v>0</v>
      </c>
      <c r="AF423" s="222"/>
      <c r="AG423" s="222"/>
      <c r="AH423" s="222"/>
      <c r="AI423" s="222"/>
      <c r="AJ423" s="222"/>
      <c r="AK423" s="222"/>
      <c r="AL423" s="222"/>
      <c r="AM423" s="222"/>
      <c r="AN423" s="222"/>
      <c r="AO423" s="222"/>
      <c r="AP423" s="222"/>
      <c r="AQ423" s="222"/>
      <c r="AR423" s="222"/>
      <c r="AS423" s="222"/>
      <c r="AT423" s="222"/>
    </row>
    <row r="424" spans="2:46" ht="13.8" x14ac:dyDescent="0.25">
      <c r="B424" s="15"/>
      <c r="C424" s="15"/>
      <c r="D424" s="15"/>
      <c r="E424" s="16"/>
      <c r="F424" s="15"/>
      <c r="G424" s="29"/>
      <c r="H424" s="322"/>
      <c r="I424" s="323"/>
      <c r="J424" s="323"/>
      <c r="K424" s="15"/>
      <c r="L424" s="15"/>
      <c r="M424" s="204">
        <f t="shared" si="19"/>
        <v>0</v>
      </c>
      <c r="N424" s="44">
        <f>IF(DisplayUnits="standard",IF(G424=0,0,VLOOKUP(G424,'Flow Rate Table'!$B$13:$O$132,X424)),IF(G424=0,0,VLOOKUP(G424,#REF!,X424)))</f>
        <v>0</v>
      </c>
      <c r="O424" s="129" t="str">
        <f>IF(E424=$A$3,M424/Cost!$D$6,"N/A")</f>
        <v>N/A</v>
      </c>
      <c r="P424" s="45" t="str">
        <f>IF(E424=Translations!$A$100,VLOOKUP(Cost!$D$5,'Coefficient Table'!$A$8:$K$92,11,FALSE)*O424,"N/A")</f>
        <v>N/A</v>
      </c>
      <c r="Q424" s="45" t="str">
        <f>IF(E424=Translations!$A$100,VLOOKUP(Cost!$D$5,'Coefficient Table'!$A$8:$K$92,10,FALSE)*O424,"N/A")</f>
        <v>N/A</v>
      </c>
      <c r="R424" s="45" t="str">
        <f>IF(E424=Translations!$A$100,VLOOKUP(Cost!$D$5,'Coefficient Table'!$A$8:$K$92,9,FALSE)*P424,"N/A")</f>
        <v>N/A</v>
      </c>
      <c r="S424" s="127"/>
      <c r="T424" s="229"/>
      <c r="U424" s="222"/>
      <c r="V424" s="222"/>
      <c r="W424" s="222"/>
      <c r="X424" s="227">
        <f t="shared" si="18"/>
        <v>0</v>
      </c>
      <c r="Y424" s="222"/>
      <c r="Z424" s="222">
        <f>$N424*60*Cost!$H$10*Cost!$H$11*Cost!$D$7/1000</f>
        <v>0</v>
      </c>
      <c r="AA424" s="222">
        <f>$N424*60*Cost!$H$10*Cost!$H$11*Cost!$D$8/1000</f>
        <v>0</v>
      </c>
      <c r="AB424" s="222">
        <f>$N424*60*Cost!$H$10*Cost!$H$11*Cost!$D$9/1000</f>
        <v>0</v>
      </c>
      <c r="AC424" s="222">
        <f>$N424*60*Cost!$H$10*Cost!$H$11*Cost!$D$10/1000</f>
        <v>0</v>
      </c>
      <c r="AD424" s="222">
        <f>$N424*60*Cost!$H$10*Cost!$H$11*Cost!$D$11/1000</f>
        <v>0</v>
      </c>
      <c r="AE424" s="222">
        <f t="shared" si="20"/>
        <v>0</v>
      </c>
      <c r="AF424" s="222"/>
      <c r="AG424" s="222"/>
      <c r="AH424" s="222"/>
      <c r="AI424" s="222"/>
      <c r="AJ424" s="222"/>
      <c r="AK424" s="222"/>
      <c r="AL424" s="222"/>
      <c r="AM424" s="222"/>
      <c r="AN424" s="222"/>
      <c r="AO424" s="222"/>
      <c r="AP424" s="222"/>
      <c r="AQ424" s="222"/>
      <c r="AR424" s="222"/>
      <c r="AS424" s="222"/>
      <c r="AT424" s="222"/>
    </row>
    <row r="425" spans="2:46" ht="13.8" x14ac:dyDescent="0.25">
      <c r="B425" s="15"/>
      <c r="C425" s="15"/>
      <c r="D425" s="15"/>
      <c r="E425" s="16"/>
      <c r="F425" s="15"/>
      <c r="G425" s="29"/>
      <c r="H425" s="322"/>
      <c r="I425" s="323"/>
      <c r="J425" s="323"/>
      <c r="K425" s="15"/>
      <c r="L425" s="15"/>
      <c r="M425" s="204">
        <f t="shared" si="19"/>
        <v>0</v>
      </c>
      <c r="N425" s="44">
        <f>IF(DisplayUnits="standard",IF(G425=0,0,VLOOKUP(G425,'Flow Rate Table'!$B$13:$O$132,X425)),IF(G425=0,0,VLOOKUP(G425,#REF!,X425)))</f>
        <v>0</v>
      </c>
      <c r="O425" s="129" t="str">
        <f>IF(E425=$A$3,M425/Cost!$D$6,"N/A")</f>
        <v>N/A</v>
      </c>
      <c r="P425" s="45" t="str">
        <f>IF(E425=Translations!$A$100,VLOOKUP(Cost!$D$5,'Coefficient Table'!$A$8:$K$92,11,FALSE)*O425,"N/A")</f>
        <v>N/A</v>
      </c>
      <c r="Q425" s="45" t="str">
        <f>IF(E425=Translations!$A$100,VLOOKUP(Cost!$D$5,'Coefficient Table'!$A$8:$K$92,10,FALSE)*O425,"N/A")</f>
        <v>N/A</v>
      </c>
      <c r="R425" s="45" t="str">
        <f>IF(E425=Translations!$A$100,VLOOKUP(Cost!$D$5,'Coefficient Table'!$A$8:$K$92,9,FALSE)*P425,"N/A")</f>
        <v>N/A</v>
      </c>
      <c r="S425" s="127"/>
      <c r="T425" s="229"/>
      <c r="U425" s="222"/>
      <c r="V425" s="222"/>
      <c r="W425" s="222"/>
      <c r="X425" s="227">
        <f t="shared" si="18"/>
        <v>0</v>
      </c>
      <c r="Y425" s="222"/>
      <c r="Z425" s="222">
        <f>$N425*60*Cost!$H$10*Cost!$H$11*Cost!$D$7/1000</f>
        <v>0</v>
      </c>
      <c r="AA425" s="222">
        <f>$N425*60*Cost!$H$10*Cost!$H$11*Cost!$D$8/1000</f>
        <v>0</v>
      </c>
      <c r="AB425" s="222">
        <f>$N425*60*Cost!$H$10*Cost!$H$11*Cost!$D$9/1000</f>
        <v>0</v>
      </c>
      <c r="AC425" s="222">
        <f>$N425*60*Cost!$H$10*Cost!$H$11*Cost!$D$10/1000</f>
        <v>0</v>
      </c>
      <c r="AD425" s="222">
        <f>$N425*60*Cost!$H$10*Cost!$H$11*Cost!$D$11/1000</f>
        <v>0</v>
      </c>
      <c r="AE425" s="222">
        <f t="shared" si="20"/>
        <v>0</v>
      </c>
      <c r="AF425" s="222"/>
      <c r="AG425" s="222"/>
      <c r="AH425" s="222"/>
      <c r="AI425" s="222"/>
      <c r="AJ425" s="222"/>
      <c r="AK425" s="222"/>
      <c r="AL425" s="222"/>
      <c r="AM425" s="222"/>
      <c r="AN425" s="222"/>
      <c r="AO425" s="222"/>
      <c r="AP425" s="222"/>
      <c r="AQ425" s="222"/>
      <c r="AR425" s="222"/>
      <c r="AS425" s="222"/>
      <c r="AT425" s="222"/>
    </row>
    <row r="426" spans="2:46" ht="13.8" x14ac:dyDescent="0.25">
      <c r="B426" s="15"/>
      <c r="C426" s="15"/>
      <c r="D426" s="15"/>
      <c r="E426" s="16"/>
      <c r="F426" s="15"/>
      <c r="G426" s="29"/>
      <c r="H426" s="322"/>
      <c r="I426" s="323"/>
      <c r="J426" s="323"/>
      <c r="K426" s="15"/>
      <c r="L426" s="15"/>
      <c r="M426" s="204">
        <f t="shared" si="19"/>
        <v>0</v>
      </c>
      <c r="N426" s="44">
        <f>IF(DisplayUnits="standard",IF(G426=0,0,VLOOKUP(G426,'Flow Rate Table'!$B$13:$O$132,X426)),IF(G426=0,0,VLOOKUP(G426,#REF!,X426)))</f>
        <v>0</v>
      </c>
      <c r="O426" s="129" t="str">
        <f>IF(E426=$A$3,M426/Cost!$D$6,"N/A")</f>
        <v>N/A</v>
      </c>
      <c r="P426" s="45" t="str">
        <f>IF(E426=Translations!$A$100,VLOOKUP(Cost!$D$5,'Coefficient Table'!$A$8:$K$92,11,FALSE)*O426,"N/A")</f>
        <v>N/A</v>
      </c>
      <c r="Q426" s="45" t="str">
        <f>IF(E426=Translations!$A$100,VLOOKUP(Cost!$D$5,'Coefficient Table'!$A$8:$K$92,10,FALSE)*O426,"N/A")</f>
        <v>N/A</v>
      </c>
      <c r="R426" s="45" t="str">
        <f>IF(E426=Translations!$A$100,VLOOKUP(Cost!$D$5,'Coefficient Table'!$A$8:$K$92,9,FALSE)*P426,"N/A")</f>
        <v>N/A</v>
      </c>
      <c r="S426" s="127"/>
      <c r="T426" s="229"/>
      <c r="U426" s="222"/>
      <c r="V426" s="222"/>
      <c r="W426" s="222"/>
      <c r="X426" s="227">
        <f t="shared" si="18"/>
        <v>0</v>
      </c>
      <c r="Y426" s="222"/>
      <c r="Z426" s="222">
        <f>$N426*60*Cost!$H$10*Cost!$H$11*Cost!$D$7/1000</f>
        <v>0</v>
      </c>
      <c r="AA426" s="222">
        <f>$N426*60*Cost!$H$10*Cost!$H$11*Cost!$D$8/1000</f>
        <v>0</v>
      </c>
      <c r="AB426" s="222">
        <f>$N426*60*Cost!$H$10*Cost!$H$11*Cost!$D$9/1000</f>
        <v>0</v>
      </c>
      <c r="AC426" s="222">
        <f>$N426*60*Cost!$H$10*Cost!$H$11*Cost!$D$10/1000</f>
        <v>0</v>
      </c>
      <c r="AD426" s="222">
        <f>$N426*60*Cost!$H$10*Cost!$H$11*Cost!$D$11/1000</f>
        <v>0</v>
      </c>
      <c r="AE426" s="222">
        <f t="shared" si="20"/>
        <v>0</v>
      </c>
      <c r="AF426" s="222"/>
      <c r="AG426" s="222"/>
      <c r="AH426" s="222"/>
      <c r="AI426" s="222"/>
      <c r="AJ426" s="222"/>
      <c r="AK426" s="222"/>
      <c r="AL426" s="222"/>
      <c r="AM426" s="222"/>
      <c r="AN426" s="222"/>
      <c r="AO426" s="222"/>
      <c r="AP426" s="222"/>
      <c r="AQ426" s="222"/>
      <c r="AR426" s="222"/>
      <c r="AS426" s="222"/>
      <c r="AT426" s="222"/>
    </row>
    <row r="427" spans="2:46" ht="13.8" x14ac:dyDescent="0.25">
      <c r="B427" s="15"/>
      <c r="C427" s="15"/>
      <c r="D427" s="15"/>
      <c r="E427" s="16"/>
      <c r="F427" s="15"/>
      <c r="G427" s="29"/>
      <c r="H427" s="322"/>
      <c r="I427" s="323"/>
      <c r="J427" s="323"/>
      <c r="K427" s="15"/>
      <c r="L427" s="15"/>
      <c r="M427" s="204">
        <f t="shared" si="19"/>
        <v>0</v>
      </c>
      <c r="N427" s="44">
        <f>IF(DisplayUnits="standard",IF(G427=0,0,VLOOKUP(G427,'Flow Rate Table'!$B$13:$O$132,X427)),IF(G427=0,0,VLOOKUP(G427,#REF!,X427)))</f>
        <v>0</v>
      </c>
      <c r="O427" s="129" t="str">
        <f>IF(E427=$A$3,M427/Cost!$D$6,"N/A")</f>
        <v>N/A</v>
      </c>
      <c r="P427" s="45" t="str">
        <f>IF(E427=Translations!$A$100,VLOOKUP(Cost!$D$5,'Coefficient Table'!$A$8:$K$92,11,FALSE)*O427,"N/A")</f>
        <v>N/A</v>
      </c>
      <c r="Q427" s="45" t="str">
        <f>IF(E427=Translations!$A$100,VLOOKUP(Cost!$D$5,'Coefficient Table'!$A$8:$K$92,10,FALSE)*O427,"N/A")</f>
        <v>N/A</v>
      </c>
      <c r="R427" s="45" t="str">
        <f>IF(E427=Translations!$A$100,VLOOKUP(Cost!$D$5,'Coefficient Table'!$A$8:$K$92,9,FALSE)*P427,"N/A")</f>
        <v>N/A</v>
      </c>
      <c r="S427" s="127"/>
      <c r="T427" s="229"/>
      <c r="U427" s="222"/>
      <c r="V427" s="222"/>
      <c r="W427" s="222"/>
      <c r="X427" s="227">
        <f t="shared" si="18"/>
        <v>0</v>
      </c>
      <c r="Y427" s="222"/>
      <c r="Z427" s="222">
        <f>$N427*60*Cost!$H$10*Cost!$H$11*Cost!$D$7/1000</f>
        <v>0</v>
      </c>
      <c r="AA427" s="222">
        <f>$N427*60*Cost!$H$10*Cost!$H$11*Cost!$D$8/1000</f>
        <v>0</v>
      </c>
      <c r="AB427" s="222">
        <f>$N427*60*Cost!$H$10*Cost!$H$11*Cost!$D$9/1000</f>
        <v>0</v>
      </c>
      <c r="AC427" s="222">
        <f>$N427*60*Cost!$H$10*Cost!$H$11*Cost!$D$10/1000</f>
        <v>0</v>
      </c>
      <c r="AD427" s="222">
        <f>$N427*60*Cost!$H$10*Cost!$H$11*Cost!$D$11/1000</f>
        <v>0</v>
      </c>
      <c r="AE427" s="222">
        <f t="shared" si="20"/>
        <v>0</v>
      </c>
      <c r="AF427" s="222"/>
      <c r="AG427" s="222"/>
      <c r="AH427" s="222"/>
      <c r="AI427" s="222"/>
      <c r="AJ427" s="222"/>
      <c r="AK427" s="222"/>
      <c r="AL427" s="222"/>
      <c r="AM427" s="222"/>
      <c r="AN427" s="222"/>
      <c r="AO427" s="222"/>
      <c r="AP427" s="222"/>
      <c r="AQ427" s="222"/>
      <c r="AR427" s="222"/>
      <c r="AS427" s="222"/>
      <c r="AT427" s="222"/>
    </row>
    <row r="428" spans="2:46" ht="13.8" x14ac:dyDescent="0.25">
      <c r="B428" s="15"/>
      <c r="C428" s="15"/>
      <c r="D428" s="15"/>
      <c r="E428" s="16"/>
      <c r="F428" s="15"/>
      <c r="G428" s="29"/>
      <c r="H428" s="322"/>
      <c r="I428" s="323"/>
      <c r="J428" s="323"/>
      <c r="K428" s="15"/>
      <c r="L428" s="15"/>
      <c r="M428" s="204">
        <f t="shared" si="19"/>
        <v>0</v>
      </c>
      <c r="N428" s="44">
        <f>IF(DisplayUnits="standard",IF(G428=0,0,VLOOKUP(G428,'Flow Rate Table'!$B$13:$O$132,X428)),IF(G428=0,0,VLOOKUP(G428,#REF!,X428)))</f>
        <v>0</v>
      </c>
      <c r="O428" s="129" t="str">
        <f>IF(E428=$A$3,M428/Cost!$D$6,"N/A")</f>
        <v>N/A</v>
      </c>
      <c r="P428" s="45" t="str">
        <f>IF(E428=Translations!$A$100,VLOOKUP(Cost!$D$5,'Coefficient Table'!$A$8:$K$92,11,FALSE)*O428,"N/A")</f>
        <v>N/A</v>
      </c>
      <c r="Q428" s="45" t="str">
        <f>IF(E428=Translations!$A$100,VLOOKUP(Cost!$D$5,'Coefficient Table'!$A$8:$K$92,10,FALSE)*O428,"N/A")</f>
        <v>N/A</v>
      </c>
      <c r="R428" s="45" t="str">
        <f>IF(E428=Translations!$A$100,VLOOKUP(Cost!$D$5,'Coefficient Table'!$A$8:$K$92,9,FALSE)*P428,"N/A")</f>
        <v>N/A</v>
      </c>
      <c r="S428" s="127"/>
      <c r="T428" s="229"/>
      <c r="U428" s="222"/>
      <c r="V428" s="222"/>
      <c r="W428" s="222"/>
      <c r="X428" s="227">
        <f t="shared" si="18"/>
        <v>0</v>
      </c>
      <c r="Y428" s="222"/>
      <c r="Z428" s="222">
        <f>$N428*60*Cost!$H$10*Cost!$H$11*Cost!$D$7/1000</f>
        <v>0</v>
      </c>
      <c r="AA428" s="222">
        <f>$N428*60*Cost!$H$10*Cost!$H$11*Cost!$D$8/1000</f>
        <v>0</v>
      </c>
      <c r="AB428" s="222">
        <f>$N428*60*Cost!$H$10*Cost!$H$11*Cost!$D$9/1000</f>
        <v>0</v>
      </c>
      <c r="AC428" s="222">
        <f>$N428*60*Cost!$H$10*Cost!$H$11*Cost!$D$10/1000</f>
        <v>0</v>
      </c>
      <c r="AD428" s="222">
        <f>$N428*60*Cost!$H$10*Cost!$H$11*Cost!$D$11/1000</f>
        <v>0</v>
      </c>
      <c r="AE428" s="222">
        <f t="shared" si="20"/>
        <v>0</v>
      </c>
      <c r="AF428" s="222"/>
      <c r="AG428" s="222"/>
      <c r="AH428" s="222"/>
      <c r="AI428" s="222"/>
      <c r="AJ428" s="222"/>
      <c r="AK428" s="222"/>
      <c r="AL428" s="222"/>
      <c r="AM428" s="222"/>
      <c r="AN428" s="222"/>
      <c r="AO428" s="222"/>
      <c r="AP428" s="222"/>
      <c r="AQ428" s="222"/>
      <c r="AR428" s="222"/>
      <c r="AS428" s="222"/>
      <c r="AT428" s="222"/>
    </row>
    <row r="429" spans="2:46" ht="13.8" x14ac:dyDescent="0.25">
      <c r="B429" s="15"/>
      <c r="C429" s="15"/>
      <c r="D429" s="15"/>
      <c r="E429" s="16"/>
      <c r="F429" s="15"/>
      <c r="G429" s="29"/>
      <c r="H429" s="322"/>
      <c r="I429" s="323"/>
      <c r="J429" s="323"/>
      <c r="K429" s="15"/>
      <c r="L429" s="15"/>
      <c r="M429" s="204">
        <f t="shared" si="19"/>
        <v>0</v>
      </c>
      <c r="N429" s="44">
        <f>IF(DisplayUnits="standard",IF(G429=0,0,VLOOKUP(G429,'Flow Rate Table'!$B$13:$O$132,X429)),IF(G429=0,0,VLOOKUP(G429,#REF!,X429)))</f>
        <v>0</v>
      </c>
      <c r="O429" s="129" t="str">
        <f>IF(E429=$A$3,M429/Cost!$D$6,"N/A")</f>
        <v>N/A</v>
      </c>
      <c r="P429" s="45" t="str">
        <f>IF(E429=Translations!$A$100,VLOOKUP(Cost!$D$5,'Coefficient Table'!$A$8:$K$92,11,FALSE)*O429,"N/A")</f>
        <v>N/A</v>
      </c>
      <c r="Q429" s="45" t="str">
        <f>IF(E429=Translations!$A$100,VLOOKUP(Cost!$D$5,'Coefficient Table'!$A$8:$K$92,10,FALSE)*O429,"N/A")</f>
        <v>N/A</v>
      </c>
      <c r="R429" s="45" t="str">
        <f>IF(E429=Translations!$A$100,VLOOKUP(Cost!$D$5,'Coefficient Table'!$A$8:$K$92,9,FALSE)*P429,"N/A")</f>
        <v>N/A</v>
      </c>
      <c r="S429" s="127"/>
      <c r="T429" s="229"/>
      <c r="U429" s="222"/>
      <c r="V429" s="222"/>
      <c r="W429" s="222"/>
      <c r="X429" s="227">
        <f t="shared" si="18"/>
        <v>0</v>
      </c>
      <c r="Y429" s="222"/>
      <c r="Z429" s="222">
        <f>$N429*60*Cost!$H$10*Cost!$H$11*Cost!$D$7/1000</f>
        <v>0</v>
      </c>
      <c r="AA429" s="222">
        <f>$N429*60*Cost!$H$10*Cost!$H$11*Cost!$D$8/1000</f>
        <v>0</v>
      </c>
      <c r="AB429" s="222">
        <f>$N429*60*Cost!$H$10*Cost!$H$11*Cost!$D$9/1000</f>
        <v>0</v>
      </c>
      <c r="AC429" s="222">
        <f>$N429*60*Cost!$H$10*Cost!$H$11*Cost!$D$10/1000</f>
        <v>0</v>
      </c>
      <c r="AD429" s="222">
        <f>$N429*60*Cost!$H$10*Cost!$H$11*Cost!$D$11/1000</f>
        <v>0</v>
      </c>
      <c r="AE429" s="222">
        <f t="shared" si="20"/>
        <v>0</v>
      </c>
      <c r="AF429" s="222"/>
      <c r="AG429" s="222"/>
      <c r="AH429" s="222"/>
      <c r="AI429" s="222"/>
      <c r="AJ429" s="222"/>
      <c r="AK429" s="222"/>
      <c r="AL429" s="222"/>
      <c r="AM429" s="222"/>
      <c r="AN429" s="222"/>
      <c r="AO429" s="222"/>
      <c r="AP429" s="222"/>
      <c r="AQ429" s="222"/>
      <c r="AR429" s="222"/>
      <c r="AS429" s="222"/>
      <c r="AT429" s="222"/>
    </row>
    <row r="430" spans="2:46" ht="13.8" x14ac:dyDescent="0.25">
      <c r="B430" s="15"/>
      <c r="C430" s="15"/>
      <c r="D430" s="15"/>
      <c r="E430" s="16"/>
      <c r="F430" s="15"/>
      <c r="G430" s="29"/>
      <c r="H430" s="322"/>
      <c r="I430" s="323"/>
      <c r="J430" s="323"/>
      <c r="K430" s="15"/>
      <c r="L430" s="15"/>
      <c r="M430" s="204">
        <f t="shared" si="19"/>
        <v>0</v>
      </c>
      <c r="N430" s="44">
        <f>IF(DisplayUnits="standard",IF(G430=0,0,VLOOKUP(G430,'Flow Rate Table'!$B$13:$O$132,X430)),IF(G430=0,0,VLOOKUP(G430,#REF!,X430)))</f>
        <v>0</v>
      </c>
      <c r="O430" s="129" t="str">
        <f>IF(E430=$A$3,M430/Cost!$D$6,"N/A")</f>
        <v>N/A</v>
      </c>
      <c r="P430" s="45" t="str">
        <f>IF(E430=Translations!$A$100,VLOOKUP(Cost!$D$5,'Coefficient Table'!$A$8:$K$92,11,FALSE)*O430,"N/A")</f>
        <v>N/A</v>
      </c>
      <c r="Q430" s="45" t="str">
        <f>IF(E430=Translations!$A$100,VLOOKUP(Cost!$D$5,'Coefficient Table'!$A$8:$K$92,10,FALSE)*O430,"N/A")</f>
        <v>N/A</v>
      </c>
      <c r="R430" s="45" t="str">
        <f>IF(E430=Translations!$A$100,VLOOKUP(Cost!$D$5,'Coefficient Table'!$A$8:$K$92,9,FALSE)*P430,"N/A")</f>
        <v>N/A</v>
      </c>
      <c r="S430" s="127"/>
      <c r="T430" s="229"/>
      <c r="U430" s="222"/>
      <c r="V430" s="222"/>
      <c r="W430" s="222"/>
      <c r="X430" s="227">
        <f t="shared" si="18"/>
        <v>0</v>
      </c>
      <c r="Y430" s="222"/>
      <c r="Z430" s="222">
        <f>$N430*60*Cost!$H$10*Cost!$H$11*Cost!$D$7/1000</f>
        <v>0</v>
      </c>
      <c r="AA430" s="222">
        <f>$N430*60*Cost!$H$10*Cost!$H$11*Cost!$D$8/1000</f>
        <v>0</v>
      </c>
      <c r="AB430" s="222">
        <f>$N430*60*Cost!$H$10*Cost!$H$11*Cost!$D$9/1000</f>
        <v>0</v>
      </c>
      <c r="AC430" s="222">
        <f>$N430*60*Cost!$H$10*Cost!$H$11*Cost!$D$10/1000</f>
        <v>0</v>
      </c>
      <c r="AD430" s="222">
        <f>$N430*60*Cost!$H$10*Cost!$H$11*Cost!$D$11/1000</f>
        <v>0</v>
      </c>
      <c r="AE430" s="222">
        <f t="shared" si="20"/>
        <v>0</v>
      </c>
      <c r="AF430" s="222"/>
      <c r="AG430" s="222"/>
      <c r="AH430" s="222"/>
      <c r="AI430" s="222"/>
      <c r="AJ430" s="222"/>
      <c r="AK430" s="222"/>
      <c r="AL430" s="222"/>
      <c r="AM430" s="222"/>
      <c r="AN430" s="222"/>
      <c r="AO430" s="222"/>
      <c r="AP430" s="222"/>
      <c r="AQ430" s="222"/>
      <c r="AR430" s="222"/>
      <c r="AS430" s="222"/>
      <c r="AT430" s="222"/>
    </row>
    <row r="431" spans="2:46" ht="13.8" x14ac:dyDescent="0.25">
      <c r="B431" s="15"/>
      <c r="C431" s="15"/>
      <c r="D431" s="15"/>
      <c r="E431" s="16"/>
      <c r="F431" s="15"/>
      <c r="G431" s="29"/>
      <c r="H431" s="322"/>
      <c r="I431" s="323"/>
      <c r="J431" s="323"/>
      <c r="K431" s="15"/>
      <c r="L431" s="15"/>
      <c r="M431" s="204">
        <f t="shared" si="19"/>
        <v>0</v>
      </c>
      <c r="N431" s="44">
        <f>IF(DisplayUnits="standard",IF(G431=0,0,VLOOKUP(G431,'Flow Rate Table'!$B$13:$O$132,X431)),IF(G431=0,0,VLOOKUP(G431,#REF!,X431)))</f>
        <v>0</v>
      </c>
      <c r="O431" s="129" t="str">
        <f>IF(E431=$A$3,M431/Cost!$D$6,"N/A")</f>
        <v>N/A</v>
      </c>
      <c r="P431" s="45" t="str">
        <f>IF(E431=Translations!$A$100,VLOOKUP(Cost!$D$5,'Coefficient Table'!$A$8:$K$92,11,FALSE)*O431,"N/A")</f>
        <v>N/A</v>
      </c>
      <c r="Q431" s="45" t="str">
        <f>IF(E431=Translations!$A$100,VLOOKUP(Cost!$D$5,'Coefficient Table'!$A$8:$K$92,10,FALSE)*O431,"N/A")</f>
        <v>N/A</v>
      </c>
      <c r="R431" s="45" t="str">
        <f>IF(E431=Translations!$A$100,VLOOKUP(Cost!$D$5,'Coefficient Table'!$A$8:$K$92,9,FALSE)*P431,"N/A")</f>
        <v>N/A</v>
      </c>
      <c r="S431" s="127"/>
      <c r="T431" s="229"/>
      <c r="U431" s="222"/>
      <c r="V431" s="222"/>
      <c r="W431" s="222"/>
      <c r="X431" s="227">
        <f t="shared" si="18"/>
        <v>0</v>
      </c>
      <c r="Y431" s="222"/>
      <c r="Z431" s="222">
        <f>$N431*60*Cost!$H$10*Cost!$H$11*Cost!$D$7/1000</f>
        <v>0</v>
      </c>
      <c r="AA431" s="222">
        <f>$N431*60*Cost!$H$10*Cost!$H$11*Cost!$D$8/1000</f>
        <v>0</v>
      </c>
      <c r="AB431" s="222">
        <f>$N431*60*Cost!$H$10*Cost!$H$11*Cost!$D$9/1000</f>
        <v>0</v>
      </c>
      <c r="AC431" s="222">
        <f>$N431*60*Cost!$H$10*Cost!$H$11*Cost!$D$10/1000</f>
        <v>0</v>
      </c>
      <c r="AD431" s="222">
        <f>$N431*60*Cost!$H$10*Cost!$H$11*Cost!$D$11/1000</f>
        <v>0</v>
      </c>
      <c r="AE431" s="222">
        <f t="shared" si="20"/>
        <v>0</v>
      </c>
      <c r="AF431" s="222"/>
      <c r="AG431" s="222"/>
      <c r="AH431" s="222"/>
      <c r="AI431" s="222"/>
      <c r="AJ431" s="222"/>
      <c r="AK431" s="222"/>
      <c r="AL431" s="222"/>
      <c r="AM431" s="222"/>
      <c r="AN431" s="222"/>
      <c r="AO431" s="222"/>
      <c r="AP431" s="222"/>
      <c r="AQ431" s="222"/>
      <c r="AR431" s="222"/>
      <c r="AS431" s="222"/>
      <c r="AT431" s="222"/>
    </row>
    <row r="432" spans="2:46" ht="13.8" x14ac:dyDescent="0.25">
      <c r="B432" s="15"/>
      <c r="C432" s="15"/>
      <c r="D432" s="15"/>
      <c r="E432" s="16"/>
      <c r="F432" s="15"/>
      <c r="G432" s="29"/>
      <c r="H432" s="322"/>
      <c r="I432" s="323"/>
      <c r="J432" s="323"/>
      <c r="K432" s="15"/>
      <c r="L432" s="15"/>
      <c r="M432" s="204">
        <f t="shared" si="19"/>
        <v>0</v>
      </c>
      <c r="N432" s="44">
        <f>IF(DisplayUnits="standard",IF(G432=0,0,VLOOKUP(G432,'Flow Rate Table'!$B$13:$O$132,X432)),IF(G432=0,0,VLOOKUP(G432,#REF!,X432)))</f>
        <v>0</v>
      </c>
      <c r="O432" s="129" t="str">
        <f>IF(E432=$A$3,M432/Cost!$D$6,"N/A")</f>
        <v>N/A</v>
      </c>
      <c r="P432" s="45" t="str">
        <f>IF(E432=Translations!$A$100,VLOOKUP(Cost!$D$5,'Coefficient Table'!$A$8:$K$92,11,FALSE)*O432,"N/A")</f>
        <v>N/A</v>
      </c>
      <c r="Q432" s="45" t="str">
        <f>IF(E432=Translations!$A$100,VLOOKUP(Cost!$D$5,'Coefficient Table'!$A$8:$K$92,10,FALSE)*O432,"N/A")</f>
        <v>N/A</v>
      </c>
      <c r="R432" s="45" t="str">
        <f>IF(E432=Translations!$A$100,VLOOKUP(Cost!$D$5,'Coefficient Table'!$A$8:$K$92,9,FALSE)*P432,"N/A")</f>
        <v>N/A</v>
      </c>
      <c r="S432" s="127"/>
      <c r="T432" s="229"/>
      <c r="U432" s="222"/>
      <c r="V432" s="222"/>
      <c r="W432" s="222"/>
      <c r="X432" s="227">
        <f t="shared" si="18"/>
        <v>0</v>
      </c>
      <c r="Y432" s="222"/>
      <c r="Z432" s="222">
        <f>$N432*60*Cost!$H$10*Cost!$H$11*Cost!$D$7/1000</f>
        <v>0</v>
      </c>
      <c r="AA432" s="222">
        <f>$N432*60*Cost!$H$10*Cost!$H$11*Cost!$D$8/1000</f>
        <v>0</v>
      </c>
      <c r="AB432" s="222">
        <f>$N432*60*Cost!$H$10*Cost!$H$11*Cost!$D$9/1000</f>
        <v>0</v>
      </c>
      <c r="AC432" s="222">
        <f>$N432*60*Cost!$H$10*Cost!$H$11*Cost!$D$10/1000</f>
        <v>0</v>
      </c>
      <c r="AD432" s="222">
        <f>$N432*60*Cost!$H$10*Cost!$H$11*Cost!$D$11/1000</f>
        <v>0</v>
      </c>
      <c r="AE432" s="222">
        <f t="shared" si="20"/>
        <v>0</v>
      </c>
      <c r="AF432" s="222"/>
      <c r="AG432" s="222"/>
      <c r="AH432" s="222"/>
      <c r="AI432" s="222"/>
      <c r="AJ432" s="222"/>
      <c r="AK432" s="222"/>
      <c r="AL432" s="222"/>
      <c r="AM432" s="222"/>
      <c r="AN432" s="222"/>
      <c r="AO432" s="222"/>
      <c r="AP432" s="222"/>
      <c r="AQ432" s="222"/>
      <c r="AR432" s="222"/>
      <c r="AS432" s="222"/>
      <c r="AT432" s="222"/>
    </row>
    <row r="433" spans="2:46" ht="13.8" x14ac:dyDescent="0.25">
      <c r="B433" s="15"/>
      <c r="C433" s="15"/>
      <c r="D433" s="15"/>
      <c r="E433" s="16"/>
      <c r="F433" s="15"/>
      <c r="G433" s="29"/>
      <c r="H433" s="322"/>
      <c r="I433" s="323"/>
      <c r="J433" s="323"/>
      <c r="K433" s="15"/>
      <c r="L433" s="15"/>
      <c r="M433" s="204">
        <f t="shared" si="19"/>
        <v>0</v>
      </c>
      <c r="N433" s="44">
        <f>IF(DisplayUnits="standard",IF(G433=0,0,VLOOKUP(G433,'Flow Rate Table'!$B$13:$O$132,X433)),IF(G433=0,0,VLOOKUP(G433,#REF!,X433)))</f>
        <v>0</v>
      </c>
      <c r="O433" s="129" t="str">
        <f>IF(E433=$A$3,M433/Cost!$D$6,"N/A")</f>
        <v>N/A</v>
      </c>
      <c r="P433" s="45" t="str">
        <f>IF(E433=Translations!$A$100,VLOOKUP(Cost!$D$5,'Coefficient Table'!$A$8:$K$92,11,FALSE)*O433,"N/A")</f>
        <v>N/A</v>
      </c>
      <c r="Q433" s="45" t="str">
        <f>IF(E433=Translations!$A$100,VLOOKUP(Cost!$D$5,'Coefficient Table'!$A$8:$K$92,10,FALSE)*O433,"N/A")</f>
        <v>N/A</v>
      </c>
      <c r="R433" s="45" t="str">
        <f>IF(E433=Translations!$A$100,VLOOKUP(Cost!$D$5,'Coefficient Table'!$A$8:$K$92,9,FALSE)*P433,"N/A")</f>
        <v>N/A</v>
      </c>
      <c r="S433" s="127"/>
      <c r="T433" s="229"/>
      <c r="U433" s="222"/>
      <c r="V433" s="222"/>
      <c r="W433" s="222"/>
      <c r="X433" s="227">
        <f t="shared" si="18"/>
        <v>0</v>
      </c>
      <c r="Y433" s="222"/>
      <c r="Z433" s="222">
        <f>$N433*60*Cost!$H$10*Cost!$H$11*Cost!$D$7/1000</f>
        <v>0</v>
      </c>
      <c r="AA433" s="222">
        <f>$N433*60*Cost!$H$10*Cost!$H$11*Cost!$D$8/1000</f>
        <v>0</v>
      </c>
      <c r="AB433" s="222">
        <f>$N433*60*Cost!$H$10*Cost!$H$11*Cost!$D$9/1000</f>
        <v>0</v>
      </c>
      <c r="AC433" s="222">
        <f>$N433*60*Cost!$H$10*Cost!$H$11*Cost!$D$10/1000</f>
        <v>0</v>
      </c>
      <c r="AD433" s="222">
        <f>$N433*60*Cost!$H$10*Cost!$H$11*Cost!$D$11/1000</f>
        <v>0</v>
      </c>
      <c r="AE433" s="222">
        <f t="shared" si="20"/>
        <v>0</v>
      </c>
      <c r="AF433" s="222"/>
      <c r="AG433" s="222"/>
      <c r="AH433" s="222"/>
      <c r="AI433" s="222"/>
      <c r="AJ433" s="222"/>
      <c r="AK433" s="222"/>
      <c r="AL433" s="222"/>
      <c r="AM433" s="222"/>
      <c r="AN433" s="222"/>
      <c r="AO433" s="222"/>
      <c r="AP433" s="222"/>
      <c r="AQ433" s="222"/>
      <c r="AR433" s="222"/>
      <c r="AS433" s="222"/>
      <c r="AT433" s="222"/>
    </row>
    <row r="434" spans="2:46" ht="13.8" x14ac:dyDescent="0.25">
      <c r="B434" s="15"/>
      <c r="C434" s="15"/>
      <c r="D434" s="15"/>
      <c r="E434" s="16"/>
      <c r="F434" s="15"/>
      <c r="G434" s="29"/>
      <c r="H434" s="322"/>
      <c r="I434" s="323"/>
      <c r="J434" s="323"/>
      <c r="K434" s="15"/>
      <c r="L434" s="15"/>
      <c r="M434" s="204">
        <f t="shared" si="19"/>
        <v>0</v>
      </c>
      <c r="N434" s="44">
        <f>IF(DisplayUnits="standard",IF(G434=0,0,VLOOKUP(G434,'Flow Rate Table'!$B$13:$O$132,X434)),IF(G434=0,0,VLOOKUP(G434,#REF!,X434)))</f>
        <v>0</v>
      </c>
      <c r="O434" s="129" t="str">
        <f>IF(E434=$A$3,M434/Cost!$D$6,"N/A")</f>
        <v>N/A</v>
      </c>
      <c r="P434" s="45" t="str">
        <f>IF(E434=Translations!$A$100,VLOOKUP(Cost!$D$5,'Coefficient Table'!$A$8:$K$92,11,FALSE)*O434,"N/A")</f>
        <v>N/A</v>
      </c>
      <c r="Q434" s="45" t="str">
        <f>IF(E434=Translations!$A$100,VLOOKUP(Cost!$D$5,'Coefficient Table'!$A$8:$K$92,10,FALSE)*O434,"N/A")</f>
        <v>N/A</v>
      </c>
      <c r="R434" s="45" t="str">
        <f>IF(E434=Translations!$A$100,VLOOKUP(Cost!$D$5,'Coefficient Table'!$A$8:$K$92,9,FALSE)*P434,"N/A")</f>
        <v>N/A</v>
      </c>
      <c r="S434" s="127"/>
      <c r="T434" s="229"/>
      <c r="U434" s="222"/>
      <c r="V434" s="222"/>
      <c r="W434" s="222"/>
      <c r="X434" s="227">
        <f t="shared" si="18"/>
        <v>0</v>
      </c>
      <c r="Y434" s="222"/>
      <c r="Z434" s="222">
        <f>$N434*60*Cost!$H$10*Cost!$H$11*Cost!$D$7/1000</f>
        <v>0</v>
      </c>
      <c r="AA434" s="222">
        <f>$N434*60*Cost!$H$10*Cost!$H$11*Cost!$D$8/1000</f>
        <v>0</v>
      </c>
      <c r="AB434" s="222">
        <f>$N434*60*Cost!$H$10*Cost!$H$11*Cost!$D$9/1000</f>
        <v>0</v>
      </c>
      <c r="AC434" s="222">
        <f>$N434*60*Cost!$H$10*Cost!$H$11*Cost!$D$10/1000</f>
        <v>0</v>
      </c>
      <c r="AD434" s="222">
        <f>$N434*60*Cost!$H$10*Cost!$H$11*Cost!$D$11/1000</f>
        <v>0</v>
      </c>
      <c r="AE434" s="222">
        <f t="shared" si="20"/>
        <v>0</v>
      </c>
      <c r="AF434" s="222"/>
      <c r="AG434" s="222"/>
      <c r="AH434" s="222"/>
      <c r="AI434" s="222"/>
      <c r="AJ434" s="222"/>
      <c r="AK434" s="222"/>
      <c r="AL434" s="222"/>
      <c r="AM434" s="222"/>
      <c r="AN434" s="222"/>
      <c r="AO434" s="222"/>
      <c r="AP434" s="222"/>
      <c r="AQ434" s="222"/>
      <c r="AR434" s="222"/>
      <c r="AS434" s="222"/>
      <c r="AT434" s="222"/>
    </row>
    <row r="435" spans="2:46" ht="13.8" x14ac:dyDescent="0.25">
      <c r="B435" s="15"/>
      <c r="C435" s="15"/>
      <c r="D435" s="15"/>
      <c r="E435" s="16"/>
      <c r="F435" s="15"/>
      <c r="G435" s="29"/>
      <c r="H435" s="322"/>
      <c r="I435" s="323"/>
      <c r="J435" s="323"/>
      <c r="K435" s="15"/>
      <c r="L435" s="15"/>
      <c r="M435" s="204">
        <f t="shared" si="19"/>
        <v>0</v>
      </c>
      <c r="N435" s="44">
        <f>IF(DisplayUnits="standard",IF(G435=0,0,VLOOKUP(G435,'Flow Rate Table'!$B$13:$O$132,X435)),IF(G435=0,0,VLOOKUP(G435,#REF!,X435)))</f>
        <v>0</v>
      </c>
      <c r="O435" s="129" t="str">
        <f>IF(E435=$A$3,M435/Cost!$D$6,"N/A")</f>
        <v>N/A</v>
      </c>
      <c r="P435" s="45" t="str">
        <f>IF(E435=Translations!$A$100,VLOOKUP(Cost!$D$5,'Coefficient Table'!$A$8:$K$92,11,FALSE)*O435,"N/A")</f>
        <v>N/A</v>
      </c>
      <c r="Q435" s="45" t="str">
        <f>IF(E435=Translations!$A$100,VLOOKUP(Cost!$D$5,'Coefficient Table'!$A$8:$K$92,10,FALSE)*O435,"N/A")</f>
        <v>N/A</v>
      </c>
      <c r="R435" s="45" t="str">
        <f>IF(E435=Translations!$A$100,VLOOKUP(Cost!$D$5,'Coefficient Table'!$A$8:$K$92,9,FALSE)*P435,"N/A")</f>
        <v>N/A</v>
      </c>
      <c r="S435" s="127"/>
      <c r="T435" s="229"/>
      <c r="U435" s="222"/>
      <c r="V435" s="222"/>
      <c r="W435" s="222"/>
      <c r="X435" s="227">
        <f t="shared" si="18"/>
        <v>0</v>
      </c>
      <c r="Y435" s="222"/>
      <c r="Z435" s="222">
        <f>$N435*60*Cost!$H$10*Cost!$H$11*Cost!$D$7/1000</f>
        <v>0</v>
      </c>
      <c r="AA435" s="222">
        <f>$N435*60*Cost!$H$10*Cost!$H$11*Cost!$D$8/1000</f>
        <v>0</v>
      </c>
      <c r="AB435" s="222">
        <f>$N435*60*Cost!$H$10*Cost!$H$11*Cost!$D$9/1000</f>
        <v>0</v>
      </c>
      <c r="AC435" s="222">
        <f>$N435*60*Cost!$H$10*Cost!$H$11*Cost!$D$10/1000</f>
        <v>0</v>
      </c>
      <c r="AD435" s="222">
        <f>$N435*60*Cost!$H$10*Cost!$H$11*Cost!$D$11/1000</f>
        <v>0</v>
      </c>
      <c r="AE435" s="222">
        <f t="shared" si="20"/>
        <v>0</v>
      </c>
      <c r="AF435" s="222"/>
      <c r="AG435" s="222"/>
      <c r="AH435" s="222"/>
      <c r="AI435" s="222"/>
      <c r="AJ435" s="222"/>
      <c r="AK435" s="222"/>
      <c r="AL435" s="222"/>
      <c r="AM435" s="222"/>
      <c r="AN435" s="222"/>
      <c r="AO435" s="222"/>
      <c r="AP435" s="222"/>
      <c r="AQ435" s="222"/>
      <c r="AR435" s="222"/>
      <c r="AS435" s="222"/>
      <c r="AT435" s="222"/>
    </row>
    <row r="436" spans="2:46" ht="13.8" x14ac:dyDescent="0.25">
      <c r="B436" s="15"/>
      <c r="C436" s="15"/>
      <c r="D436" s="15"/>
      <c r="E436" s="16"/>
      <c r="F436" s="15"/>
      <c r="G436" s="29"/>
      <c r="H436" s="322"/>
      <c r="I436" s="323"/>
      <c r="J436" s="323"/>
      <c r="K436" s="15"/>
      <c r="L436" s="15"/>
      <c r="M436" s="204">
        <f t="shared" si="19"/>
        <v>0</v>
      </c>
      <c r="N436" s="44">
        <f>IF(DisplayUnits="standard",IF(G436=0,0,VLOOKUP(G436,'Flow Rate Table'!$B$13:$O$132,X436)),IF(G436=0,0,VLOOKUP(G436,#REF!,X436)))</f>
        <v>0</v>
      </c>
      <c r="O436" s="129" t="str">
        <f>IF(E436=$A$3,M436/Cost!$D$6,"N/A")</f>
        <v>N/A</v>
      </c>
      <c r="P436" s="45" t="str">
        <f>IF(E436=Translations!$A$100,VLOOKUP(Cost!$D$5,'Coefficient Table'!$A$8:$K$92,11,FALSE)*O436,"N/A")</f>
        <v>N/A</v>
      </c>
      <c r="Q436" s="45" t="str">
        <f>IF(E436=Translations!$A$100,VLOOKUP(Cost!$D$5,'Coefficient Table'!$A$8:$K$92,10,FALSE)*O436,"N/A")</f>
        <v>N/A</v>
      </c>
      <c r="R436" s="45" t="str">
        <f>IF(E436=Translations!$A$100,VLOOKUP(Cost!$D$5,'Coefficient Table'!$A$8:$K$92,9,FALSE)*P436,"N/A")</f>
        <v>N/A</v>
      </c>
      <c r="S436" s="127"/>
      <c r="T436" s="229"/>
      <c r="U436" s="222"/>
      <c r="V436" s="222"/>
      <c r="W436" s="222"/>
      <c r="X436" s="227">
        <f t="shared" si="18"/>
        <v>0</v>
      </c>
      <c r="Y436" s="222"/>
      <c r="Z436" s="222">
        <f>$N436*60*Cost!$H$10*Cost!$H$11*Cost!$D$7/1000</f>
        <v>0</v>
      </c>
      <c r="AA436" s="222">
        <f>$N436*60*Cost!$H$10*Cost!$H$11*Cost!$D$8/1000</f>
        <v>0</v>
      </c>
      <c r="AB436" s="222">
        <f>$N436*60*Cost!$H$10*Cost!$H$11*Cost!$D$9/1000</f>
        <v>0</v>
      </c>
      <c r="AC436" s="222">
        <f>$N436*60*Cost!$H$10*Cost!$H$11*Cost!$D$10/1000</f>
        <v>0</v>
      </c>
      <c r="AD436" s="222">
        <f>$N436*60*Cost!$H$10*Cost!$H$11*Cost!$D$11/1000</f>
        <v>0</v>
      </c>
      <c r="AE436" s="222">
        <f t="shared" si="20"/>
        <v>0</v>
      </c>
      <c r="AF436" s="222"/>
      <c r="AG436" s="222"/>
      <c r="AH436" s="222"/>
      <c r="AI436" s="222"/>
      <c r="AJ436" s="222"/>
      <c r="AK436" s="222"/>
      <c r="AL436" s="222"/>
      <c r="AM436" s="222"/>
      <c r="AN436" s="222"/>
      <c r="AO436" s="222"/>
      <c r="AP436" s="222"/>
      <c r="AQ436" s="222"/>
      <c r="AR436" s="222"/>
      <c r="AS436" s="222"/>
      <c r="AT436" s="222"/>
    </row>
    <row r="437" spans="2:46" ht="13.8" x14ac:dyDescent="0.25">
      <c r="B437" s="15"/>
      <c r="C437" s="15"/>
      <c r="D437" s="15"/>
      <c r="E437" s="16"/>
      <c r="F437" s="15"/>
      <c r="G437" s="29"/>
      <c r="H437" s="322"/>
      <c r="I437" s="323"/>
      <c r="J437" s="323"/>
      <c r="K437" s="15"/>
      <c r="L437" s="15"/>
      <c r="M437" s="204">
        <f t="shared" si="19"/>
        <v>0</v>
      </c>
      <c r="N437" s="44">
        <f>IF(DisplayUnits="standard",IF(G437=0,0,VLOOKUP(G437,'Flow Rate Table'!$B$13:$O$132,X437)),IF(G437=0,0,VLOOKUP(G437,#REF!,X437)))</f>
        <v>0</v>
      </c>
      <c r="O437" s="129" t="str">
        <f>IF(E437=$A$3,M437/Cost!$D$6,"N/A")</f>
        <v>N/A</v>
      </c>
      <c r="P437" s="45" t="str">
        <f>IF(E437=Translations!$A$100,VLOOKUP(Cost!$D$5,'Coefficient Table'!$A$8:$K$92,11,FALSE)*O437,"N/A")</f>
        <v>N/A</v>
      </c>
      <c r="Q437" s="45" t="str">
        <f>IF(E437=Translations!$A$100,VLOOKUP(Cost!$D$5,'Coefficient Table'!$A$8:$K$92,10,FALSE)*O437,"N/A")</f>
        <v>N/A</v>
      </c>
      <c r="R437" s="45" t="str">
        <f>IF(E437=Translations!$A$100,VLOOKUP(Cost!$D$5,'Coefficient Table'!$A$8:$K$92,9,FALSE)*P437,"N/A")</f>
        <v>N/A</v>
      </c>
      <c r="S437" s="127"/>
      <c r="T437" s="229"/>
      <c r="U437" s="222"/>
      <c r="V437" s="222"/>
      <c r="W437" s="222"/>
      <c r="X437" s="227">
        <f t="shared" si="18"/>
        <v>0</v>
      </c>
      <c r="Y437" s="222"/>
      <c r="Z437" s="222">
        <f>$N437*60*Cost!$H$10*Cost!$H$11*Cost!$D$7/1000</f>
        <v>0</v>
      </c>
      <c r="AA437" s="222">
        <f>$N437*60*Cost!$H$10*Cost!$H$11*Cost!$D$8/1000</f>
        <v>0</v>
      </c>
      <c r="AB437" s="222">
        <f>$N437*60*Cost!$H$10*Cost!$H$11*Cost!$D$9/1000</f>
        <v>0</v>
      </c>
      <c r="AC437" s="222">
        <f>$N437*60*Cost!$H$10*Cost!$H$11*Cost!$D$10/1000</f>
        <v>0</v>
      </c>
      <c r="AD437" s="222">
        <f>$N437*60*Cost!$H$10*Cost!$H$11*Cost!$D$11/1000</f>
        <v>0</v>
      </c>
      <c r="AE437" s="222">
        <f t="shared" si="20"/>
        <v>0</v>
      </c>
      <c r="AF437" s="222"/>
      <c r="AG437" s="222"/>
      <c r="AH437" s="222"/>
      <c r="AI437" s="222"/>
      <c r="AJ437" s="222"/>
      <c r="AK437" s="222"/>
      <c r="AL437" s="222"/>
      <c r="AM437" s="222"/>
      <c r="AN437" s="222"/>
      <c r="AO437" s="222"/>
      <c r="AP437" s="222"/>
      <c r="AQ437" s="222"/>
      <c r="AR437" s="222"/>
      <c r="AS437" s="222"/>
      <c r="AT437" s="222"/>
    </row>
    <row r="438" spans="2:46" ht="13.8" x14ac:dyDescent="0.25">
      <c r="B438" s="15"/>
      <c r="C438" s="15"/>
      <c r="D438" s="15"/>
      <c r="E438" s="16"/>
      <c r="F438" s="15"/>
      <c r="G438" s="29"/>
      <c r="H438" s="322"/>
      <c r="I438" s="323"/>
      <c r="J438" s="323"/>
      <c r="K438" s="15"/>
      <c r="L438" s="15"/>
      <c r="M438" s="204">
        <f t="shared" si="19"/>
        <v>0</v>
      </c>
      <c r="N438" s="44">
        <f>IF(DisplayUnits="standard",IF(G438=0,0,VLOOKUP(G438,'Flow Rate Table'!$B$13:$O$132,X438)),IF(G438=0,0,VLOOKUP(G438,#REF!,X438)))</f>
        <v>0</v>
      </c>
      <c r="O438" s="129" t="str">
        <f>IF(E438=$A$3,M438/Cost!$D$6,"N/A")</f>
        <v>N/A</v>
      </c>
      <c r="P438" s="45" t="str">
        <f>IF(E438=Translations!$A$100,VLOOKUP(Cost!$D$5,'Coefficient Table'!$A$8:$K$92,11,FALSE)*O438,"N/A")</f>
        <v>N/A</v>
      </c>
      <c r="Q438" s="45" t="str">
        <f>IF(E438=Translations!$A$100,VLOOKUP(Cost!$D$5,'Coefficient Table'!$A$8:$K$92,10,FALSE)*O438,"N/A")</f>
        <v>N/A</v>
      </c>
      <c r="R438" s="45" t="str">
        <f>IF(E438=Translations!$A$100,VLOOKUP(Cost!$D$5,'Coefficient Table'!$A$8:$K$92,9,FALSE)*P438,"N/A")</f>
        <v>N/A</v>
      </c>
      <c r="S438" s="127"/>
      <c r="T438" s="229"/>
      <c r="U438" s="222"/>
      <c r="V438" s="222"/>
      <c r="W438" s="222"/>
      <c r="X438" s="227">
        <f t="shared" si="18"/>
        <v>0</v>
      </c>
      <c r="Y438" s="222"/>
      <c r="Z438" s="222">
        <f>$N438*60*Cost!$H$10*Cost!$H$11*Cost!$D$7/1000</f>
        <v>0</v>
      </c>
      <c r="AA438" s="222">
        <f>$N438*60*Cost!$H$10*Cost!$H$11*Cost!$D$8/1000</f>
        <v>0</v>
      </c>
      <c r="AB438" s="222">
        <f>$N438*60*Cost!$H$10*Cost!$H$11*Cost!$D$9/1000</f>
        <v>0</v>
      </c>
      <c r="AC438" s="222">
        <f>$N438*60*Cost!$H$10*Cost!$H$11*Cost!$D$10/1000</f>
        <v>0</v>
      </c>
      <c r="AD438" s="222">
        <f>$N438*60*Cost!$H$10*Cost!$H$11*Cost!$D$11/1000</f>
        <v>0</v>
      </c>
      <c r="AE438" s="222">
        <f t="shared" si="20"/>
        <v>0</v>
      </c>
      <c r="AF438" s="222"/>
      <c r="AG438" s="222"/>
      <c r="AH438" s="222"/>
      <c r="AI438" s="222"/>
      <c r="AJ438" s="222"/>
      <c r="AK438" s="222"/>
      <c r="AL438" s="222"/>
      <c r="AM438" s="222"/>
      <c r="AN438" s="222"/>
      <c r="AO438" s="222"/>
      <c r="AP438" s="222"/>
      <c r="AQ438" s="222"/>
      <c r="AR438" s="222"/>
      <c r="AS438" s="222"/>
      <c r="AT438" s="222"/>
    </row>
    <row r="439" spans="2:46" ht="13.8" x14ac:dyDescent="0.25">
      <c r="B439" s="15"/>
      <c r="C439" s="15"/>
      <c r="D439" s="15"/>
      <c r="E439" s="16"/>
      <c r="F439" s="15"/>
      <c r="G439" s="29"/>
      <c r="H439" s="322"/>
      <c r="I439" s="323"/>
      <c r="J439" s="323"/>
      <c r="K439" s="15"/>
      <c r="L439" s="15"/>
      <c r="M439" s="204">
        <f t="shared" si="19"/>
        <v>0</v>
      </c>
      <c r="N439" s="44">
        <f>IF(DisplayUnits="standard",IF(G439=0,0,VLOOKUP(G439,'Flow Rate Table'!$B$13:$O$132,X439)),IF(G439=0,0,VLOOKUP(G439,#REF!,X439)))</f>
        <v>0</v>
      </c>
      <c r="O439" s="129" t="str">
        <f>IF(E439=$A$3,M439/Cost!$D$6,"N/A")</f>
        <v>N/A</v>
      </c>
      <c r="P439" s="45" t="str">
        <f>IF(E439=Translations!$A$100,VLOOKUP(Cost!$D$5,'Coefficient Table'!$A$8:$K$92,11,FALSE)*O439,"N/A")</f>
        <v>N/A</v>
      </c>
      <c r="Q439" s="45" t="str">
        <f>IF(E439=Translations!$A$100,VLOOKUP(Cost!$D$5,'Coefficient Table'!$A$8:$K$92,10,FALSE)*O439,"N/A")</f>
        <v>N/A</v>
      </c>
      <c r="R439" s="45" t="str">
        <f>IF(E439=Translations!$A$100,VLOOKUP(Cost!$D$5,'Coefficient Table'!$A$8:$K$92,9,FALSE)*P439,"N/A")</f>
        <v>N/A</v>
      </c>
      <c r="S439" s="127"/>
      <c r="T439" s="229"/>
      <c r="U439" s="222"/>
      <c r="V439" s="222"/>
      <c r="W439" s="222"/>
      <c r="X439" s="227">
        <f t="shared" si="18"/>
        <v>0</v>
      </c>
      <c r="Y439" s="222"/>
      <c r="Z439" s="222">
        <f>$N439*60*Cost!$H$10*Cost!$H$11*Cost!$D$7/1000</f>
        <v>0</v>
      </c>
      <c r="AA439" s="222">
        <f>$N439*60*Cost!$H$10*Cost!$H$11*Cost!$D$8/1000</f>
        <v>0</v>
      </c>
      <c r="AB439" s="222">
        <f>$N439*60*Cost!$H$10*Cost!$H$11*Cost!$D$9/1000</f>
        <v>0</v>
      </c>
      <c r="AC439" s="222">
        <f>$N439*60*Cost!$H$10*Cost!$H$11*Cost!$D$10/1000</f>
        <v>0</v>
      </c>
      <c r="AD439" s="222">
        <f>$N439*60*Cost!$H$10*Cost!$H$11*Cost!$D$11/1000</f>
        <v>0</v>
      </c>
      <c r="AE439" s="222">
        <f t="shared" si="20"/>
        <v>0</v>
      </c>
      <c r="AF439" s="222"/>
      <c r="AG439" s="222"/>
      <c r="AH439" s="222"/>
      <c r="AI439" s="222"/>
      <c r="AJ439" s="222"/>
      <c r="AK439" s="222"/>
      <c r="AL439" s="222"/>
      <c r="AM439" s="222"/>
      <c r="AN439" s="222"/>
      <c r="AO439" s="222"/>
      <c r="AP439" s="222"/>
      <c r="AQ439" s="222"/>
      <c r="AR439" s="222"/>
      <c r="AS439" s="222"/>
      <c r="AT439" s="222"/>
    </row>
    <row r="440" spans="2:46" ht="13.8" x14ac:dyDescent="0.25">
      <c r="B440" s="15"/>
      <c r="C440" s="15"/>
      <c r="D440" s="15"/>
      <c r="E440" s="16"/>
      <c r="F440" s="15"/>
      <c r="G440" s="29"/>
      <c r="H440" s="322"/>
      <c r="I440" s="323"/>
      <c r="J440" s="323"/>
      <c r="K440" s="15"/>
      <c r="L440" s="15"/>
      <c r="M440" s="204">
        <f t="shared" si="19"/>
        <v>0</v>
      </c>
      <c r="N440" s="44">
        <f>IF(DisplayUnits="standard",IF(G440=0,0,VLOOKUP(G440,'Flow Rate Table'!$B$13:$O$132,X440)),IF(G440=0,0,VLOOKUP(G440,#REF!,X440)))</f>
        <v>0</v>
      </c>
      <c r="O440" s="129" t="str">
        <f>IF(E440=$A$3,M440/Cost!$D$6,"N/A")</f>
        <v>N/A</v>
      </c>
      <c r="P440" s="45" t="str">
        <f>IF(E440=Translations!$A$100,VLOOKUP(Cost!$D$5,'Coefficient Table'!$A$8:$K$92,11,FALSE)*O440,"N/A")</f>
        <v>N/A</v>
      </c>
      <c r="Q440" s="45" t="str">
        <f>IF(E440=Translations!$A$100,VLOOKUP(Cost!$D$5,'Coefficient Table'!$A$8:$K$92,10,FALSE)*O440,"N/A")</f>
        <v>N/A</v>
      </c>
      <c r="R440" s="45" t="str">
        <f>IF(E440=Translations!$A$100,VLOOKUP(Cost!$D$5,'Coefficient Table'!$A$8:$K$92,9,FALSE)*P440,"N/A")</f>
        <v>N/A</v>
      </c>
      <c r="S440" s="127"/>
      <c r="T440" s="229"/>
      <c r="U440" s="222"/>
      <c r="V440" s="222"/>
      <c r="W440" s="222"/>
      <c r="X440" s="227">
        <f t="shared" si="18"/>
        <v>0</v>
      </c>
      <c r="Y440" s="222"/>
      <c r="Z440" s="222">
        <f>$N440*60*Cost!$H$10*Cost!$H$11*Cost!$D$7/1000</f>
        <v>0</v>
      </c>
      <c r="AA440" s="222">
        <f>$N440*60*Cost!$H$10*Cost!$H$11*Cost!$D$8/1000</f>
        <v>0</v>
      </c>
      <c r="AB440" s="222">
        <f>$N440*60*Cost!$H$10*Cost!$H$11*Cost!$D$9/1000</f>
        <v>0</v>
      </c>
      <c r="AC440" s="222">
        <f>$N440*60*Cost!$H$10*Cost!$H$11*Cost!$D$10/1000</f>
        <v>0</v>
      </c>
      <c r="AD440" s="222">
        <f>$N440*60*Cost!$H$10*Cost!$H$11*Cost!$D$11/1000</f>
        <v>0</v>
      </c>
      <c r="AE440" s="222">
        <f t="shared" si="20"/>
        <v>0</v>
      </c>
      <c r="AF440" s="222"/>
      <c r="AG440" s="222"/>
      <c r="AH440" s="222"/>
      <c r="AI440" s="222"/>
      <c r="AJ440" s="222"/>
      <c r="AK440" s="222"/>
      <c r="AL440" s="222"/>
      <c r="AM440" s="222"/>
      <c r="AN440" s="222"/>
      <c r="AO440" s="222"/>
      <c r="AP440" s="222"/>
      <c r="AQ440" s="222"/>
      <c r="AR440" s="222"/>
      <c r="AS440" s="222"/>
      <c r="AT440" s="222"/>
    </row>
    <row r="441" spans="2:46" ht="13.8" x14ac:dyDescent="0.25">
      <c r="B441" s="15"/>
      <c r="C441" s="15"/>
      <c r="D441" s="15"/>
      <c r="E441" s="16"/>
      <c r="F441" s="15"/>
      <c r="G441" s="29"/>
      <c r="H441" s="322"/>
      <c r="I441" s="323"/>
      <c r="J441" s="323"/>
      <c r="K441" s="15"/>
      <c r="L441" s="15"/>
      <c r="M441" s="204">
        <f t="shared" si="19"/>
        <v>0</v>
      </c>
      <c r="N441" s="44">
        <f>IF(DisplayUnits="standard",IF(G441=0,0,VLOOKUP(G441,'Flow Rate Table'!$B$13:$O$132,X441)),IF(G441=0,0,VLOOKUP(G441,#REF!,X441)))</f>
        <v>0</v>
      </c>
      <c r="O441" s="129" t="str">
        <f>IF(E441=$A$3,M441/Cost!$D$6,"N/A")</f>
        <v>N/A</v>
      </c>
      <c r="P441" s="45" t="str">
        <f>IF(E441=Translations!$A$100,VLOOKUP(Cost!$D$5,'Coefficient Table'!$A$8:$K$92,11,FALSE)*O441,"N/A")</f>
        <v>N/A</v>
      </c>
      <c r="Q441" s="45" t="str">
        <f>IF(E441=Translations!$A$100,VLOOKUP(Cost!$D$5,'Coefficient Table'!$A$8:$K$92,10,FALSE)*O441,"N/A")</f>
        <v>N/A</v>
      </c>
      <c r="R441" s="45" t="str">
        <f>IF(E441=Translations!$A$100,VLOOKUP(Cost!$D$5,'Coefficient Table'!$A$8:$K$92,9,FALSE)*P441,"N/A")</f>
        <v>N/A</v>
      </c>
      <c r="S441" s="127"/>
      <c r="T441" s="229"/>
      <c r="U441" s="222"/>
      <c r="V441" s="222"/>
      <c r="W441" s="222"/>
      <c r="X441" s="227">
        <f t="shared" si="18"/>
        <v>0</v>
      </c>
      <c r="Y441" s="222"/>
      <c r="Z441" s="222">
        <f>$N441*60*Cost!$H$10*Cost!$H$11*Cost!$D$7/1000</f>
        <v>0</v>
      </c>
      <c r="AA441" s="222">
        <f>$N441*60*Cost!$H$10*Cost!$H$11*Cost!$D$8/1000</f>
        <v>0</v>
      </c>
      <c r="AB441" s="222">
        <f>$N441*60*Cost!$H$10*Cost!$H$11*Cost!$D$9/1000</f>
        <v>0</v>
      </c>
      <c r="AC441" s="222">
        <f>$N441*60*Cost!$H$10*Cost!$H$11*Cost!$D$10/1000</f>
        <v>0</v>
      </c>
      <c r="AD441" s="222">
        <f>$N441*60*Cost!$H$10*Cost!$H$11*Cost!$D$11/1000</f>
        <v>0</v>
      </c>
      <c r="AE441" s="222">
        <f t="shared" si="20"/>
        <v>0</v>
      </c>
      <c r="AF441" s="222"/>
      <c r="AG441" s="222"/>
      <c r="AH441" s="222"/>
      <c r="AI441" s="222"/>
      <c r="AJ441" s="222"/>
      <c r="AK441" s="222"/>
      <c r="AL441" s="222"/>
      <c r="AM441" s="222"/>
      <c r="AN441" s="222"/>
      <c r="AO441" s="222"/>
      <c r="AP441" s="222"/>
      <c r="AQ441" s="222"/>
      <c r="AR441" s="222"/>
      <c r="AS441" s="222"/>
      <c r="AT441" s="222"/>
    </row>
    <row r="442" spans="2:46" ht="13.8" x14ac:dyDescent="0.25">
      <c r="B442" s="15"/>
      <c r="C442" s="15"/>
      <c r="D442" s="15"/>
      <c r="E442" s="16"/>
      <c r="F442" s="15"/>
      <c r="G442" s="29"/>
      <c r="H442" s="322"/>
      <c r="I442" s="323"/>
      <c r="J442" s="323"/>
      <c r="K442" s="15"/>
      <c r="L442" s="15"/>
      <c r="M442" s="204">
        <f t="shared" si="19"/>
        <v>0</v>
      </c>
      <c r="N442" s="44">
        <f>IF(DisplayUnits="standard",IF(G442=0,0,VLOOKUP(G442,'Flow Rate Table'!$B$13:$O$132,X442)),IF(G442=0,0,VLOOKUP(G442,#REF!,X442)))</f>
        <v>0</v>
      </c>
      <c r="O442" s="129" t="str">
        <f>IF(E442=$A$3,M442/Cost!$D$6,"N/A")</f>
        <v>N/A</v>
      </c>
      <c r="P442" s="45" t="str">
        <f>IF(E442=Translations!$A$100,VLOOKUP(Cost!$D$5,'Coefficient Table'!$A$8:$K$92,11,FALSE)*O442,"N/A")</f>
        <v>N/A</v>
      </c>
      <c r="Q442" s="45" t="str">
        <f>IF(E442=Translations!$A$100,VLOOKUP(Cost!$D$5,'Coefficient Table'!$A$8:$K$92,10,FALSE)*O442,"N/A")</f>
        <v>N/A</v>
      </c>
      <c r="R442" s="45" t="str">
        <f>IF(E442=Translations!$A$100,VLOOKUP(Cost!$D$5,'Coefficient Table'!$A$8:$K$92,9,FALSE)*P442,"N/A")</f>
        <v>N/A</v>
      </c>
      <c r="S442" s="127"/>
      <c r="T442" s="229"/>
      <c r="U442" s="222"/>
      <c r="V442" s="222"/>
      <c r="W442" s="222"/>
      <c r="X442" s="227">
        <f t="shared" si="18"/>
        <v>0</v>
      </c>
      <c r="Y442" s="222"/>
      <c r="Z442" s="222">
        <f>$N442*60*Cost!$H$10*Cost!$H$11*Cost!$D$7/1000</f>
        <v>0</v>
      </c>
      <c r="AA442" s="222">
        <f>$N442*60*Cost!$H$10*Cost!$H$11*Cost!$D$8/1000</f>
        <v>0</v>
      </c>
      <c r="AB442" s="222">
        <f>$N442*60*Cost!$H$10*Cost!$H$11*Cost!$D$9/1000</f>
        <v>0</v>
      </c>
      <c r="AC442" s="222">
        <f>$N442*60*Cost!$H$10*Cost!$H$11*Cost!$D$10/1000</f>
        <v>0</v>
      </c>
      <c r="AD442" s="222">
        <f>$N442*60*Cost!$H$10*Cost!$H$11*Cost!$D$11/1000</f>
        <v>0</v>
      </c>
      <c r="AE442" s="222">
        <f t="shared" si="20"/>
        <v>0</v>
      </c>
      <c r="AF442" s="222"/>
      <c r="AG442" s="222"/>
      <c r="AH442" s="222"/>
      <c r="AI442" s="222"/>
      <c r="AJ442" s="222"/>
      <c r="AK442" s="222"/>
      <c r="AL442" s="222"/>
      <c r="AM442" s="222"/>
      <c r="AN442" s="222"/>
      <c r="AO442" s="222"/>
      <c r="AP442" s="222"/>
      <c r="AQ442" s="222"/>
      <c r="AR442" s="222"/>
      <c r="AS442" s="222"/>
      <c r="AT442" s="222"/>
    </row>
    <row r="443" spans="2:46" ht="13.8" x14ac:dyDescent="0.25">
      <c r="B443" s="15"/>
      <c r="C443" s="15"/>
      <c r="D443" s="15"/>
      <c r="E443" s="16"/>
      <c r="F443" s="15"/>
      <c r="G443" s="29"/>
      <c r="H443" s="322"/>
      <c r="I443" s="323"/>
      <c r="J443" s="323"/>
      <c r="K443" s="15"/>
      <c r="L443" s="15"/>
      <c r="M443" s="204">
        <f t="shared" si="19"/>
        <v>0</v>
      </c>
      <c r="N443" s="44">
        <f>IF(DisplayUnits="standard",IF(G443=0,0,VLOOKUP(G443,'Flow Rate Table'!$B$13:$O$132,X443)),IF(G443=0,0,VLOOKUP(G443,#REF!,X443)))</f>
        <v>0</v>
      </c>
      <c r="O443" s="129" t="str">
        <f>IF(E443=$A$3,M443/Cost!$D$6,"N/A")</f>
        <v>N/A</v>
      </c>
      <c r="P443" s="45" t="str">
        <f>IF(E443=Translations!$A$100,VLOOKUP(Cost!$D$5,'Coefficient Table'!$A$8:$K$92,11,FALSE)*O443,"N/A")</f>
        <v>N/A</v>
      </c>
      <c r="Q443" s="45" t="str">
        <f>IF(E443=Translations!$A$100,VLOOKUP(Cost!$D$5,'Coefficient Table'!$A$8:$K$92,10,FALSE)*O443,"N/A")</f>
        <v>N/A</v>
      </c>
      <c r="R443" s="45" t="str">
        <f>IF(E443=Translations!$A$100,VLOOKUP(Cost!$D$5,'Coefficient Table'!$A$8:$K$92,9,FALSE)*P443,"N/A")</f>
        <v>N/A</v>
      </c>
      <c r="S443" s="127"/>
      <c r="T443" s="229"/>
      <c r="U443" s="222"/>
      <c r="V443" s="222"/>
      <c r="W443" s="222"/>
      <c r="X443" s="227">
        <f t="shared" si="18"/>
        <v>0</v>
      </c>
      <c r="Y443" s="222"/>
      <c r="Z443" s="222">
        <f>$N443*60*Cost!$H$10*Cost!$H$11*Cost!$D$7/1000</f>
        <v>0</v>
      </c>
      <c r="AA443" s="222">
        <f>$N443*60*Cost!$H$10*Cost!$H$11*Cost!$D$8/1000</f>
        <v>0</v>
      </c>
      <c r="AB443" s="222">
        <f>$N443*60*Cost!$H$10*Cost!$H$11*Cost!$D$9/1000</f>
        <v>0</v>
      </c>
      <c r="AC443" s="222">
        <f>$N443*60*Cost!$H$10*Cost!$H$11*Cost!$D$10/1000</f>
        <v>0</v>
      </c>
      <c r="AD443" s="222">
        <f>$N443*60*Cost!$H$10*Cost!$H$11*Cost!$D$11/1000</f>
        <v>0</v>
      </c>
      <c r="AE443" s="222">
        <f t="shared" si="20"/>
        <v>0</v>
      </c>
      <c r="AF443" s="222"/>
      <c r="AG443" s="222"/>
      <c r="AH443" s="222"/>
      <c r="AI443" s="222"/>
      <c r="AJ443" s="222"/>
      <c r="AK443" s="222"/>
      <c r="AL443" s="222"/>
      <c r="AM443" s="222"/>
      <c r="AN443" s="222"/>
      <c r="AO443" s="222"/>
      <c r="AP443" s="222"/>
      <c r="AQ443" s="222"/>
      <c r="AR443" s="222"/>
      <c r="AS443" s="222"/>
      <c r="AT443" s="222"/>
    </row>
    <row r="444" spans="2:46" ht="13.8" x14ac:dyDescent="0.25">
      <c r="B444" s="15"/>
      <c r="C444" s="15"/>
      <c r="D444" s="15"/>
      <c r="E444" s="16"/>
      <c r="F444" s="15"/>
      <c r="G444" s="29"/>
      <c r="H444" s="322"/>
      <c r="I444" s="323"/>
      <c r="J444" s="323"/>
      <c r="K444" s="15"/>
      <c r="L444" s="15"/>
      <c r="M444" s="204">
        <f t="shared" si="19"/>
        <v>0</v>
      </c>
      <c r="N444" s="44">
        <f>IF(DisplayUnits="standard",IF(G444=0,0,VLOOKUP(G444,'Flow Rate Table'!$B$13:$O$132,X444)),IF(G444=0,0,VLOOKUP(G444,#REF!,X444)))</f>
        <v>0</v>
      </c>
      <c r="O444" s="129" t="str">
        <f>IF(E444=$A$3,M444/Cost!$D$6,"N/A")</f>
        <v>N/A</v>
      </c>
      <c r="P444" s="45" t="str">
        <f>IF(E444=Translations!$A$100,VLOOKUP(Cost!$D$5,'Coefficient Table'!$A$8:$K$92,11,FALSE)*O444,"N/A")</f>
        <v>N/A</v>
      </c>
      <c r="Q444" s="45" t="str">
        <f>IF(E444=Translations!$A$100,VLOOKUP(Cost!$D$5,'Coefficient Table'!$A$8:$K$92,10,FALSE)*O444,"N/A")</f>
        <v>N/A</v>
      </c>
      <c r="R444" s="45" t="str">
        <f>IF(E444=Translations!$A$100,VLOOKUP(Cost!$D$5,'Coefficient Table'!$A$8:$K$92,9,FALSE)*P444,"N/A")</f>
        <v>N/A</v>
      </c>
      <c r="S444" s="127"/>
      <c r="T444" s="229"/>
      <c r="U444" s="222"/>
      <c r="V444" s="222"/>
      <c r="W444" s="222"/>
      <c r="X444" s="227">
        <f t="shared" si="18"/>
        <v>0</v>
      </c>
      <c r="Y444" s="222"/>
      <c r="Z444" s="222">
        <f>$N444*60*Cost!$H$10*Cost!$H$11*Cost!$D$7/1000</f>
        <v>0</v>
      </c>
      <c r="AA444" s="222">
        <f>$N444*60*Cost!$H$10*Cost!$H$11*Cost!$D$8/1000</f>
        <v>0</v>
      </c>
      <c r="AB444" s="222">
        <f>$N444*60*Cost!$H$10*Cost!$H$11*Cost!$D$9/1000</f>
        <v>0</v>
      </c>
      <c r="AC444" s="222">
        <f>$N444*60*Cost!$H$10*Cost!$H$11*Cost!$D$10/1000</f>
        <v>0</v>
      </c>
      <c r="AD444" s="222">
        <f>$N444*60*Cost!$H$10*Cost!$H$11*Cost!$D$11/1000</f>
        <v>0</v>
      </c>
      <c r="AE444" s="222">
        <f t="shared" si="20"/>
        <v>0</v>
      </c>
      <c r="AF444" s="222"/>
      <c r="AG444" s="222"/>
      <c r="AH444" s="222"/>
      <c r="AI444" s="222"/>
      <c r="AJ444" s="222"/>
      <c r="AK444" s="222"/>
      <c r="AL444" s="222"/>
      <c r="AM444" s="222"/>
      <c r="AN444" s="222"/>
      <c r="AO444" s="222"/>
      <c r="AP444" s="222"/>
      <c r="AQ444" s="222"/>
      <c r="AR444" s="222"/>
      <c r="AS444" s="222"/>
      <c r="AT444" s="222"/>
    </row>
    <row r="445" spans="2:46" ht="13.8" x14ac:dyDescent="0.25">
      <c r="B445" s="15"/>
      <c r="C445" s="15"/>
      <c r="D445" s="15"/>
      <c r="E445" s="16"/>
      <c r="F445" s="15"/>
      <c r="G445" s="29"/>
      <c r="H445" s="322"/>
      <c r="I445" s="323"/>
      <c r="J445" s="323"/>
      <c r="K445" s="15"/>
      <c r="L445" s="15"/>
      <c r="M445" s="204">
        <f t="shared" si="19"/>
        <v>0</v>
      </c>
      <c r="N445" s="44">
        <f>IF(DisplayUnits="standard",IF(G445=0,0,VLOOKUP(G445,'Flow Rate Table'!$B$13:$O$132,X445)),IF(G445=0,0,VLOOKUP(G445,#REF!,X445)))</f>
        <v>0</v>
      </c>
      <c r="O445" s="129" t="str">
        <f>IF(E445=$A$3,M445/Cost!$D$6,"N/A")</f>
        <v>N/A</v>
      </c>
      <c r="P445" s="45" t="str">
        <f>IF(E445=Translations!$A$100,VLOOKUP(Cost!$D$5,'Coefficient Table'!$A$8:$K$92,11,FALSE)*O445,"N/A")</f>
        <v>N/A</v>
      </c>
      <c r="Q445" s="45" t="str">
        <f>IF(E445=Translations!$A$100,VLOOKUP(Cost!$D$5,'Coefficient Table'!$A$8:$K$92,10,FALSE)*O445,"N/A")</f>
        <v>N/A</v>
      </c>
      <c r="R445" s="45" t="str">
        <f>IF(E445=Translations!$A$100,VLOOKUP(Cost!$D$5,'Coefficient Table'!$A$8:$K$92,9,FALSE)*P445,"N/A")</f>
        <v>N/A</v>
      </c>
      <c r="S445" s="127"/>
      <c r="T445" s="229"/>
      <c r="U445" s="222"/>
      <c r="V445" s="222"/>
      <c r="W445" s="222"/>
      <c r="X445" s="227">
        <f t="shared" si="18"/>
        <v>0</v>
      </c>
      <c r="Y445" s="222"/>
      <c r="Z445" s="222">
        <f>$N445*60*Cost!$H$10*Cost!$H$11*Cost!$D$7/1000</f>
        <v>0</v>
      </c>
      <c r="AA445" s="222">
        <f>$N445*60*Cost!$H$10*Cost!$H$11*Cost!$D$8/1000</f>
        <v>0</v>
      </c>
      <c r="AB445" s="222">
        <f>$N445*60*Cost!$H$10*Cost!$H$11*Cost!$D$9/1000</f>
        <v>0</v>
      </c>
      <c r="AC445" s="222">
        <f>$N445*60*Cost!$H$10*Cost!$H$11*Cost!$D$10/1000</f>
        <v>0</v>
      </c>
      <c r="AD445" s="222">
        <f>$N445*60*Cost!$H$10*Cost!$H$11*Cost!$D$11/1000</f>
        <v>0</v>
      </c>
      <c r="AE445" s="222">
        <f t="shared" si="20"/>
        <v>0</v>
      </c>
      <c r="AF445" s="222"/>
      <c r="AG445" s="222"/>
      <c r="AH445" s="222"/>
      <c r="AI445" s="222"/>
      <c r="AJ445" s="222"/>
      <c r="AK445" s="222"/>
      <c r="AL445" s="222"/>
      <c r="AM445" s="222"/>
      <c r="AN445" s="222"/>
      <c r="AO445" s="222"/>
      <c r="AP445" s="222"/>
      <c r="AQ445" s="222"/>
      <c r="AR445" s="222"/>
      <c r="AS445" s="222"/>
      <c r="AT445" s="222"/>
    </row>
    <row r="446" spans="2:46" ht="13.8" x14ac:dyDescent="0.25">
      <c r="B446" s="15"/>
      <c r="C446" s="15"/>
      <c r="D446" s="15"/>
      <c r="E446" s="16"/>
      <c r="F446" s="15"/>
      <c r="G446" s="29"/>
      <c r="H446" s="322"/>
      <c r="I446" s="323"/>
      <c r="J446" s="323"/>
      <c r="K446" s="15"/>
      <c r="L446" s="15"/>
      <c r="M446" s="204">
        <f t="shared" si="19"/>
        <v>0</v>
      </c>
      <c r="N446" s="44">
        <f>IF(DisplayUnits="standard",IF(G446=0,0,VLOOKUP(G446,'Flow Rate Table'!$B$13:$O$132,X446)),IF(G446=0,0,VLOOKUP(G446,#REF!,X446)))</f>
        <v>0</v>
      </c>
      <c r="O446" s="129" t="str">
        <f>IF(E446=$A$3,M446/Cost!$D$6,"N/A")</f>
        <v>N/A</v>
      </c>
      <c r="P446" s="45" t="str">
        <f>IF(E446=Translations!$A$100,VLOOKUP(Cost!$D$5,'Coefficient Table'!$A$8:$K$92,11,FALSE)*O446,"N/A")</f>
        <v>N/A</v>
      </c>
      <c r="Q446" s="45" t="str">
        <f>IF(E446=Translations!$A$100,VLOOKUP(Cost!$D$5,'Coefficient Table'!$A$8:$K$92,10,FALSE)*O446,"N/A")</f>
        <v>N/A</v>
      </c>
      <c r="R446" s="45" t="str">
        <f>IF(E446=Translations!$A$100,VLOOKUP(Cost!$D$5,'Coefficient Table'!$A$8:$K$92,9,FALSE)*P446,"N/A")</f>
        <v>N/A</v>
      </c>
      <c r="S446" s="127"/>
      <c r="T446" s="229"/>
      <c r="U446" s="222"/>
      <c r="V446" s="222"/>
      <c r="W446" s="222"/>
      <c r="X446" s="227">
        <f t="shared" si="18"/>
        <v>0</v>
      </c>
      <c r="Y446" s="222"/>
      <c r="Z446" s="222">
        <f>$N446*60*Cost!$H$10*Cost!$H$11*Cost!$D$7/1000</f>
        <v>0</v>
      </c>
      <c r="AA446" s="222">
        <f>$N446*60*Cost!$H$10*Cost!$H$11*Cost!$D$8/1000</f>
        <v>0</v>
      </c>
      <c r="AB446" s="222">
        <f>$N446*60*Cost!$H$10*Cost!$H$11*Cost!$D$9/1000</f>
        <v>0</v>
      </c>
      <c r="AC446" s="222">
        <f>$N446*60*Cost!$H$10*Cost!$H$11*Cost!$D$10/1000</f>
        <v>0</v>
      </c>
      <c r="AD446" s="222">
        <f>$N446*60*Cost!$H$10*Cost!$H$11*Cost!$D$11/1000</f>
        <v>0</v>
      </c>
      <c r="AE446" s="222">
        <f t="shared" si="20"/>
        <v>0</v>
      </c>
      <c r="AF446" s="222"/>
      <c r="AG446" s="222"/>
      <c r="AH446" s="222"/>
      <c r="AI446" s="222"/>
      <c r="AJ446" s="222"/>
      <c r="AK446" s="222"/>
      <c r="AL446" s="222"/>
      <c r="AM446" s="222"/>
      <c r="AN446" s="222"/>
      <c r="AO446" s="222"/>
      <c r="AP446" s="222"/>
      <c r="AQ446" s="222"/>
      <c r="AR446" s="222"/>
      <c r="AS446" s="222"/>
      <c r="AT446" s="222"/>
    </row>
    <row r="447" spans="2:46" ht="13.8" x14ac:dyDescent="0.25">
      <c r="B447" s="15"/>
      <c r="C447" s="15"/>
      <c r="D447" s="15"/>
      <c r="E447" s="16"/>
      <c r="F447" s="15"/>
      <c r="G447" s="29"/>
      <c r="H447" s="322"/>
      <c r="I447" s="323"/>
      <c r="J447" s="323"/>
      <c r="K447" s="15"/>
      <c r="L447" s="15"/>
      <c r="M447" s="204">
        <f t="shared" si="19"/>
        <v>0</v>
      </c>
      <c r="N447" s="44">
        <f>IF(DisplayUnits="standard",IF(G447=0,0,VLOOKUP(G447,'Flow Rate Table'!$B$13:$O$132,X447)),IF(G447=0,0,VLOOKUP(G447,#REF!,X447)))</f>
        <v>0</v>
      </c>
      <c r="O447" s="129" t="str">
        <f>IF(E447=$A$3,M447/Cost!$D$6,"N/A")</f>
        <v>N/A</v>
      </c>
      <c r="P447" s="45" t="str">
        <f>IF(E447=Translations!$A$100,VLOOKUP(Cost!$D$5,'Coefficient Table'!$A$8:$K$92,11,FALSE)*O447,"N/A")</f>
        <v>N/A</v>
      </c>
      <c r="Q447" s="45" t="str">
        <f>IF(E447=Translations!$A$100,VLOOKUP(Cost!$D$5,'Coefficient Table'!$A$8:$K$92,10,FALSE)*O447,"N/A")</f>
        <v>N/A</v>
      </c>
      <c r="R447" s="45" t="str">
        <f>IF(E447=Translations!$A$100,VLOOKUP(Cost!$D$5,'Coefficient Table'!$A$8:$K$92,9,FALSE)*P447,"N/A")</f>
        <v>N/A</v>
      </c>
      <c r="S447" s="127"/>
      <c r="T447" s="229"/>
      <c r="U447" s="222"/>
      <c r="V447" s="222"/>
      <c r="W447" s="222"/>
      <c r="X447" s="227">
        <f t="shared" si="18"/>
        <v>0</v>
      </c>
      <c r="Y447" s="222"/>
      <c r="Z447" s="222">
        <f>$N447*60*Cost!$H$10*Cost!$H$11*Cost!$D$7/1000</f>
        <v>0</v>
      </c>
      <c r="AA447" s="222">
        <f>$N447*60*Cost!$H$10*Cost!$H$11*Cost!$D$8/1000</f>
        <v>0</v>
      </c>
      <c r="AB447" s="222">
        <f>$N447*60*Cost!$H$10*Cost!$H$11*Cost!$D$9/1000</f>
        <v>0</v>
      </c>
      <c r="AC447" s="222">
        <f>$N447*60*Cost!$H$10*Cost!$H$11*Cost!$D$10/1000</f>
        <v>0</v>
      </c>
      <c r="AD447" s="222">
        <f>$N447*60*Cost!$H$10*Cost!$H$11*Cost!$D$11/1000</f>
        <v>0</v>
      </c>
      <c r="AE447" s="222">
        <f t="shared" si="20"/>
        <v>0</v>
      </c>
      <c r="AF447" s="222"/>
      <c r="AG447" s="222"/>
      <c r="AH447" s="222"/>
      <c r="AI447" s="222"/>
      <c r="AJ447" s="222"/>
      <c r="AK447" s="222"/>
      <c r="AL447" s="222"/>
      <c r="AM447" s="222"/>
      <c r="AN447" s="222"/>
      <c r="AO447" s="222"/>
      <c r="AP447" s="222"/>
      <c r="AQ447" s="222"/>
      <c r="AR447" s="222"/>
      <c r="AS447" s="222"/>
      <c r="AT447" s="222"/>
    </row>
    <row r="448" spans="2:46" ht="13.8" x14ac:dyDescent="0.25">
      <c r="B448" s="15"/>
      <c r="C448" s="15"/>
      <c r="D448" s="15"/>
      <c r="E448" s="16"/>
      <c r="F448" s="15"/>
      <c r="G448" s="29"/>
      <c r="H448" s="322"/>
      <c r="I448" s="323"/>
      <c r="J448" s="323"/>
      <c r="K448" s="15"/>
      <c r="L448" s="15"/>
      <c r="M448" s="204">
        <f t="shared" si="19"/>
        <v>0</v>
      </c>
      <c r="N448" s="44">
        <f>IF(DisplayUnits="standard",IF(G448=0,0,VLOOKUP(G448,'Flow Rate Table'!$B$13:$O$132,X448)),IF(G448=0,0,VLOOKUP(G448,#REF!,X448)))</f>
        <v>0</v>
      </c>
      <c r="O448" s="129" t="str">
        <f>IF(E448=$A$3,M448/Cost!$D$6,"N/A")</f>
        <v>N/A</v>
      </c>
      <c r="P448" s="45" t="str">
        <f>IF(E448=Translations!$A$100,VLOOKUP(Cost!$D$5,'Coefficient Table'!$A$8:$K$92,11,FALSE)*O448,"N/A")</f>
        <v>N/A</v>
      </c>
      <c r="Q448" s="45" t="str">
        <f>IF(E448=Translations!$A$100,VLOOKUP(Cost!$D$5,'Coefficient Table'!$A$8:$K$92,10,FALSE)*O448,"N/A")</f>
        <v>N/A</v>
      </c>
      <c r="R448" s="45" t="str">
        <f>IF(E448=Translations!$A$100,VLOOKUP(Cost!$D$5,'Coefficient Table'!$A$8:$K$92,9,FALSE)*P448,"N/A")</f>
        <v>N/A</v>
      </c>
      <c r="S448" s="127"/>
      <c r="T448" s="229"/>
      <c r="U448" s="222"/>
      <c r="V448" s="222"/>
      <c r="W448" s="222"/>
      <c r="X448" s="227">
        <f t="shared" si="18"/>
        <v>0</v>
      </c>
      <c r="Y448" s="222"/>
      <c r="Z448" s="222">
        <f>$N448*60*Cost!$H$10*Cost!$H$11*Cost!$D$7/1000</f>
        <v>0</v>
      </c>
      <c r="AA448" s="222">
        <f>$N448*60*Cost!$H$10*Cost!$H$11*Cost!$D$8/1000</f>
        <v>0</v>
      </c>
      <c r="AB448" s="222">
        <f>$N448*60*Cost!$H$10*Cost!$H$11*Cost!$D$9/1000</f>
        <v>0</v>
      </c>
      <c r="AC448" s="222">
        <f>$N448*60*Cost!$H$10*Cost!$H$11*Cost!$D$10/1000</f>
        <v>0</v>
      </c>
      <c r="AD448" s="222">
        <f>$N448*60*Cost!$H$10*Cost!$H$11*Cost!$D$11/1000</f>
        <v>0</v>
      </c>
      <c r="AE448" s="222">
        <f t="shared" si="20"/>
        <v>0</v>
      </c>
      <c r="AF448" s="222"/>
      <c r="AG448" s="222"/>
      <c r="AH448" s="222"/>
      <c r="AI448" s="222"/>
      <c r="AJ448" s="222"/>
      <c r="AK448" s="222"/>
      <c r="AL448" s="222"/>
      <c r="AM448" s="222"/>
      <c r="AN448" s="222"/>
      <c r="AO448" s="222"/>
      <c r="AP448" s="222"/>
      <c r="AQ448" s="222"/>
      <c r="AR448" s="222"/>
      <c r="AS448" s="222"/>
      <c r="AT448" s="222"/>
    </row>
    <row r="449" spans="2:46" ht="13.8" x14ac:dyDescent="0.25">
      <c r="B449" s="15"/>
      <c r="C449" s="15"/>
      <c r="D449" s="15"/>
      <c r="E449" s="16"/>
      <c r="F449" s="15"/>
      <c r="G449" s="29"/>
      <c r="H449" s="322"/>
      <c r="I449" s="323"/>
      <c r="J449" s="323"/>
      <c r="K449" s="15"/>
      <c r="L449" s="15"/>
      <c r="M449" s="204">
        <f t="shared" si="19"/>
        <v>0</v>
      </c>
      <c r="N449" s="44">
        <f>IF(DisplayUnits="standard",IF(G449=0,0,VLOOKUP(G449,'Flow Rate Table'!$B$13:$O$132,X449)),IF(G449=0,0,VLOOKUP(G449,#REF!,X449)))</f>
        <v>0</v>
      </c>
      <c r="O449" s="129" t="str">
        <f>IF(E449=$A$3,M449/Cost!$D$6,"N/A")</f>
        <v>N/A</v>
      </c>
      <c r="P449" s="45" t="str">
        <f>IF(E449=Translations!$A$100,VLOOKUP(Cost!$D$5,'Coefficient Table'!$A$8:$K$92,11,FALSE)*O449,"N/A")</f>
        <v>N/A</v>
      </c>
      <c r="Q449" s="45" t="str">
        <f>IF(E449=Translations!$A$100,VLOOKUP(Cost!$D$5,'Coefficient Table'!$A$8:$K$92,10,FALSE)*O449,"N/A")</f>
        <v>N/A</v>
      </c>
      <c r="R449" s="45" t="str">
        <f>IF(E449=Translations!$A$100,VLOOKUP(Cost!$D$5,'Coefficient Table'!$A$8:$K$92,9,FALSE)*P449,"N/A")</f>
        <v>N/A</v>
      </c>
      <c r="S449" s="127"/>
      <c r="T449" s="229"/>
      <c r="U449" s="222"/>
      <c r="V449" s="222"/>
      <c r="W449" s="222"/>
      <c r="X449" s="227">
        <f t="shared" si="18"/>
        <v>0</v>
      </c>
      <c r="Y449" s="222"/>
      <c r="Z449" s="222">
        <f>$N449*60*Cost!$H$10*Cost!$H$11*Cost!$D$7/1000</f>
        <v>0</v>
      </c>
      <c r="AA449" s="222">
        <f>$N449*60*Cost!$H$10*Cost!$H$11*Cost!$D$8/1000</f>
        <v>0</v>
      </c>
      <c r="AB449" s="222">
        <f>$N449*60*Cost!$H$10*Cost!$H$11*Cost!$D$9/1000</f>
        <v>0</v>
      </c>
      <c r="AC449" s="222">
        <f>$N449*60*Cost!$H$10*Cost!$H$11*Cost!$D$10/1000</f>
        <v>0</v>
      </c>
      <c r="AD449" s="222">
        <f>$N449*60*Cost!$H$10*Cost!$H$11*Cost!$D$11/1000</f>
        <v>0</v>
      </c>
      <c r="AE449" s="222">
        <f t="shared" si="20"/>
        <v>0</v>
      </c>
      <c r="AF449" s="222"/>
      <c r="AG449" s="222"/>
      <c r="AH449" s="222"/>
      <c r="AI449" s="222"/>
      <c r="AJ449" s="222"/>
      <c r="AK449" s="222"/>
      <c r="AL449" s="222"/>
      <c r="AM449" s="222"/>
      <c r="AN449" s="222"/>
      <c r="AO449" s="222"/>
      <c r="AP449" s="222"/>
      <c r="AQ449" s="222"/>
      <c r="AR449" s="222"/>
      <c r="AS449" s="222"/>
      <c r="AT449" s="222"/>
    </row>
    <row r="450" spans="2:46" ht="13.8" x14ac:dyDescent="0.25">
      <c r="B450" s="15"/>
      <c r="C450" s="15"/>
      <c r="D450" s="15"/>
      <c r="E450" s="16"/>
      <c r="F450" s="15"/>
      <c r="G450" s="29"/>
      <c r="H450" s="322"/>
      <c r="I450" s="323"/>
      <c r="J450" s="323"/>
      <c r="K450" s="15"/>
      <c r="L450" s="15"/>
      <c r="M450" s="204">
        <f t="shared" si="19"/>
        <v>0</v>
      </c>
      <c r="N450" s="44">
        <f>IF(DisplayUnits="standard",IF(G450=0,0,VLOOKUP(G450,'Flow Rate Table'!$B$13:$O$132,X450)),IF(G450=0,0,VLOOKUP(G450,#REF!,X450)))</f>
        <v>0</v>
      </c>
      <c r="O450" s="129" t="str">
        <f>IF(E450=$A$3,M450/Cost!$D$6,"N/A")</f>
        <v>N/A</v>
      </c>
      <c r="P450" s="45" t="str">
        <f>IF(E450=Translations!$A$100,VLOOKUP(Cost!$D$5,'Coefficient Table'!$A$8:$K$92,11,FALSE)*O450,"N/A")</f>
        <v>N/A</v>
      </c>
      <c r="Q450" s="45" t="str">
        <f>IF(E450=Translations!$A$100,VLOOKUP(Cost!$D$5,'Coefficient Table'!$A$8:$K$92,10,FALSE)*O450,"N/A")</f>
        <v>N/A</v>
      </c>
      <c r="R450" s="45" t="str">
        <f>IF(E450=Translations!$A$100,VLOOKUP(Cost!$D$5,'Coefficient Table'!$A$8:$K$92,9,FALSE)*P450,"N/A")</f>
        <v>N/A</v>
      </c>
      <c r="S450" s="127"/>
      <c r="T450" s="229"/>
      <c r="U450" s="222"/>
      <c r="V450" s="222"/>
      <c r="W450" s="222"/>
      <c r="X450" s="227">
        <f t="shared" si="18"/>
        <v>0</v>
      </c>
      <c r="Y450" s="222"/>
      <c r="Z450" s="222">
        <f>$N450*60*Cost!$H$10*Cost!$H$11*Cost!$D$7/1000</f>
        <v>0</v>
      </c>
      <c r="AA450" s="222">
        <f>$N450*60*Cost!$H$10*Cost!$H$11*Cost!$D$8/1000</f>
        <v>0</v>
      </c>
      <c r="AB450" s="222">
        <f>$N450*60*Cost!$H$10*Cost!$H$11*Cost!$D$9/1000</f>
        <v>0</v>
      </c>
      <c r="AC450" s="222">
        <f>$N450*60*Cost!$H$10*Cost!$H$11*Cost!$D$10/1000</f>
        <v>0</v>
      </c>
      <c r="AD450" s="222">
        <f>$N450*60*Cost!$H$10*Cost!$H$11*Cost!$D$11/1000</f>
        <v>0</v>
      </c>
      <c r="AE450" s="222">
        <f t="shared" si="20"/>
        <v>0</v>
      </c>
      <c r="AF450" s="222"/>
      <c r="AG450" s="222"/>
      <c r="AH450" s="222"/>
      <c r="AI450" s="222"/>
      <c r="AJ450" s="222"/>
      <c r="AK450" s="222"/>
      <c r="AL450" s="222"/>
      <c r="AM450" s="222"/>
      <c r="AN450" s="222"/>
      <c r="AO450" s="222"/>
      <c r="AP450" s="222"/>
      <c r="AQ450" s="222"/>
      <c r="AR450" s="222"/>
      <c r="AS450" s="222"/>
      <c r="AT450" s="222"/>
    </row>
    <row r="451" spans="2:46" ht="13.8" x14ac:dyDescent="0.25">
      <c r="B451" s="15"/>
      <c r="C451" s="15"/>
      <c r="D451" s="15"/>
      <c r="E451" s="16"/>
      <c r="F451" s="15"/>
      <c r="G451" s="29"/>
      <c r="H451" s="322"/>
      <c r="I451" s="323"/>
      <c r="J451" s="323"/>
      <c r="K451" s="15"/>
      <c r="L451" s="15"/>
      <c r="M451" s="204">
        <f t="shared" si="19"/>
        <v>0</v>
      </c>
      <c r="N451" s="44">
        <f>IF(DisplayUnits="standard",IF(G451=0,0,VLOOKUP(G451,'Flow Rate Table'!$B$13:$O$132,X451)),IF(G451=0,0,VLOOKUP(G451,#REF!,X451)))</f>
        <v>0</v>
      </c>
      <c r="O451" s="129" t="str">
        <f>IF(E451=$A$3,M451/Cost!$D$6,"N/A")</f>
        <v>N/A</v>
      </c>
      <c r="P451" s="45" t="str">
        <f>IF(E451=Translations!$A$100,VLOOKUP(Cost!$D$5,'Coefficient Table'!$A$8:$K$92,11,FALSE)*O451,"N/A")</f>
        <v>N/A</v>
      </c>
      <c r="Q451" s="45" t="str">
        <f>IF(E451=Translations!$A$100,VLOOKUP(Cost!$D$5,'Coefficient Table'!$A$8:$K$92,10,FALSE)*O451,"N/A")</f>
        <v>N/A</v>
      </c>
      <c r="R451" s="45" t="str">
        <f>IF(E451=Translations!$A$100,VLOOKUP(Cost!$D$5,'Coefficient Table'!$A$8:$K$92,9,FALSE)*P451,"N/A")</f>
        <v>N/A</v>
      </c>
      <c r="S451" s="127"/>
      <c r="T451" s="229"/>
      <c r="U451" s="222"/>
      <c r="V451" s="222"/>
      <c r="W451" s="222"/>
      <c r="X451" s="227">
        <f t="shared" si="18"/>
        <v>0</v>
      </c>
      <c r="Y451" s="222"/>
      <c r="Z451" s="222">
        <f>$N451*60*Cost!$H$10*Cost!$H$11*Cost!$D$7/1000</f>
        <v>0</v>
      </c>
      <c r="AA451" s="222">
        <f>$N451*60*Cost!$H$10*Cost!$H$11*Cost!$D$8/1000</f>
        <v>0</v>
      </c>
      <c r="AB451" s="222">
        <f>$N451*60*Cost!$H$10*Cost!$H$11*Cost!$D$9/1000</f>
        <v>0</v>
      </c>
      <c r="AC451" s="222">
        <f>$N451*60*Cost!$H$10*Cost!$H$11*Cost!$D$10/1000</f>
        <v>0</v>
      </c>
      <c r="AD451" s="222">
        <f>$N451*60*Cost!$H$10*Cost!$H$11*Cost!$D$11/1000</f>
        <v>0</v>
      </c>
      <c r="AE451" s="222">
        <f t="shared" si="20"/>
        <v>0</v>
      </c>
      <c r="AF451" s="222"/>
      <c r="AG451" s="222"/>
      <c r="AH451" s="222"/>
      <c r="AI451" s="222"/>
      <c r="AJ451" s="222"/>
      <c r="AK451" s="222"/>
      <c r="AL451" s="222"/>
      <c r="AM451" s="222"/>
      <c r="AN451" s="222"/>
      <c r="AO451" s="222"/>
      <c r="AP451" s="222"/>
      <c r="AQ451" s="222"/>
      <c r="AR451" s="222"/>
      <c r="AS451" s="222"/>
      <c r="AT451" s="222"/>
    </row>
    <row r="452" spans="2:46" ht="13.8" x14ac:dyDescent="0.25">
      <c r="B452" s="15"/>
      <c r="C452" s="15"/>
      <c r="D452" s="15"/>
      <c r="E452" s="16"/>
      <c r="F452" s="15"/>
      <c r="G452" s="29"/>
      <c r="H452" s="322"/>
      <c r="I452" s="323"/>
      <c r="J452" s="323"/>
      <c r="K452" s="15"/>
      <c r="L452" s="15"/>
      <c r="M452" s="204">
        <f t="shared" si="19"/>
        <v>0</v>
      </c>
      <c r="N452" s="44">
        <f>IF(DisplayUnits="standard",IF(G452=0,0,VLOOKUP(G452,'Flow Rate Table'!$B$13:$O$132,X452)),IF(G452=0,0,VLOOKUP(G452,#REF!,X452)))</f>
        <v>0</v>
      </c>
      <c r="O452" s="129" t="str">
        <f>IF(E452=$A$3,M452/Cost!$D$6,"N/A")</f>
        <v>N/A</v>
      </c>
      <c r="P452" s="45" t="str">
        <f>IF(E452=Translations!$A$100,VLOOKUP(Cost!$D$5,'Coefficient Table'!$A$8:$K$92,11,FALSE)*O452,"N/A")</f>
        <v>N/A</v>
      </c>
      <c r="Q452" s="45" t="str">
        <f>IF(E452=Translations!$A$100,VLOOKUP(Cost!$D$5,'Coefficient Table'!$A$8:$K$92,10,FALSE)*O452,"N/A")</f>
        <v>N/A</v>
      </c>
      <c r="R452" s="45" t="str">
        <f>IF(E452=Translations!$A$100,VLOOKUP(Cost!$D$5,'Coefficient Table'!$A$8:$K$92,9,FALSE)*P452,"N/A")</f>
        <v>N/A</v>
      </c>
      <c r="S452" s="127"/>
      <c r="T452" s="229"/>
      <c r="U452" s="222"/>
      <c r="V452" s="222"/>
      <c r="W452" s="222"/>
      <c r="X452" s="227">
        <f t="shared" si="18"/>
        <v>0</v>
      </c>
      <c r="Y452" s="222"/>
      <c r="Z452" s="222">
        <f>$N452*60*Cost!$H$10*Cost!$H$11*Cost!$D$7/1000</f>
        <v>0</v>
      </c>
      <c r="AA452" s="222">
        <f>$N452*60*Cost!$H$10*Cost!$H$11*Cost!$D$8/1000</f>
        <v>0</v>
      </c>
      <c r="AB452" s="222">
        <f>$N452*60*Cost!$H$10*Cost!$H$11*Cost!$D$9/1000</f>
        <v>0</v>
      </c>
      <c r="AC452" s="222">
        <f>$N452*60*Cost!$H$10*Cost!$H$11*Cost!$D$10/1000</f>
        <v>0</v>
      </c>
      <c r="AD452" s="222">
        <f>$N452*60*Cost!$H$10*Cost!$H$11*Cost!$D$11/1000</f>
        <v>0</v>
      </c>
      <c r="AE452" s="222">
        <f t="shared" si="20"/>
        <v>0</v>
      </c>
      <c r="AF452" s="222"/>
      <c r="AG452" s="222"/>
      <c r="AH452" s="222"/>
      <c r="AI452" s="222"/>
      <c r="AJ452" s="222"/>
      <c r="AK452" s="222"/>
      <c r="AL452" s="222"/>
      <c r="AM452" s="222"/>
      <c r="AN452" s="222"/>
      <c r="AO452" s="222"/>
      <c r="AP452" s="222"/>
      <c r="AQ452" s="222"/>
      <c r="AR452" s="222"/>
      <c r="AS452" s="222"/>
      <c r="AT452" s="222"/>
    </row>
    <row r="453" spans="2:46" ht="13.8" x14ac:dyDescent="0.25">
      <c r="B453" s="15"/>
      <c r="C453" s="15"/>
      <c r="D453" s="15"/>
      <c r="E453" s="16"/>
      <c r="F453" s="15"/>
      <c r="G453" s="29"/>
      <c r="H453" s="322"/>
      <c r="I453" s="323"/>
      <c r="J453" s="323"/>
      <c r="K453" s="15"/>
      <c r="L453" s="15"/>
      <c r="M453" s="204">
        <f t="shared" si="19"/>
        <v>0</v>
      </c>
      <c r="N453" s="44">
        <f>IF(DisplayUnits="standard",IF(G453=0,0,VLOOKUP(G453,'Flow Rate Table'!$B$13:$O$132,X453)),IF(G453=0,0,VLOOKUP(G453,#REF!,X453)))</f>
        <v>0</v>
      </c>
      <c r="O453" s="129" t="str">
        <f>IF(E453=$A$3,M453/Cost!$D$6,"N/A")</f>
        <v>N/A</v>
      </c>
      <c r="P453" s="45" t="str">
        <f>IF(E453=Translations!$A$100,VLOOKUP(Cost!$D$5,'Coefficient Table'!$A$8:$K$92,11,FALSE)*O453,"N/A")</f>
        <v>N/A</v>
      </c>
      <c r="Q453" s="45" t="str">
        <f>IF(E453=Translations!$A$100,VLOOKUP(Cost!$D$5,'Coefficient Table'!$A$8:$K$92,10,FALSE)*O453,"N/A")</f>
        <v>N/A</v>
      </c>
      <c r="R453" s="45" t="str">
        <f>IF(E453=Translations!$A$100,VLOOKUP(Cost!$D$5,'Coefficient Table'!$A$8:$K$92,9,FALSE)*P453,"N/A")</f>
        <v>N/A</v>
      </c>
      <c r="S453" s="127"/>
      <c r="T453" s="229"/>
      <c r="U453" s="222"/>
      <c r="V453" s="222"/>
      <c r="W453" s="222"/>
      <c r="X453" s="227">
        <f t="shared" si="18"/>
        <v>0</v>
      </c>
      <c r="Y453" s="222"/>
      <c r="Z453" s="222">
        <f>$N453*60*Cost!$H$10*Cost!$H$11*Cost!$D$7/1000</f>
        <v>0</v>
      </c>
      <c r="AA453" s="222">
        <f>$N453*60*Cost!$H$10*Cost!$H$11*Cost!$D$8/1000</f>
        <v>0</v>
      </c>
      <c r="AB453" s="222">
        <f>$N453*60*Cost!$H$10*Cost!$H$11*Cost!$D$9/1000</f>
        <v>0</v>
      </c>
      <c r="AC453" s="222">
        <f>$N453*60*Cost!$H$10*Cost!$H$11*Cost!$D$10/1000</f>
        <v>0</v>
      </c>
      <c r="AD453" s="222">
        <f>$N453*60*Cost!$H$10*Cost!$H$11*Cost!$D$11/1000</f>
        <v>0</v>
      </c>
      <c r="AE453" s="222">
        <f t="shared" si="20"/>
        <v>0</v>
      </c>
      <c r="AF453" s="222"/>
      <c r="AG453" s="222"/>
      <c r="AH453" s="222"/>
      <c r="AI453" s="222"/>
      <c r="AJ453" s="222"/>
      <c r="AK453" s="222"/>
      <c r="AL453" s="222"/>
      <c r="AM453" s="222"/>
      <c r="AN453" s="222"/>
      <c r="AO453" s="222"/>
      <c r="AP453" s="222"/>
      <c r="AQ453" s="222"/>
      <c r="AR453" s="222"/>
      <c r="AS453" s="222"/>
      <c r="AT453" s="222"/>
    </row>
    <row r="454" spans="2:46" ht="13.8" x14ac:dyDescent="0.25">
      <c r="B454" s="15"/>
      <c r="C454" s="15"/>
      <c r="D454" s="15"/>
      <c r="E454" s="16"/>
      <c r="F454" s="15"/>
      <c r="G454" s="29"/>
      <c r="H454" s="322"/>
      <c r="I454" s="323"/>
      <c r="J454" s="323"/>
      <c r="K454" s="15"/>
      <c r="L454" s="15"/>
      <c r="M454" s="204">
        <f t="shared" si="19"/>
        <v>0</v>
      </c>
      <c r="N454" s="44">
        <f>IF(DisplayUnits="standard",IF(G454=0,0,VLOOKUP(G454,'Flow Rate Table'!$B$13:$O$132,X454)),IF(G454=0,0,VLOOKUP(G454,#REF!,X454)))</f>
        <v>0</v>
      </c>
      <c r="O454" s="129" t="str">
        <f>IF(E454=$A$3,M454/Cost!$D$6,"N/A")</f>
        <v>N/A</v>
      </c>
      <c r="P454" s="45" t="str">
        <f>IF(E454=Translations!$A$100,VLOOKUP(Cost!$D$5,'Coefficient Table'!$A$8:$K$92,11,FALSE)*O454,"N/A")</f>
        <v>N/A</v>
      </c>
      <c r="Q454" s="45" t="str">
        <f>IF(E454=Translations!$A$100,VLOOKUP(Cost!$D$5,'Coefficient Table'!$A$8:$K$92,10,FALSE)*O454,"N/A")</f>
        <v>N/A</v>
      </c>
      <c r="R454" s="45" t="str">
        <f>IF(E454=Translations!$A$100,VLOOKUP(Cost!$D$5,'Coefficient Table'!$A$8:$K$92,9,FALSE)*P454,"N/A")</f>
        <v>N/A</v>
      </c>
      <c r="S454" s="127"/>
      <c r="T454" s="229"/>
      <c r="U454" s="222"/>
      <c r="V454" s="222"/>
      <c r="W454" s="222"/>
      <c r="X454" s="227">
        <f t="shared" si="18"/>
        <v>0</v>
      </c>
      <c r="Y454" s="222"/>
      <c r="Z454" s="222">
        <f>$N454*60*Cost!$H$10*Cost!$H$11*Cost!$D$7/1000</f>
        <v>0</v>
      </c>
      <c r="AA454" s="222">
        <f>$N454*60*Cost!$H$10*Cost!$H$11*Cost!$D$8/1000</f>
        <v>0</v>
      </c>
      <c r="AB454" s="222">
        <f>$N454*60*Cost!$H$10*Cost!$H$11*Cost!$D$9/1000</f>
        <v>0</v>
      </c>
      <c r="AC454" s="222">
        <f>$N454*60*Cost!$H$10*Cost!$H$11*Cost!$D$10/1000</f>
        <v>0</v>
      </c>
      <c r="AD454" s="222">
        <f>$N454*60*Cost!$H$10*Cost!$H$11*Cost!$D$11/1000</f>
        <v>0</v>
      </c>
      <c r="AE454" s="222">
        <f t="shared" si="20"/>
        <v>0</v>
      </c>
      <c r="AF454" s="222"/>
      <c r="AG454" s="222"/>
      <c r="AH454" s="222"/>
      <c r="AI454" s="222"/>
      <c r="AJ454" s="222"/>
      <c r="AK454" s="222"/>
      <c r="AL454" s="222"/>
      <c r="AM454" s="222"/>
      <c r="AN454" s="222"/>
      <c r="AO454" s="222"/>
      <c r="AP454" s="222"/>
      <c r="AQ454" s="222"/>
      <c r="AR454" s="222"/>
      <c r="AS454" s="222"/>
      <c r="AT454" s="222"/>
    </row>
    <row r="455" spans="2:46" ht="13.8" x14ac:dyDescent="0.25">
      <c r="B455" s="15"/>
      <c r="C455" s="15"/>
      <c r="D455" s="15"/>
      <c r="E455" s="16"/>
      <c r="F455" s="15"/>
      <c r="G455" s="29"/>
      <c r="H455" s="322"/>
      <c r="I455" s="323"/>
      <c r="J455" s="323"/>
      <c r="K455" s="15"/>
      <c r="L455" s="15"/>
      <c r="M455" s="204">
        <f t="shared" si="19"/>
        <v>0</v>
      </c>
      <c r="N455" s="44">
        <f>IF(DisplayUnits="standard",IF(G455=0,0,VLOOKUP(G455,'Flow Rate Table'!$B$13:$O$132,X455)),IF(G455=0,0,VLOOKUP(G455,#REF!,X455)))</f>
        <v>0</v>
      </c>
      <c r="O455" s="129" t="str">
        <f>IF(E455=$A$3,M455/Cost!$D$6,"N/A")</f>
        <v>N/A</v>
      </c>
      <c r="P455" s="45" t="str">
        <f>IF(E455=Translations!$A$100,VLOOKUP(Cost!$D$5,'Coefficient Table'!$A$8:$K$92,11,FALSE)*O455,"N/A")</f>
        <v>N/A</v>
      </c>
      <c r="Q455" s="45" t="str">
        <f>IF(E455=Translations!$A$100,VLOOKUP(Cost!$D$5,'Coefficient Table'!$A$8:$K$92,10,FALSE)*O455,"N/A")</f>
        <v>N/A</v>
      </c>
      <c r="R455" s="45" t="str">
        <f>IF(E455=Translations!$A$100,VLOOKUP(Cost!$D$5,'Coefficient Table'!$A$8:$K$92,9,FALSE)*P455,"N/A")</f>
        <v>N/A</v>
      </c>
      <c r="S455" s="127"/>
      <c r="T455" s="229"/>
      <c r="U455" s="222"/>
      <c r="V455" s="222"/>
      <c r="W455" s="222"/>
      <c r="X455" s="227">
        <f t="shared" si="18"/>
        <v>0</v>
      </c>
      <c r="Y455" s="222"/>
      <c r="Z455" s="222">
        <f>$N455*60*Cost!$H$10*Cost!$H$11*Cost!$D$7/1000</f>
        <v>0</v>
      </c>
      <c r="AA455" s="222">
        <f>$N455*60*Cost!$H$10*Cost!$H$11*Cost!$D$8/1000</f>
        <v>0</v>
      </c>
      <c r="AB455" s="222">
        <f>$N455*60*Cost!$H$10*Cost!$H$11*Cost!$D$9/1000</f>
        <v>0</v>
      </c>
      <c r="AC455" s="222">
        <f>$N455*60*Cost!$H$10*Cost!$H$11*Cost!$D$10/1000</f>
        <v>0</v>
      </c>
      <c r="AD455" s="222">
        <f>$N455*60*Cost!$H$10*Cost!$H$11*Cost!$D$11/1000</f>
        <v>0</v>
      </c>
      <c r="AE455" s="222">
        <f t="shared" si="20"/>
        <v>0</v>
      </c>
      <c r="AF455" s="222"/>
      <c r="AG455" s="222"/>
      <c r="AH455" s="222"/>
      <c r="AI455" s="222"/>
      <c r="AJ455" s="222"/>
      <c r="AK455" s="222"/>
      <c r="AL455" s="222"/>
      <c r="AM455" s="222"/>
      <c r="AN455" s="222"/>
      <c r="AO455" s="222"/>
      <c r="AP455" s="222"/>
      <c r="AQ455" s="222"/>
      <c r="AR455" s="222"/>
      <c r="AS455" s="222"/>
      <c r="AT455" s="222"/>
    </row>
    <row r="456" spans="2:46" ht="13.8" x14ac:dyDescent="0.25">
      <c r="B456" s="15"/>
      <c r="C456" s="15"/>
      <c r="D456" s="15"/>
      <c r="E456" s="16"/>
      <c r="F456" s="15"/>
      <c r="G456" s="29"/>
      <c r="H456" s="322"/>
      <c r="I456" s="323"/>
      <c r="J456" s="323"/>
      <c r="K456" s="15"/>
      <c r="L456" s="15"/>
      <c r="M456" s="204">
        <f t="shared" si="19"/>
        <v>0</v>
      </c>
      <c r="N456" s="44">
        <f>IF(DisplayUnits="standard",IF(G456=0,0,VLOOKUP(G456,'Flow Rate Table'!$B$13:$O$132,X456)),IF(G456=0,0,VLOOKUP(G456,#REF!,X456)))</f>
        <v>0</v>
      </c>
      <c r="O456" s="129" t="str">
        <f>IF(E456=$A$3,M456/Cost!$D$6,"N/A")</f>
        <v>N/A</v>
      </c>
      <c r="P456" s="45" t="str">
        <f>IF(E456=Translations!$A$100,VLOOKUP(Cost!$D$5,'Coefficient Table'!$A$8:$K$92,11,FALSE)*O456,"N/A")</f>
        <v>N/A</v>
      </c>
      <c r="Q456" s="45" t="str">
        <f>IF(E456=Translations!$A$100,VLOOKUP(Cost!$D$5,'Coefficient Table'!$A$8:$K$92,10,FALSE)*O456,"N/A")</f>
        <v>N/A</v>
      </c>
      <c r="R456" s="45" t="str">
        <f>IF(E456=Translations!$A$100,VLOOKUP(Cost!$D$5,'Coefficient Table'!$A$8:$K$92,9,FALSE)*P456,"N/A")</f>
        <v>N/A</v>
      </c>
      <c r="S456" s="127"/>
      <c r="T456" s="229"/>
      <c r="U456" s="222"/>
      <c r="V456" s="222"/>
      <c r="W456" s="222"/>
      <c r="X456" s="227">
        <f t="shared" ref="X456:X519" si="21">IF(DisplayUnits="standard",IF(F456=150,2)+IF(F456=125,4)+IF(F456=100,6)+IF(F456=75,8)+IF(F456=50,10)+IF(F456=25,12)+IF(F456=10,14),IF(F456=10,2)+IF(F456=9,4)+IF(F456=7,6)+IF(F456=5,8)+IF(F456=4,10)+IF(F456=2,12)+IF(F456=1,14))</f>
        <v>0</v>
      </c>
      <c r="Y456" s="222"/>
      <c r="Z456" s="222">
        <f>$N456*60*Cost!$H$10*Cost!$H$11*Cost!$D$7/1000</f>
        <v>0</v>
      </c>
      <c r="AA456" s="222">
        <f>$N456*60*Cost!$H$10*Cost!$H$11*Cost!$D$8/1000</f>
        <v>0</v>
      </c>
      <c r="AB456" s="222">
        <f>$N456*60*Cost!$H$10*Cost!$H$11*Cost!$D$9/1000</f>
        <v>0</v>
      </c>
      <c r="AC456" s="222">
        <f>$N456*60*Cost!$H$10*Cost!$H$11*Cost!$D$10/1000</f>
        <v>0</v>
      </c>
      <c r="AD456" s="222">
        <f>$N456*60*Cost!$H$10*Cost!$H$11*Cost!$D$11/1000</f>
        <v>0</v>
      </c>
      <c r="AE456" s="222">
        <f t="shared" si="20"/>
        <v>0</v>
      </c>
      <c r="AF456" s="222"/>
      <c r="AG456" s="222"/>
      <c r="AH456" s="222"/>
      <c r="AI456" s="222"/>
      <c r="AJ456" s="222"/>
      <c r="AK456" s="222"/>
      <c r="AL456" s="222"/>
      <c r="AM456" s="222"/>
      <c r="AN456" s="222"/>
      <c r="AO456" s="222"/>
      <c r="AP456" s="222"/>
      <c r="AQ456" s="222"/>
      <c r="AR456" s="222"/>
      <c r="AS456" s="222"/>
      <c r="AT456" s="222"/>
    </row>
    <row r="457" spans="2:46" ht="13.8" x14ac:dyDescent="0.25">
      <c r="B457" s="15"/>
      <c r="C457" s="15"/>
      <c r="D457" s="15"/>
      <c r="E457" s="16"/>
      <c r="F457" s="15"/>
      <c r="G457" s="29"/>
      <c r="H457" s="322"/>
      <c r="I457" s="323"/>
      <c r="J457" s="323"/>
      <c r="K457" s="15"/>
      <c r="L457" s="15"/>
      <c r="M457" s="204">
        <f t="shared" ref="M457:M520" si="22">IF(G457=0,0,AE457)</f>
        <v>0</v>
      </c>
      <c r="N457" s="44">
        <f>IF(DisplayUnits="standard",IF(G457=0,0,VLOOKUP(G457,'Flow Rate Table'!$B$13:$O$132,X457)),IF(G457=0,0,VLOOKUP(G457,#REF!,X457)))</f>
        <v>0</v>
      </c>
      <c r="O457" s="129" t="str">
        <f>IF(E457=$A$3,M457/Cost!$D$6,"N/A")</f>
        <v>N/A</v>
      </c>
      <c r="P457" s="45" t="str">
        <f>IF(E457=Translations!$A$100,VLOOKUP(Cost!$D$5,'Coefficient Table'!$A$8:$K$92,11,FALSE)*O457,"N/A")</f>
        <v>N/A</v>
      </c>
      <c r="Q457" s="45" t="str">
        <f>IF(E457=Translations!$A$100,VLOOKUP(Cost!$D$5,'Coefficient Table'!$A$8:$K$92,10,FALSE)*O457,"N/A")</f>
        <v>N/A</v>
      </c>
      <c r="R457" s="45" t="str">
        <f>IF(E457=Translations!$A$100,VLOOKUP(Cost!$D$5,'Coefficient Table'!$A$8:$K$92,9,FALSE)*P457,"N/A")</f>
        <v>N/A</v>
      </c>
      <c r="S457" s="127"/>
      <c r="T457" s="229"/>
      <c r="U457" s="222"/>
      <c r="V457" s="222"/>
      <c r="W457" s="222"/>
      <c r="X457" s="227">
        <f t="shared" si="21"/>
        <v>0</v>
      </c>
      <c r="Y457" s="222"/>
      <c r="Z457" s="222">
        <f>$N457*60*Cost!$H$10*Cost!$H$11*Cost!$D$7/1000</f>
        <v>0</v>
      </c>
      <c r="AA457" s="222">
        <f>$N457*60*Cost!$H$10*Cost!$H$11*Cost!$D$8/1000</f>
        <v>0</v>
      </c>
      <c r="AB457" s="222">
        <f>$N457*60*Cost!$H$10*Cost!$H$11*Cost!$D$9/1000</f>
        <v>0</v>
      </c>
      <c r="AC457" s="222">
        <f>$N457*60*Cost!$H$10*Cost!$H$11*Cost!$D$10/1000</f>
        <v>0</v>
      </c>
      <c r="AD457" s="222">
        <f>$N457*60*Cost!$H$10*Cost!$H$11*Cost!$D$11/1000</f>
        <v>0</v>
      </c>
      <c r="AE457" s="222">
        <f t="shared" ref="AE457:AE520" si="23">IF(E457=$A$3,Z457,IF(E457=$A$4,AA457,IF(E457=$A$5,AB457,IF(E457=$A$6,AC457,IF(E457=$A$7,AD457,0)))))</f>
        <v>0</v>
      </c>
      <c r="AF457" s="222"/>
      <c r="AG457" s="222"/>
      <c r="AH457" s="222"/>
      <c r="AI457" s="222"/>
      <c r="AJ457" s="222"/>
      <c r="AK457" s="222"/>
      <c r="AL457" s="222"/>
      <c r="AM457" s="222"/>
      <c r="AN457" s="222"/>
      <c r="AO457" s="222"/>
      <c r="AP457" s="222"/>
      <c r="AQ457" s="222"/>
      <c r="AR457" s="222"/>
      <c r="AS457" s="222"/>
      <c r="AT457" s="222"/>
    </row>
    <row r="458" spans="2:46" ht="13.8" x14ac:dyDescent="0.25">
      <c r="B458" s="15"/>
      <c r="C458" s="15"/>
      <c r="D458" s="15"/>
      <c r="E458" s="16"/>
      <c r="F458" s="15"/>
      <c r="G458" s="29"/>
      <c r="H458" s="322"/>
      <c r="I458" s="323"/>
      <c r="J458" s="323"/>
      <c r="K458" s="15"/>
      <c r="L458" s="15"/>
      <c r="M458" s="204">
        <f t="shared" si="22"/>
        <v>0</v>
      </c>
      <c r="N458" s="44">
        <f>IF(DisplayUnits="standard",IF(G458=0,0,VLOOKUP(G458,'Flow Rate Table'!$B$13:$O$132,X458)),IF(G458=0,0,VLOOKUP(G458,#REF!,X458)))</f>
        <v>0</v>
      </c>
      <c r="O458" s="129" t="str">
        <f>IF(E458=$A$3,M458/Cost!$D$6,"N/A")</f>
        <v>N/A</v>
      </c>
      <c r="P458" s="45" t="str">
        <f>IF(E458=Translations!$A$100,VLOOKUP(Cost!$D$5,'Coefficient Table'!$A$8:$K$92,11,FALSE)*O458,"N/A")</f>
        <v>N/A</v>
      </c>
      <c r="Q458" s="45" t="str">
        <f>IF(E458=Translations!$A$100,VLOOKUP(Cost!$D$5,'Coefficient Table'!$A$8:$K$92,10,FALSE)*O458,"N/A")</f>
        <v>N/A</v>
      </c>
      <c r="R458" s="45" t="str">
        <f>IF(E458=Translations!$A$100,VLOOKUP(Cost!$D$5,'Coefficient Table'!$A$8:$K$92,9,FALSE)*P458,"N/A")</f>
        <v>N/A</v>
      </c>
      <c r="S458" s="127"/>
      <c r="T458" s="229"/>
      <c r="U458" s="222"/>
      <c r="V458" s="222"/>
      <c r="W458" s="222"/>
      <c r="X458" s="227">
        <f t="shared" si="21"/>
        <v>0</v>
      </c>
      <c r="Y458" s="222"/>
      <c r="Z458" s="222">
        <f>$N458*60*Cost!$H$10*Cost!$H$11*Cost!$D$7/1000</f>
        <v>0</v>
      </c>
      <c r="AA458" s="222">
        <f>$N458*60*Cost!$H$10*Cost!$H$11*Cost!$D$8/1000</f>
        <v>0</v>
      </c>
      <c r="AB458" s="222">
        <f>$N458*60*Cost!$H$10*Cost!$H$11*Cost!$D$9/1000</f>
        <v>0</v>
      </c>
      <c r="AC458" s="222">
        <f>$N458*60*Cost!$H$10*Cost!$H$11*Cost!$D$10/1000</f>
        <v>0</v>
      </c>
      <c r="AD458" s="222">
        <f>$N458*60*Cost!$H$10*Cost!$H$11*Cost!$D$11/1000</f>
        <v>0</v>
      </c>
      <c r="AE458" s="222">
        <f t="shared" si="23"/>
        <v>0</v>
      </c>
      <c r="AF458" s="222"/>
      <c r="AG458" s="222"/>
      <c r="AH458" s="222"/>
      <c r="AI458" s="222"/>
      <c r="AJ458" s="222"/>
      <c r="AK458" s="222"/>
      <c r="AL458" s="222"/>
      <c r="AM458" s="222"/>
      <c r="AN458" s="222"/>
      <c r="AO458" s="222"/>
      <c r="AP458" s="222"/>
      <c r="AQ458" s="222"/>
      <c r="AR458" s="222"/>
      <c r="AS458" s="222"/>
      <c r="AT458" s="222"/>
    </row>
    <row r="459" spans="2:46" ht="13.8" x14ac:dyDescent="0.25">
      <c r="B459" s="15"/>
      <c r="C459" s="15"/>
      <c r="D459" s="15"/>
      <c r="E459" s="16"/>
      <c r="F459" s="15"/>
      <c r="G459" s="29"/>
      <c r="H459" s="322"/>
      <c r="I459" s="323"/>
      <c r="J459" s="323"/>
      <c r="K459" s="15"/>
      <c r="L459" s="15"/>
      <c r="M459" s="204">
        <f t="shared" si="22"/>
        <v>0</v>
      </c>
      <c r="N459" s="44">
        <f>IF(DisplayUnits="standard",IF(G459=0,0,VLOOKUP(G459,'Flow Rate Table'!$B$13:$O$132,X459)),IF(G459=0,0,VLOOKUP(G459,#REF!,X459)))</f>
        <v>0</v>
      </c>
      <c r="O459" s="129" t="str">
        <f>IF(E459=$A$3,M459/Cost!$D$6,"N/A")</f>
        <v>N/A</v>
      </c>
      <c r="P459" s="45" t="str">
        <f>IF(E459=Translations!$A$100,VLOOKUP(Cost!$D$5,'Coefficient Table'!$A$8:$K$92,11,FALSE)*O459,"N/A")</f>
        <v>N/A</v>
      </c>
      <c r="Q459" s="45" t="str">
        <f>IF(E459=Translations!$A$100,VLOOKUP(Cost!$D$5,'Coefficient Table'!$A$8:$K$92,10,FALSE)*O459,"N/A")</f>
        <v>N/A</v>
      </c>
      <c r="R459" s="45" t="str">
        <f>IF(E459=Translations!$A$100,VLOOKUP(Cost!$D$5,'Coefficient Table'!$A$8:$K$92,9,FALSE)*P459,"N/A")</f>
        <v>N/A</v>
      </c>
      <c r="S459" s="127"/>
      <c r="T459" s="229"/>
      <c r="U459" s="222"/>
      <c r="V459" s="222"/>
      <c r="W459" s="222"/>
      <c r="X459" s="227">
        <f t="shared" si="21"/>
        <v>0</v>
      </c>
      <c r="Y459" s="222"/>
      <c r="Z459" s="222">
        <f>$N459*60*Cost!$H$10*Cost!$H$11*Cost!$D$7/1000</f>
        <v>0</v>
      </c>
      <c r="AA459" s="222">
        <f>$N459*60*Cost!$H$10*Cost!$H$11*Cost!$D$8/1000</f>
        <v>0</v>
      </c>
      <c r="AB459" s="222">
        <f>$N459*60*Cost!$H$10*Cost!$H$11*Cost!$D$9/1000</f>
        <v>0</v>
      </c>
      <c r="AC459" s="222">
        <f>$N459*60*Cost!$H$10*Cost!$H$11*Cost!$D$10/1000</f>
        <v>0</v>
      </c>
      <c r="AD459" s="222">
        <f>$N459*60*Cost!$H$10*Cost!$H$11*Cost!$D$11/1000</f>
        <v>0</v>
      </c>
      <c r="AE459" s="222">
        <f t="shared" si="23"/>
        <v>0</v>
      </c>
      <c r="AF459" s="222"/>
      <c r="AG459" s="222"/>
      <c r="AH459" s="222"/>
      <c r="AI459" s="222"/>
      <c r="AJ459" s="222"/>
      <c r="AK459" s="222"/>
      <c r="AL459" s="222"/>
      <c r="AM459" s="222"/>
      <c r="AN459" s="222"/>
      <c r="AO459" s="222"/>
      <c r="AP459" s="222"/>
      <c r="AQ459" s="222"/>
      <c r="AR459" s="222"/>
      <c r="AS459" s="222"/>
      <c r="AT459" s="222"/>
    </row>
    <row r="460" spans="2:46" ht="13.8" x14ac:dyDescent="0.25">
      <c r="B460" s="15"/>
      <c r="C460" s="15"/>
      <c r="D460" s="15"/>
      <c r="E460" s="16"/>
      <c r="F460" s="15"/>
      <c r="G460" s="29"/>
      <c r="H460" s="322"/>
      <c r="I460" s="323"/>
      <c r="J460" s="323"/>
      <c r="K460" s="15"/>
      <c r="L460" s="15"/>
      <c r="M460" s="204">
        <f t="shared" si="22"/>
        <v>0</v>
      </c>
      <c r="N460" s="44">
        <f>IF(DisplayUnits="standard",IF(G460=0,0,VLOOKUP(G460,'Flow Rate Table'!$B$13:$O$132,X460)),IF(G460=0,0,VLOOKUP(G460,#REF!,X460)))</f>
        <v>0</v>
      </c>
      <c r="O460" s="129" t="str">
        <f>IF(E460=$A$3,M460/Cost!$D$6,"N/A")</f>
        <v>N/A</v>
      </c>
      <c r="P460" s="45" t="str">
        <f>IF(E460=Translations!$A$100,VLOOKUP(Cost!$D$5,'Coefficient Table'!$A$8:$K$92,11,FALSE)*O460,"N/A")</f>
        <v>N/A</v>
      </c>
      <c r="Q460" s="45" t="str">
        <f>IF(E460=Translations!$A$100,VLOOKUP(Cost!$D$5,'Coefficient Table'!$A$8:$K$92,10,FALSE)*O460,"N/A")</f>
        <v>N/A</v>
      </c>
      <c r="R460" s="45" t="str">
        <f>IF(E460=Translations!$A$100,VLOOKUP(Cost!$D$5,'Coefficient Table'!$A$8:$K$92,9,FALSE)*P460,"N/A")</f>
        <v>N/A</v>
      </c>
      <c r="S460" s="127"/>
      <c r="T460" s="229"/>
      <c r="U460" s="222"/>
      <c r="V460" s="222"/>
      <c r="W460" s="222"/>
      <c r="X460" s="227">
        <f t="shared" si="21"/>
        <v>0</v>
      </c>
      <c r="Y460" s="222"/>
      <c r="Z460" s="222">
        <f>$N460*60*Cost!$H$10*Cost!$H$11*Cost!$D$7/1000</f>
        <v>0</v>
      </c>
      <c r="AA460" s="222">
        <f>$N460*60*Cost!$H$10*Cost!$H$11*Cost!$D$8/1000</f>
        <v>0</v>
      </c>
      <c r="AB460" s="222">
        <f>$N460*60*Cost!$H$10*Cost!$H$11*Cost!$D$9/1000</f>
        <v>0</v>
      </c>
      <c r="AC460" s="222">
        <f>$N460*60*Cost!$H$10*Cost!$H$11*Cost!$D$10/1000</f>
        <v>0</v>
      </c>
      <c r="AD460" s="222">
        <f>$N460*60*Cost!$H$10*Cost!$H$11*Cost!$D$11/1000</f>
        <v>0</v>
      </c>
      <c r="AE460" s="222">
        <f t="shared" si="23"/>
        <v>0</v>
      </c>
      <c r="AF460" s="222"/>
      <c r="AG460" s="222"/>
      <c r="AH460" s="222"/>
      <c r="AI460" s="222"/>
      <c r="AJ460" s="222"/>
      <c r="AK460" s="222"/>
      <c r="AL460" s="222"/>
      <c r="AM460" s="222"/>
      <c r="AN460" s="222"/>
      <c r="AO460" s="222"/>
      <c r="AP460" s="222"/>
      <c r="AQ460" s="222"/>
      <c r="AR460" s="222"/>
      <c r="AS460" s="222"/>
      <c r="AT460" s="222"/>
    </row>
    <row r="461" spans="2:46" ht="13.8" x14ac:dyDescent="0.25">
      <c r="B461" s="15"/>
      <c r="C461" s="15"/>
      <c r="D461" s="15"/>
      <c r="E461" s="16"/>
      <c r="F461" s="15"/>
      <c r="G461" s="29"/>
      <c r="H461" s="322"/>
      <c r="I461" s="323"/>
      <c r="J461" s="323"/>
      <c r="K461" s="15"/>
      <c r="L461" s="15"/>
      <c r="M461" s="204">
        <f t="shared" si="22"/>
        <v>0</v>
      </c>
      <c r="N461" s="44">
        <f>IF(DisplayUnits="standard",IF(G461=0,0,VLOOKUP(G461,'Flow Rate Table'!$B$13:$O$132,X461)),IF(G461=0,0,VLOOKUP(G461,#REF!,X461)))</f>
        <v>0</v>
      </c>
      <c r="O461" s="129" t="str">
        <f>IF(E461=$A$3,M461/Cost!$D$6,"N/A")</f>
        <v>N/A</v>
      </c>
      <c r="P461" s="45" t="str">
        <f>IF(E461=Translations!$A$100,VLOOKUP(Cost!$D$5,'Coefficient Table'!$A$8:$K$92,11,FALSE)*O461,"N/A")</f>
        <v>N/A</v>
      </c>
      <c r="Q461" s="45" t="str">
        <f>IF(E461=Translations!$A$100,VLOOKUP(Cost!$D$5,'Coefficient Table'!$A$8:$K$92,10,FALSE)*O461,"N/A")</f>
        <v>N/A</v>
      </c>
      <c r="R461" s="45" t="str">
        <f>IF(E461=Translations!$A$100,VLOOKUP(Cost!$D$5,'Coefficient Table'!$A$8:$K$92,9,FALSE)*P461,"N/A")</f>
        <v>N/A</v>
      </c>
      <c r="S461" s="127"/>
      <c r="T461" s="229"/>
      <c r="U461" s="222"/>
      <c r="V461" s="222"/>
      <c r="W461" s="222"/>
      <c r="X461" s="227">
        <f t="shared" si="21"/>
        <v>0</v>
      </c>
      <c r="Y461" s="222"/>
      <c r="Z461" s="222">
        <f>$N461*60*Cost!$H$10*Cost!$H$11*Cost!$D$7/1000</f>
        <v>0</v>
      </c>
      <c r="AA461" s="222">
        <f>$N461*60*Cost!$H$10*Cost!$H$11*Cost!$D$8/1000</f>
        <v>0</v>
      </c>
      <c r="AB461" s="222">
        <f>$N461*60*Cost!$H$10*Cost!$H$11*Cost!$D$9/1000</f>
        <v>0</v>
      </c>
      <c r="AC461" s="222">
        <f>$N461*60*Cost!$H$10*Cost!$H$11*Cost!$D$10/1000</f>
        <v>0</v>
      </c>
      <c r="AD461" s="222">
        <f>$N461*60*Cost!$H$10*Cost!$H$11*Cost!$D$11/1000</f>
        <v>0</v>
      </c>
      <c r="AE461" s="222">
        <f t="shared" si="23"/>
        <v>0</v>
      </c>
      <c r="AF461" s="222"/>
      <c r="AG461" s="222"/>
      <c r="AH461" s="222"/>
      <c r="AI461" s="222"/>
      <c r="AJ461" s="222"/>
      <c r="AK461" s="222"/>
      <c r="AL461" s="222"/>
      <c r="AM461" s="222"/>
      <c r="AN461" s="222"/>
      <c r="AO461" s="222"/>
      <c r="AP461" s="222"/>
      <c r="AQ461" s="222"/>
      <c r="AR461" s="222"/>
      <c r="AS461" s="222"/>
      <c r="AT461" s="222"/>
    </row>
    <row r="462" spans="2:46" ht="13.8" x14ac:dyDescent="0.25">
      <c r="B462" s="15"/>
      <c r="C462" s="15"/>
      <c r="D462" s="15"/>
      <c r="E462" s="16"/>
      <c r="F462" s="15"/>
      <c r="G462" s="29"/>
      <c r="H462" s="322"/>
      <c r="I462" s="323"/>
      <c r="J462" s="323"/>
      <c r="K462" s="15"/>
      <c r="L462" s="15"/>
      <c r="M462" s="204">
        <f t="shared" si="22"/>
        <v>0</v>
      </c>
      <c r="N462" s="44">
        <f>IF(DisplayUnits="standard",IF(G462=0,0,VLOOKUP(G462,'Flow Rate Table'!$B$13:$O$132,X462)),IF(G462=0,0,VLOOKUP(G462,#REF!,X462)))</f>
        <v>0</v>
      </c>
      <c r="O462" s="129" t="str">
        <f>IF(E462=$A$3,M462/Cost!$D$6,"N/A")</f>
        <v>N/A</v>
      </c>
      <c r="P462" s="45" t="str">
        <f>IF(E462=Translations!$A$100,VLOOKUP(Cost!$D$5,'Coefficient Table'!$A$8:$K$92,11,FALSE)*O462,"N/A")</f>
        <v>N/A</v>
      </c>
      <c r="Q462" s="45" t="str">
        <f>IF(E462=Translations!$A$100,VLOOKUP(Cost!$D$5,'Coefficient Table'!$A$8:$K$92,10,FALSE)*O462,"N/A")</f>
        <v>N/A</v>
      </c>
      <c r="R462" s="45" t="str">
        <f>IF(E462=Translations!$A$100,VLOOKUP(Cost!$D$5,'Coefficient Table'!$A$8:$K$92,9,FALSE)*P462,"N/A")</f>
        <v>N/A</v>
      </c>
      <c r="S462" s="127"/>
      <c r="T462" s="229"/>
      <c r="U462" s="222"/>
      <c r="V462" s="222"/>
      <c r="W462" s="222"/>
      <c r="X462" s="227">
        <f t="shared" si="21"/>
        <v>0</v>
      </c>
      <c r="Y462" s="222"/>
      <c r="Z462" s="222">
        <f>$N462*60*Cost!$H$10*Cost!$H$11*Cost!$D$7/1000</f>
        <v>0</v>
      </c>
      <c r="AA462" s="222">
        <f>$N462*60*Cost!$H$10*Cost!$H$11*Cost!$D$8/1000</f>
        <v>0</v>
      </c>
      <c r="AB462" s="222">
        <f>$N462*60*Cost!$H$10*Cost!$H$11*Cost!$D$9/1000</f>
        <v>0</v>
      </c>
      <c r="AC462" s="222">
        <f>$N462*60*Cost!$H$10*Cost!$H$11*Cost!$D$10/1000</f>
        <v>0</v>
      </c>
      <c r="AD462" s="222">
        <f>$N462*60*Cost!$H$10*Cost!$H$11*Cost!$D$11/1000</f>
        <v>0</v>
      </c>
      <c r="AE462" s="222">
        <f t="shared" si="23"/>
        <v>0</v>
      </c>
      <c r="AF462" s="222"/>
      <c r="AG462" s="222"/>
      <c r="AH462" s="222"/>
      <c r="AI462" s="222"/>
      <c r="AJ462" s="222"/>
      <c r="AK462" s="222"/>
      <c r="AL462" s="222"/>
      <c r="AM462" s="222"/>
      <c r="AN462" s="222"/>
      <c r="AO462" s="222"/>
      <c r="AP462" s="222"/>
      <c r="AQ462" s="222"/>
      <c r="AR462" s="222"/>
      <c r="AS462" s="222"/>
      <c r="AT462" s="222"/>
    </row>
    <row r="463" spans="2:46" ht="13.8" x14ac:dyDescent="0.25">
      <c r="B463" s="15"/>
      <c r="C463" s="15"/>
      <c r="D463" s="15"/>
      <c r="E463" s="16"/>
      <c r="F463" s="15"/>
      <c r="G463" s="29"/>
      <c r="H463" s="322"/>
      <c r="I463" s="323"/>
      <c r="J463" s="323"/>
      <c r="K463" s="15"/>
      <c r="L463" s="15"/>
      <c r="M463" s="204">
        <f t="shared" si="22"/>
        <v>0</v>
      </c>
      <c r="N463" s="44">
        <f>IF(DisplayUnits="standard",IF(G463=0,0,VLOOKUP(G463,'Flow Rate Table'!$B$13:$O$132,X463)),IF(G463=0,0,VLOOKUP(G463,#REF!,X463)))</f>
        <v>0</v>
      </c>
      <c r="O463" s="129" t="str">
        <f>IF(E463=$A$3,M463/Cost!$D$6,"N/A")</f>
        <v>N/A</v>
      </c>
      <c r="P463" s="45" t="str">
        <f>IF(E463=Translations!$A$100,VLOOKUP(Cost!$D$5,'Coefficient Table'!$A$8:$K$92,11,FALSE)*O463,"N/A")</f>
        <v>N/A</v>
      </c>
      <c r="Q463" s="45" t="str">
        <f>IF(E463=Translations!$A$100,VLOOKUP(Cost!$D$5,'Coefficient Table'!$A$8:$K$92,10,FALSE)*O463,"N/A")</f>
        <v>N/A</v>
      </c>
      <c r="R463" s="45" t="str">
        <f>IF(E463=Translations!$A$100,VLOOKUP(Cost!$D$5,'Coefficient Table'!$A$8:$K$92,9,FALSE)*P463,"N/A")</f>
        <v>N/A</v>
      </c>
      <c r="S463" s="127"/>
      <c r="T463" s="229"/>
      <c r="U463" s="222"/>
      <c r="V463" s="222"/>
      <c r="W463" s="222"/>
      <c r="X463" s="227">
        <f t="shared" si="21"/>
        <v>0</v>
      </c>
      <c r="Y463" s="222"/>
      <c r="Z463" s="222">
        <f>$N463*60*Cost!$H$10*Cost!$H$11*Cost!$D$7/1000</f>
        <v>0</v>
      </c>
      <c r="AA463" s="222">
        <f>$N463*60*Cost!$H$10*Cost!$H$11*Cost!$D$8/1000</f>
        <v>0</v>
      </c>
      <c r="AB463" s="222">
        <f>$N463*60*Cost!$H$10*Cost!$H$11*Cost!$D$9/1000</f>
        <v>0</v>
      </c>
      <c r="AC463" s="222">
        <f>$N463*60*Cost!$H$10*Cost!$H$11*Cost!$D$10/1000</f>
        <v>0</v>
      </c>
      <c r="AD463" s="222">
        <f>$N463*60*Cost!$H$10*Cost!$H$11*Cost!$D$11/1000</f>
        <v>0</v>
      </c>
      <c r="AE463" s="222">
        <f t="shared" si="23"/>
        <v>0</v>
      </c>
      <c r="AF463" s="222"/>
      <c r="AG463" s="222"/>
      <c r="AH463" s="222"/>
      <c r="AI463" s="222"/>
      <c r="AJ463" s="222"/>
      <c r="AK463" s="222"/>
      <c r="AL463" s="222"/>
      <c r="AM463" s="222"/>
      <c r="AN463" s="222"/>
      <c r="AO463" s="222"/>
      <c r="AP463" s="222"/>
      <c r="AQ463" s="222"/>
      <c r="AR463" s="222"/>
      <c r="AS463" s="222"/>
      <c r="AT463" s="222"/>
    </row>
    <row r="464" spans="2:46" ht="13.8" x14ac:dyDescent="0.25">
      <c r="B464" s="15"/>
      <c r="C464" s="15"/>
      <c r="D464" s="15"/>
      <c r="E464" s="16"/>
      <c r="F464" s="15"/>
      <c r="G464" s="29"/>
      <c r="H464" s="322"/>
      <c r="I464" s="323"/>
      <c r="J464" s="323"/>
      <c r="K464" s="15"/>
      <c r="L464" s="15"/>
      <c r="M464" s="204">
        <f t="shared" si="22"/>
        <v>0</v>
      </c>
      <c r="N464" s="44">
        <f>IF(DisplayUnits="standard",IF(G464=0,0,VLOOKUP(G464,'Flow Rate Table'!$B$13:$O$132,X464)),IF(G464=0,0,VLOOKUP(G464,#REF!,X464)))</f>
        <v>0</v>
      </c>
      <c r="O464" s="129" t="str">
        <f>IF(E464=$A$3,M464/Cost!$D$6,"N/A")</f>
        <v>N/A</v>
      </c>
      <c r="P464" s="45" t="str">
        <f>IF(E464=Translations!$A$100,VLOOKUP(Cost!$D$5,'Coefficient Table'!$A$8:$K$92,11,FALSE)*O464,"N/A")</f>
        <v>N/A</v>
      </c>
      <c r="Q464" s="45" t="str">
        <f>IF(E464=Translations!$A$100,VLOOKUP(Cost!$D$5,'Coefficient Table'!$A$8:$K$92,10,FALSE)*O464,"N/A")</f>
        <v>N/A</v>
      </c>
      <c r="R464" s="45" t="str">
        <f>IF(E464=Translations!$A$100,VLOOKUP(Cost!$D$5,'Coefficient Table'!$A$8:$K$92,9,FALSE)*P464,"N/A")</f>
        <v>N/A</v>
      </c>
      <c r="S464" s="127"/>
      <c r="T464" s="229"/>
      <c r="U464" s="222"/>
      <c r="V464" s="222"/>
      <c r="W464" s="222"/>
      <c r="X464" s="227">
        <f t="shared" si="21"/>
        <v>0</v>
      </c>
      <c r="Y464" s="222"/>
      <c r="Z464" s="222">
        <f>$N464*60*Cost!$H$10*Cost!$H$11*Cost!$D$7/1000</f>
        <v>0</v>
      </c>
      <c r="AA464" s="222">
        <f>$N464*60*Cost!$H$10*Cost!$H$11*Cost!$D$8/1000</f>
        <v>0</v>
      </c>
      <c r="AB464" s="222">
        <f>$N464*60*Cost!$H$10*Cost!$H$11*Cost!$D$9/1000</f>
        <v>0</v>
      </c>
      <c r="AC464" s="222">
        <f>$N464*60*Cost!$H$10*Cost!$H$11*Cost!$D$10/1000</f>
        <v>0</v>
      </c>
      <c r="AD464" s="222">
        <f>$N464*60*Cost!$H$10*Cost!$H$11*Cost!$D$11/1000</f>
        <v>0</v>
      </c>
      <c r="AE464" s="222">
        <f t="shared" si="23"/>
        <v>0</v>
      </c>
      <c r="AF464" s="222"/>
      <c r="AG464" s="222"/>
      <c r="AH464" s="222"/>
      <c r="AI464" s="222"/>
      <c r="AJ464" s="222"/>
      <c r="AK464" s="222"/>
      <c r="AL464" s="222"/>
      <c r="AM464" s="222"/>
      <c r="AN464" s="222"/>
      <c r="AO464" s="222"/>
      <c r="AP464" s="222"/>
      <c r="AQ464" s="222"/>
      <c r="AR464" s="222"/>
      <c r="AS464" s="222"/>
      <c r="AT464" s="222"/>
    </row>
    <row r="465" spans="2:46" ht="13.8" x14ac:dyDescent="0.25">
      <c r="B465" s="15"/>
      <c r="C465" s="15"/>
      <c r="D465" s="15"/>
      <c r="E465" s="16"/>
      <c r="F465" s="15"/>
      <c r="G465" s="29"/>
      <c r="H465" s="322"/>
      <c r="I465" s="323"/>
      <c r="J465" s="323"/>
      <c r="K465" s="15"/>
      <c r="L465" s="15"/>
      <c r="M465" s="204">
        <f t="shared" si="22"/>
        <v>0</v>
      </c>
      <c r="N465" s="44">
        <f>IF(DisplayUnits="standard",IF(G465=0,0,VLOOKUP(G465,'Flow Rate Table'!$B$13:$O$132,X465)),IF(G465=0,0,VLOOKUP(G465,#REF!,X465)))</f>
        <v>0</v>
      </c>
      <c r="O465" s="129" t="str">
        <f>IF(E465=$A$3,M465/Cost!$D$6,"N/A")</f>
        <v>N/A</v>
      </c>
      <c r="P465" s="45" t="str">
        <f>IF(E465=Translations!$A$100,VLOOKUP(Cost!$D$5,'Coefficient Table'!$A$8:$K$92,11,FALSE)*O465,"N/A")</f>
        <v>N/A</v>
      </c>
      <c r="Q465" s="45" t="str">
        <f>IF(E465=Translations!$A$100,VLOOKUP(Cost!$D$5,'Coefficient Table'!$A$8:$K$92,10,FALSE)*O465,"N/A")</f>
        <v>N/A</v>
      </c>
      <c r="R465" s="45" t="str">
        <f>IF(E465=Translations!$A$100,VLOOKUP(Cost!$D$5,'Coefficient Table'!$A$8:$K$92,9,FALSE)*P465,"N/A")</f>
        <v>N/A</v>
      </c>
      <c r="S465" s="127"/>
      <c r="T465" s="229"/>
      <c r="U465" s="222"/>
      <c r="V465" s="222"/>
      <c r="W465" s="222"/>
      <c r="X465" s="227">
        <f t="shared" si="21"/>
        <v>0</v>
      </c>
      <c r="Y465" s="222"/>
      <c r="Z465" s="222">
        <f>$N465*60*Cost!$H$10*Cost!$H$11*Cost!$D$7/1000</f>
        <v>0</v>
      </c>
      <c r="AA465" s="222">
        <f>$N465*60*Cost!$H$10*Cost!$H$11*Cost!$D$8/1000</f>
        <v>0</v>
      </c>
      <c r="AB465" s="222">
        <f>$N465*60*Cost!$H$10*Cost!$H$11*Cost!$D$9/1000</f>
        <v>0</v>
      </c>
      <c r="AC465" s="222">
        <f>$N465*60*Cost!$H$10*Cost!$H$11*Cost!$D$10/1000</f>
        <v>0</v>
      </c>
      <c r="AD465" s="222">
        <f>$N465*60*Cost!$H$10*Cost!$H$11*Cost!$D$11/1000</f>
        <v>0</v>
      </c>
      <c r="AE465" s="222">
        <f t="shared" si="23"/>
        <v>0</v>
      </c>
      <c r="AF465" s="222"/>
      <c r="AG465" s="222"/>
      <c r="AH465" s="222"/>
      <c r="AI465" s="222"/>
      <c r="AJ465" s="222"/>
      <c r="AK465" s="222"/>
      <c r="AL465" s="222"/>
      <c r="AM465" s="222"/>
      <c r="AN465" s="222"/>
      <c r="AO465" s="222"/>
      <c r="AP465" s="222"/>
      <c r="AQ465" s="222"/>
      <c r="AR465" s="222"/>
      <c r="AS465" s="222"/>
      <c r="AT465" s="222"/>
    </row>
    <row r="466" spans="2:46" ht="13.8" x14ac:dyDescent="0.25">
      <c r="B466" s="15"/>
      <c r="C466" s="15"/>
      <c r="D466" s="15"/>
      <c r="E466" s="16"/>
      <c r="F466" s="15"/>
      <c r="G466" s="29"/>
      <c r="H466" s="322"/>
      <c r="I466" s="323"/>
      <c r="J466" s="323"/>
      <c r="K466" s="15"/>
      <c r="L466" s="15"/>
      <c r="M466" s="204">
        <f t="shared" si="22"/>
        <v>0</v>
      </c>
      <c r="N466" s="44">
        <f>IF(DisplayUnits="standard",IF(G466=0,0,VLOOKUP(G466,'Flow Rate Table'!$B$13:$O$132,X466)),IF(G466=0,0,VLOOKUP(G466,#REF!,X466)))</f>
        <v>0</v>
      </c>
      <c r="O466" s="129" t="str">
        <f>IF(E466=$A$3,M466/Cost!$D$6,"N/A")</f>
        <v>N/A</v>
      </c>
      <c r="P466" s="45" t="str">
        <f>IF(E466=Translations!$A$100,VLOOKUP(Cost!$D$5,'Coefficient Table'!$A$8:$K$92,11,FALSE)*O466,"N/A")</f>
        <v>N/A</v>
      </c>
      <c r="Q466" s="45" t="str">
        <f>IF(E466=Translations!$A$100,VLOOKUP(Cost!$D$5,'Coefficient Table'!$A$8:$K$92,10,FALSE)*O466,"N/A")</f>
        <v>N/A</v>
      </c>
      <c r="R466" s="45" t="str">
        <f>IF(E466=Translations!$A$100,VLOOKUP(Cost!$D$5,'Coefficient Table'!$A$8:$K$92,9,FALSE)*P466,"N/A")</f>
        <v>N/A</v>
      </c>
      <c r="S466" s="127"/>
      <c r="T466" s="229"/>
      <c r="U466" s="222"/>
      <c r="V466" s="222"/>
      <c r="W466" s="222"/>
      <c r="X466" s="227">
        <f t="shared" si="21"/>
        <v>0</v>
      </c>
      <c r="Y466" s="222"/>
      <c r="Z466" s="222">
        <f>$N466*60*Cost!$H$10*Cost!$H$11*Cost!$D$7/1000</f>
        <v>0</v>
      </c>
      <c r="AA466" s="222">
        <f>$N466*60*Cost!$H$10*Cost!$H$11*Cost!$D$8/1000</f>
        <v>0</v>
      </c>
      <c r="AB466" s="222">
        <f>$N466*60*Cost!$H$10*Cost!$H$11*Cost!$D$9/1000</f>
        <v>0</v>
      </c>
      <c r="AC466" s="222">
        <f>$N466*60*Cost!$H$10*Cost!$H$11*Cost!$D$10/1000</f>
        <v>0</v>
      </c>
      <c r="AD466" s="222">
        <f>$N466*60*Cost!$H$10*Cost!$H$11*Cost!$D$11/1000</f>
        <v>0</v>
      </c>
      <c r="AE466" s="222">
        <f t="shared" si="23"/>
        <v>0</v>
      </c>
      <c r="AF466" s="222"/>
      <c r="AG466" s="222"/>
      <c r="AH466" s="222"/>
      <c r="AI466" s="222"/>
      <c r="AJ466" s="222"/>
      <c r="AK466" s="222"/>
      <c r="AL466" s="222"/>
      <c r="AM466" s="222"/>
      <c r="AN466" s="222"/>
      <c r="AO466" s="222"/>
      <c r="AP466" s="222"/>
      <c r="AQ466" s="222"/>
      <c r="AR466" s="222"/>
      <c r="AS466" s="222"/>
      <c r="AT466" s="222"/>
    </row>
    <row r="467" spans="2:46" ht="13.8" x14ac:dyDescent="0.25">
      <c r="B467" s="15"/>
      <c r="C467" s="15"/>
      <c r="D467" s="15"/>
      <c r="E467" s="16"/>
      <c r="F467" s="15"/>
      <c r="G467" s="29"/>
      <c r="H467" s="322"/>
      <c r="I467" s="323"/>
      <c r="J467" s="323"/>
      <c r="K467" s="15"/>
      <c r="L467" s="15"/>
      <c r="M467" s="204">
        <f t="shared" si="22"/>
        <v>0</v>
      </c>
      <c r="N467" s="44">
        <f>IF(DisplayUnits="standard",IF(G467=0,0,VLOOKUP(G467,'Flow Rate Table'!$B$13:$O$132,X467)),IF(G467=0,0,VLOOKUP(G467,#REF!,X467)))</f>
        <v>0</v>
      </c>
      <c r="O467" s="129" t="str">
        <f>IF(E467=$A$3,M467/Cost!$D$6,"N/A")</f>
        <v>N/A</v>
      </c>
      <c r="P467" s="45" t="str">
        <f>IF(E467=Translations!$A$100,VLOOKUP(Cost!$D$5,'Coefficient Table'!$A$8:$K$92,11,FALSE)*O467,"N/A")</f>
        <v>N/A</v>
      </c>
      <c r="Q467" s="45" t="str">
        <f>IF(E467=Translations!$A$100,VLOOKUP(Cost!$D$5,'Coefficient Table'!$A$8:$K$92,10,FALSE)*O467,"N/A")</f>
        <v>N/A</v>
      </c>
      <c r="R467" s="45" t="str">
        <f>IF(E467=Translations!$A$100,VLOOKUP(Cost!$D$5,'Coefficient Table'!$A$8:$K$92,9,FALSE)*P467,"N/A")</f>
        <v>N/A</v>
      </c>
      <c r="S467" s="127"/>
      <c r="T467" s="229"/>
      <c r="U467" s="222"/>
      <c r="V467" s="222"/>
      <c r="W467" s="222"/>
      <c r="X467" s="227">
        <f t="shared" si="21"/>
        <v>0</v>
      </c>
      <c r="Y467" s="222"/>
      <c r="Z467" s="222">
        <f>$N467*60*Cost!$H$10*Cost!$H$11*Cost!$D$7/1000</f>
        <v>0</v>
      </c>
      <c r="AA467" s="222">
        <f>$N467*60*Cost!$H$10*Cost!$H$11*Cost!$D$8/1000</f>
        <v>0</v>
      </c>
      <c r="AB467" s="222">
        <f>$N467*60*Cost!$H$10*Cost!$H$11*Cost!$D$9/1000</f>
        <v>0</v>
      </c>
      <c r="AC467" s="222">
        <f>$N467*60*Cost!$H$10*Cost!$H$11*Cost!$D$10/1000</f>
        <v>0</v>
      </c>
      <c r="AD467" s="222">
        <f>$N467*60*Cost!$H$10*Cost!$H$11*Cost!$D$11/1000</f>
        <v>0</v>
      </c>
      <c r="AE467" s="222">
        <f t="shared" si="23"/>
        <v>0</v>
      </c>
      <c r="AF467" s="222"/>
      <c r="AG467" s="222"/>
      <c r="AH467" s="222"/>
      <c r="AI467" s="222"/>
      <c r="AJ467" s="222"/>
      <c r="AK467" s="222"/>
      <c r="AL467" s="222"/>
      <c r="AM467" s="222"/>
      <c r="AN467" s="222"/>
      <c r="AO467" s="222"/>
      <c r="AP467" s="222"/>
      <c r="AQ467" s="222"/>
      <c r="AR467" s="222"/>
      <c r="AS467" s="222"/>
      <c r="AT467" s="222"/>
    </row>
    <row r="468" spans="2:46" ht="13.8" x14ac:dyDescent="0.25">
      <c r="B468" s="15"/>
      <c r="C468" s="15"/>
      <c r="D468" s="15"/>
      <c r="E468" s="16"/>
      <c r="F468" s="15"/>
      <c r="G468" s="29"/>
      <c r="H468" s="322"/>
      <c r="I468" s="323"/>
      <c r="J468" s="323"/>
      <c r="K468" s="15"/>
      <c r="L468" s="15"/>
      <c r="M468" s="204">
        <f t="shared" si="22"/>
        <v>0</v>
      </c>
      <c r="N468" s="44">
        <f>IF(DisplayUnits="standard",IF(G468=0,0,VLOOKUP(G468,'Flow Rate Table'!$B$13:$O$132,X468)),IF(G468=0,0,VLOOKUP(G468,#REF!,X468)))</f>
        <v>0</v>
      </c>
      <c r="O468" s="129" t="str">
        <f>IF(E468=$A$3,M468/Cost!$D$6,"N/A")</f>
        <v>N/A</v>
      </c>
      <c r="P468" s="45" t="str">
        <f>IF(E468=Translations!$A$100,VLOOKUP(Cost!$D$5,'Coefficient Table'!$A$8:$K$92,11,FALSE)*O468,"N/A")</f>
        <v>N/A</v>
      </c>
      <c r="Q468" s="45" t="str">
        <f>IF(E468=Translations!$A$100,VLOOKUP(Cost!$D$5,'Coefficient Table'!$A$8:$K$92,10,FALSE)*O468,"N/A")</f>
        <v>N/A</v>
      </c>
      <c r="R468" s="45" t="str">
        <f>IF(E468=Translations!$A$100,VLOOKUP(Cost!$D$5,'Coefficient Table'!$A$8:$K$92,9,FALSE)*P468,"N/A")</f>
        <v>N/A</v>
      </c>
      <c r="S468" s="127"/>
      <c r="T468" s="229"/>
      <c r="U468" s="222"/>
      <c r="V468" s="222"/>
      <c r="W468" s="222"/>
      <c r="X468" s="227">
        <f t="shared" si="21"/>
        <v>0</v>
      </c>
      <c r="Y468" s="222"/>
      <c r="Z468" s="222">
        <f>$N468*60*Cost!$H$10*Cost!$H$11*Cost!$D$7/1000</f>
        <v>0</v>
      </c>
      <c r="AA468" s="222">
        <f>$N468*60*Cost!$H$10*Cost!$H$11*Cost!$D$8/1000</f>
        <v>0</v>
      </c>
      <c r="AB468" s="222">
        <f>$N468*60*Cost!$H$10*Cost!$H$11*Cost!$D$9/1000</f>
        <v>0</v>
      </c>
      <c r="AC468" s="222">
        <f>$N468*60*Cost!$H$10*Cost!$H$11*Cost!$D$10/1000</f>
        <v>0</v>
      </c>
      <c r="AD468" s="222">
        <f>$N468*60*Cost!$H$10*Cost!$H$11*Cost!$D$11/1000</f>
        <v>0</v>
      </c>
      <c r="AE468" s="222">
        <f t="shared" si="23"/>
        <v>0</v>
      </c>
      <c r="AF468" s="222"/>
      <c r="AG468" s="222"/>
      <c r="AH468" s="222"/>
      <c r="AI468" s="222"/>
      <c r="AJ468" s="222"/>
      <c r="AK468" s="222"/>
      <c r="AL468" s="222"/>
      <c r="AM468" s="222"/>
      <c r="AN468" s="222"/>
      <c r="AO468" s="222"/>
      <c r="AP468" s="222"/>
      <c r="AQ468" s="222"/>
      <c r="AR468" s="222"/>
      <c r="AS468" s="222"/>
      <c r="AT468" s="222"/>
    </row>
    <row r="469" spans="2:46" ht="13.8" x14ac:dyDescent="0.25">
      <c r="B469" s="15"/>
      <c r="C469" s="15"/>
      <c r="D469" s="15"/>
      <c r="E469" s="16"/>
      <c r="F469" s="15"/>
      <c r="G469" s="29"/>
      <c r="H469" s="322"/>
      <c r="I469" s="323"/>
      <c r="J469" s="323"/>
      <c r="K469" s="15"/>
      <c r="L469" s="15"/>
      <c r="M469" s="204">
        <f t="shared" si="22"/>
        <v>0</v>
      </c>
      <c r="N469" s="44">
        <f>IF(DisplayUnits="standard",IF(G469=0,0,VLOOKUP(G469,'Flow Rate Table'!$B$13:$O$132,X469)),IF(G469=0,0,VLOOKUP(G469,#REF!,X469)))</f>
        <v>0</v>
      </c>
      <c r="O469" s="129" t="str">
        <f>IF(E469=$A$3,M469/Cost!$D$6,"N/A")</f>
        <v>N/A</v>
      </c>
      <c r="P469" s="45" t="str">
        <f>IF(E469=Translations!$A$100,VLOOKUP(Cost!$D$5,'Coefficient Table'!$A$8:$K$92,11,FALSE)*O469,"N/A")</f>
        <v>N/A</v>
      </c>
      <c r="Q469" s="45" t="str">
        <f>IF(E469=Translations!$A$100,VLOOKUP(Cost!$D$5,'Coefficient Table'!$A$8:$K$92,10,FALSE)*O469,"N/A")</f>
        <v>N/A</v>
      </c>
      <c r="R469" s="45" t="str">
        <f>IF(E469=Translations!$A$100,VLOOKUP(Cost!$D$5,'Coefficient Table'!$A$8:$K$92,9,FALSE)*P469,"N/A")</f>
        <v>N/A</v>
      </c>
      <c r="S469" s="127"/>
      <c r="T469" s="229"/>
      <c r="U469" s="222"/>
      <c r="V469" s="222"/>
      <c r="W469" s="222"/>
      <c r="X469" s="227">
        <f t="shared" si="21"/>
        <v>0</v>
      </c>
      <c r="Y469" s="222"/>
      <c r="Z469" s="222">
        <f>$N469*60*Cost!$H$10*Cost!$H$11*Cost!$D$7/1000</f>
        <v>0</v>
      </c>
      <c r="AA469" s="222">
        <f>$N469*60*Cost!$H$10*Cost!$H$11*Cost!$D$8/1000</f>
        <v>0</v>
      </c>
      <c r="AB469" s="222">
        <f>$N469*60*Cost!$H$10*Cost!$H$11*Cost!$D$9/1000</f>
        <v>0</v>
      </c>
      <c r="AC469" s="222">
        <f>$N469*60*Cost!$H$10*Cost!$H$11*Cost!$D$10/1000</f>
        <v>0</v>
      </c>
      <c r="AD469" s="222">
        <f>$N469*60*Cost!$H$10*Cost!$H$11*Cost!$D$11/1000</f>
        <v>0</v>
      </c>
      <c r="AE469" s="222">
        <f t="shared" si="23"/>
        <v>0</v>
      </c>
      <c r="AF469" s="222"/>
      <c r="AG469" s="222"/>
      <c r="AH469" s="222"/>
      <c r="AI469" s="222"/>
      <c r="AJ469" s="222"/>
      <c r="AK469" s="222"/>
      <c r="AL469" s="222"/>
      <c r="AM469" s="222"/>
      <c r="AN469" s="222"/>
      <c r="AO469" s="222"/>
      <c r="AP469" s="222"/>
      <c r="AQ469" s="222"/>
      <c r="AR469" s="222"/>
      <c r="AS469" s="222"/>
      <c r="AT469" s="222"/>
    </row>
    <row r="470" spans="2:46" ht="13.8" x14ac:dyDescent="0.25">
      <c r="B470" s="15"/>
      <c r="C470" s="15"/>
      <c r="D470" s="15"/>
      <c r="E470" s="16"/>
      <c r="F470" s="15"/>
      <c r="G470" s="29"/>
      <c r="H470" s="322"/>
      <c r="I470" s="323"/>
      <c r="J470" s="323"/>
      <c r="K470" s="15"/>
      <c r="L470" s="15"/>
      <c r="M470" s="204">
        <f t="shared" si="22"/>
        <v>0</v>
      </c>
      <c r="N470" s="44">
        <f>IF(DisplayUnits="standard",IF(G470=0,0,VLOOKUP(G470,'Flow Rate Table'!$B$13:$O$132,X470)),IF(G470=0,0,VLOOKUP(G470,#REF!,X470)))</f>
        <v>0</v>
      </c>
      <c r="O470" s="129" t="str">
        <f>IF(E470=$A$3,M470/Cost!$D$6,"N/A")</f>
        <v>N/A</v>
      </c>
      <c r="P470" s="45" t="str">
        <f>IF(E470=Translations!$A$100,VLOOKUP(Cost!$D$5,'Coefficient Table'!$A$8:$K$92,11,FALSE)*O470,"N/A")</f>
        <v>N/A</v>
      </c>
      <c r="Q470" s="45" t="str">
        <f>IF(E470=Translations!$A$100,VLOOKUP(Cost!$D$5,'Coefficient Table'!$A$8:$K$92,10,FALSE)*O470,"N/A")</f>
        <v>N/A</v>
      </c>
      <c r="R470" s="45" t="str">
        <f>IF(E470=Translations!$A$100,VLOOKUP(Cost!$D$5,'Coefficient Table'!$A$8:$K$92,9,FALSE)*P470,"N/A")</f>
        <v>N/A</v>
      </c>
      <c r="S470" s="127"/>
      <c r="T470" s="229"/>
      <c r="U470" s="222"/>
      <c r="V470" s="222"/>
      <c r="W470" s="222"/>
      <c r="X470" s="227">
        <f t="shared" si="21"/>
        <v>0</v>
      </c>
      <c r="Y470" s="222"/>
      <c r="Z470" s="222">
        <f>$N470*60*Cost!$H$10*Cost!$H$11*Cost!$D$7/1000</f>
        <v>0</v>
      </c>
      <c r="AA470" s="222">
        <f>$N470*60*Cost!$H$10*Cost!$H$11*Cost!$D$8/1000</f>
        <v>0</v>
      </c>
      <c r="AB470" s="222">
        <f>$N470*60*Cost!$H$10*Cost!$H$11*Cost!$D$9/1000</f>
        <v>0</v>
      </c>
      <c r="AC470" s="222">
        <f>$N470*60*Cost!$H$10*Cost!$H$11*Cost!$D$10/1000</f>
        <v>0</v>
      </c>
      <c r="AD470" s="222">
        <f>$N470*60*Cost!$H$10*Cost!$H$11*Cost!$D$11/1000</f>
        <v>0</v>
      </c>
      <c r="AE470" s="222">
        <f t="shared" si="23"/>
        <v>0</v>
      </c>
      <c r="AF470" s="222"/>
      <c r="AG470" s="222"/>
      <c r="AH470" s="222"/>
      <c r="AI470" s="222"/>
      <c r="AJ470" s="222"/>
      <c r="AK470" s="222"/>
      <c r="AL470" s="222"/>
      <c r="AM470" s="222"/>
      <c r="AN470" s="222"/>
      <c r="AO470" s="222"/>
      <c r="AP470" s="222"/>
      <c r="AQ470" s="222"/>
      <c r="AR470" s="222"/>
      <c r="AS470" s="222"/>
      <c r="AT470" s="222"/>
    </row>
    <row r="471" spans="2:46" ht="13.8" x14ac:dyDescent="0.25">
      <c r="B471" s="15"/>
      <c r="C471" s="15"/>
      <c r="D471" s="15"/>
      <c r="E471" s="16"/>
      <c r="F471" s="15"/>
      <c r="G471" s="29"/>
      <c r="H471" s="322"/>
      <c r="I471" s="323"/>
      <c r="J471" s="323"/>
      <c r="K471" s="15"/>
      <c r="L471" s="15"/>
      <c r="M471" s="204">
        <f t="shared" si="22"/>
        <v>0</v>
      </c>
      <c r="N471" s="44">
        <f>IF(DisplayUnits="standard",IF(G471=0,0,VLOOKUP(G471,'Flow Rate Table'!$B$13:$O$132,X471)),IF(G471=0,0,VLOOKUP(G471,#REF!,X471)))</f>
        <v>0</v>
      </c>
      <c r="O471" s="129" t="str">
        <f>IF(E471=$A$3,M471/Cost!$D$6,"N/A")</f>
        <v>N/A</v>
      </c>
      <c r="P471" s="45" t="str">
        <f>IF(E471=Translations!$A$100,VLOOKUP(Cost!$D$5,'Coefficient Table'!$A$8:$K$92,11,FALSE)*O471,"N/A")</f>
        <v>N/A</v>
      </c>
      <c r="Q471" s="45" t="str">
        <f>IF(E471=Translations!$A$100,VLOOKUP(Cost!$D$5,'Coefficient Table'!$A$8:$K$92,10,FALSE)*O471,"N/A")</f>
        <v>N/A</v>
      </c>
      <c r="R471" s="45" t="str">
        <f>IF(E471=Translations!$A$100,VLOOKUP(Cost!$D$5,'Coefficient Table'!$A$8:$K$92,9,FALSE)*P471,"N/A")</f>
        <v>N/A</v>
      </c>
      <c r="S471" s="127"/>
      <c r="T471" s="229"/>
      <c r="U471" s="222"/>
      <c r="V471" s="222"/>
      <c r="W471" s="222"/>
      <c r="X471" s="227">
        <f t="shared" si="21"/>
        <v>0</v>
      </c>
      <c r="Y471" s="222"/>
      <c r="Z471" s="222">
        <f>$N471*60*Cost!$H$10*Cost!$H$11*Cost!$D$7/1000</f>
        <v>0</v>
      </c>
      <c r="AA471" s="222">
        <f>$N471*60*Cost!$H$10*Cost!$H$11*Cost!$D$8/1000</f>
        <v>0</v>
      </c>
      <c r="AB471" s="222">
        <f>$N471*60*Cost!$H$10*Cost!$H$11*Cost!$D$9/1000</f>
        <v>0</v>
      </c>
      <c r="AC471" s="222">
        <f>$N471*60*Cost!$H$10*Cost!$H$11*Cost!$D$10/1000</f>
        <v>0</v>
      </c>
      <c r="AD471" s="222">
        <f>$N471*60*Cost!$H$10*Cost!$H$11*Cost!$D$11/1000</f>
        <v>0</v>
      </c>
      <c r="AE471" s="222">
        <f t="shared" si="23"/>
        <v>0</v>
      </c>
      <c r="AF471" s="222"/>
      <c r="AG471" s="222"/>
      <c r="AH471" s="222"/>
      <c r="AI471" s="222"/>
      <c r="AJ471" s="222"/>
      <c r="AK471" s="222"/>
      <c r="AL471" s="222"/>
      <c r="AM471" s="222"/>
      <c r="AN471" s="222"/>
      <c r="AO471" s="222"/>
      <c r="AP471" s="222"/>
      <c r="AQ471" s="222"/>
      <c r="AR471" s="222"/>
      <c r="AS471" s="222"/>
      <c r="AT471" s="222"/>
    </row>
    <row r="472" spans="2:46" ht="13.8" x14ac:dyDescent="0.25">
      <c r="B472" s="15"/>
      <c r="C472" s="15"/>
      <c r="D472" s="15"/>
      <c r="E472" s="16"/>
      <c r="F472" s="15"/>
      <c r="G472" s="29"/>
      <c r="H472" s="322"/>
      <c r="I472" s="323"/>
      <c r="J472" s="323"/>
      <c r="K472" s="15"/>
      <c r="L472" s="15"/>
      <c r="M472" s="204">
        <f t="shared" si="22"/>
        <v>0</v>
      </c>
      <c r="N472" s="44">
        <f>IF(DisplayUnits="standard",IF(G472=0,0,VLOOKUP(G472,'Flow Rate Table'!$B$13:$O$132,X472)),IF(G472=0,0,VLOOKUP(G472,#REF!,X472)))</f>
        <v>0</v>
      </c>
      <c r="O472" s="129" t="str">
        <f>IF(E472=$A$3,M472/Cost!$D$6,"N/A")</f>
        <v>N/A</v>
      </c>
      <c r="P472" s="45" t="str">
        <f>IF(E472=Translations!$A$100,VLOOKUP(Cost!$D$5,'Coefficient Table'!$A$8:$K$92,11,FALSE)*O472,"N/A")</f>
        <v>N/A</v>
      </c>
      <c r="Q472" s="45" t="str">
        <f>IF(E472=Translations!$A$100,VLOOKUP(Cost!$D$5,'Coefficient Table'!$A$8:$K$92,10,FALSE)*O472,"N/A")</f>
        <v>N/A</v>
      </c>
      <c r="R472" s="45" t="str">
        <f>IF(E472=Translations!$A$100,VLOOKUP(Cost!$D$5,'Coefficient Table'!$A$8:$K$92,9,FALSE)*P472,"N/A")</f>
        <v>N/A</v>
      </c>
      <c r="S472" s="127"/>
      <c r="T472" s="229"/>
      <c r="U472" s="222"/>
      <c r="V472" s="222"/>
      <c r="W472" s="222"/>
      <c r="X472" s="227">
        <f t="shared" si="21"/>
        <v>0</v>
      </c>
      <c r="Y472" s="222"/>
      <c r="Z472" s="222">
        <f>$N472*60*Cost!$H$10*Cost!$H$11*Cost!$D$7/1000</f>
        <v>0</v>
      </c>
      <c r="AA472" s="222">
        <f>$N472*60*Cost!$H$10*Cost!$H$11*Cost!$D$8/1000</f>
        <v>0</v>
      </c>
      <c r="AB472" s="222">
        <f>$N472*60*Cost!$H$10*Cost!$H$11*Cost!$D$9/1000</f>
        <v>0</v>
      </c>
      <c r="AC472" s="222">
        <f>$N472*60*Cost!$H$10*Cost!$H$11*Cost!$D$10/1000</f>
        <v>0</v>
      </c>
      <c r="AD472" s="222">
        <f>$N472*60*Cost!$H$10*Cost!$H$11*Cost!$D$11/1000</f>
        <v>0</v>
      </c>
      <c r="AE472" s="222">
        <f t="shared" si="23"/>
        <v>0</v>
      </c>
      <c r="AF472" s="222"/>
      <c r="AG472" s="222"/>
      <c r="AH472" s="222"/>
      <c r="AI472" s="222"/>
      <c r="AJ472" s="222"/>
      <c r="AK472" s="222"/>
      <c r="AL472" s="222"/>
      <c r="AM472" s="222"/>
      <c r="AN472" s="222"/>
      <c r="AO472" s="222"/>
      <c r="AP472" s="222"/>
      <c r="AQ472" s="222"/>
      <c r="AR472" s="222"/>
      <c r="AS472" s="222"/>
      <c r="AT472" s="222"/>
    </row>
    <row r="473" spans="2:46" ht="13.8" x14ac:dyDescent="0.25">
      <c r="B473" s="15"/>
      <c r="C473" s="15"/>
      <c r="D473" s="15"/>
      <c r="E473" s="16"/>
      <c r="F473" s="15"/>
      <c r="G473" s="29"/>
      <c r="H473" s="322"/>
      <c r="I473" s="323"/>
      <c r="J473" s="323"/>
      <c r="K473" s="15"/>
      <c r="L473" s="15"/>
      <c r="M473" s="204">
        <f t="shared" si="22"/>
        <v>0</v>
      </c>
      <c r="N473" s="44">
        <f>IF(DisplayUnits="standard",IF(G473=0,0,VLOOKUP(G473,'Flow Rate Table'!$B$13:$O$132,X473)),IF(G473=0,0,VLOOKUP(G473,#REF!,X473)))</f>
        <v>0</v>
      </c>
      <c r="O473" s="129" t="str">
        <f>IF(E473=$A$3,M473/Cost!$D$6,"N/A")</f>
        <v>N/A</v>
      </c>
      <c r="P473" s="45" t="str">
        <f>IF(E473=Translations!$A$100,VLOOKUP(Cost!$D$5,'Coefficient Table'!$A$8:$K$92,11,FALSE)*O473,"N/A")</f>
        <v>N/A</v>
      </c>
      <c r="Q473" s="45" t="str">
        <f>IF(E473=Translations!$A$100,VLOOKUP(Cost!$D$5,'Coefficient Table'!$A$8:$K$92,10,FALSE)*O473,"N/A")</f>
        <v>N/A</v>
      </c>
      <c r="R473" s="45" t="str">
        <f>IF(E473=Translations!$A$100,VLOOKUP(Cost!$D$5,'Coefficient Table'!$A$8:$K$92,9,FALSE)*P473,"N/A")</f>
        <v>N/A</v>
      </c>
      <c r="S473" s="127"/>
      <c r="T473" s="229"/>
      <c r="U473" s="222"/>
      <c r="V473" s="222"/>
      <c r="W473" s="222"/>
      <c r="X473" s="227">
        <f t="shared" si="21"/>
        <v>0</v>
      </c>
      <c r="Y473" s="222"/>
      <c r="Z473" s="222">
        <f>$N473*60*Cost!$H$10*Cost!$H$11*Cost!$D$7/1000</f>
        <v>0</v>
      </c>
      <c r="AA473" s="222">
        <f>$N473*60*Cost!$H$10*Cost!$H$11*Cost!$D$8/1000</f>
        <v>0</v>
      </c>
      <c r="AB473" s="222">
        <f>$N473*60*Cost!$H$10*Cost!$H$11*Cost!$D$9/1000</f>
        <v>0</v>
      </c>
      <c r="AC473" s="222">
        <f>$N473*60*Cost!$H$10*Cost!$H$11*Cost!$D$10/1000</f>
        <v>0</v>
      </c>
      <c r="AD473" s="222">
        <f>$N473*60*Cost!$H$10*Cost!$H$11*Cost!$D$11/1000</f>
        <v>0</v>
      </c>
      <c r="AE473" s="222">
        <f t="shared" si="23"/>
        <v>0</v>
      </c>
      <c r="AF473" s="222"/>
      <c r="AG473" s="222"/>
      <c r="AH473" s="222"/>
      <c r="AI473" s="222"/>
      <c r="AJ473" s="222"/>
      <c r="AK473" s="222"/>
      <c r="AL473" s="222"/>
      <c r="AM473" s="222"/>
      <c r="AN473" s="222"/>
      <c r="AO473" s="222"/>
      <c r="AP473" s="222"/>
      <c r="AQ473" s="222"/>
      <c r="AR473" s="222"/>
      <c r="AS473" s="222"/>
      <c r="AT473" s="222"/>
    </row>
    <row r="474" spans="2:46" ht="13.8" x14ac:dyDescent="0.25">
      <c r="B474" s="15"/>
      <c r="C474" s="15"/>
      <c r="D474" s="15"/>
      <c r="E474" s="16"/>
      <c r="F474" s="15"/>
      <c r="G474" s="29"/>
      <c r="H474" s="322"/>
      <c r="I474" s="323"/>
      <c r="J474" s="323"/>
      <c r="K474" s="15"/>
      <c r="L474" s="15"/>
      <c r="M474" s="204">
        <f t="shared" si="22"/>
        <v>0</v>
      </c>
      <c r="N474" s="44">
        <f>IF(DisplayUnits="standard",IF(G474=0,0,VLOOKUP(G474,'Flow Rate Table'!$B$13:$O$132,X474)),IF(G474=0,0,VLOOKUP(G474,#REF!,X474)))</f>
        <v>0</v>
      </c>
      <c r="O474" s="129" t="str">
        <f>IF(E474=$A$3,M474/Cost!$D$6,"N/A")</f>
        <v>N/A</v>
      </c>
      <c r="P474" s="45" t="str">
        <f>IF(E474=Translations!$A$100,VLOOKUP(Cost!$D$5,'Coefficient Table'!$A$8:$K$92,11,FALSE)*O474,"N/A")</f>
        <v>N/A</v>
      </c>
      <c r="Q474" s="45" t="str">
        <f>IF(E474=Translations!$A$100,VLOOKUP(Cost!$D$5,'Coefficient Table'!$A$8:$K$92,10,FALSE)*O474,"N/A")</f>
        <v>N/A</v>
      </c>
      <c r="R474" s="45" t="str">
        <f>IF(E474=Translations!$A$100,VLOOKUP(Cost!$D$5,'Coefficient Table'!$A$8:$K$92,9,FALSE)*P474,"N/A")</f>
        <v>N/A</v>
      </c>
      <c r="S474" s="127"/>
      <c r="T474" s="229"/>
      <c r="U474" s="222"/>
      <c r="V474" s="222"/>
      <c r="W474" s="222"/>
      <c r="X474" s="227">
        <f t="shared" si="21"/>
        <v>0</v>
      </c>
      <c r="Y474" s="222"/>
      <c r="Z474" s="222">
        <f>$N474*60*Cost!$H$10*Cost!$H$11*Cost!$D$7/1000</f>
        <v>0</v>
      </c>
      <c r="AA474" s="222">
        <f>$N474*60*Cost!$H$10*Cost!$H$11*Cost!$D$8/1000</f>
        <v>0</v>
      </c>
      <c r="AB474" s="222">
        <f>$N474*60*Cost!$H$10*Cost!$H$11*Cost!$D$9/1000</f>
        <v>0</v>
      </c>
      <c r="AC474" s="222">
        <f>$N474*60*Cost!$H$10*Cost!$H$11*Cost!$D$10/1000</f>
        <v>0</v>
      </c>
      <c r="AD474" s="222">
        <f>$N474*60*Cost!$H$10*Cost!$H$11*Cost!$D$11/1000</f>
        <v>0</v>
      </c>
      <c r="AE474" s="222">
        <f t="shared" si="23"/>
        <v>0</v>
      </c>
      <c r="AF474" s="222"/>
      <c r="AG474" s="222"/>
      <c r="AH474" s="222"/>
      <c r="AI474" s="222"/>
      <c r="AJ474" s="222"/>
      <c r="AK474" s="222"/>
      <c r="AL474" s="222"/>
      <c r="AM474" s="222"/>
      <c r="AN474" s="222"/>
      <c r="AO474" s="222"/>
      <c r="AP474" s="222"/>
      <c r="AQ474" s="222"/>
      <c r="AR474" s="222"/>
      <c r="AS474" s="222"/>
      <c r="AT474" s="222"/>
    </row>
    <row r="475" spans="2:46" ht="13.8" x14ac:dyDescent="0.25">
      <c r="B475" s="15"/>
      <c r="C475" s="15"/>
      <c r="D475" s="15"/>
      <c r="E475" s="16"/>
      <c r="F475" s="15"/>
      <c r="G475" s="29"/>
      <c r="H475" s="322"/>
      <c r="I475" s="323"/>
      <c r="J475" s="323"/>
      <c r="K475" s="15"/>
      <c r="L475" s="15"/>
      <c r="M475" s="204">
        <f t="shared" si="22"/>
        <v>0</v>
      </c>
      <c r="N475" s="44">
        <f>IF(DisplayUnits="standard",IF(G475=0,0,VLOOKUP(G475,'Flow Rate Table'!$B$13:$O$132,X475)),IF(G475=0,0,VLOOKUP(G475,#REF!,X475)))</f>
        <v>0</v>
      </c>
      <c r="O475" s="129" t="str">
        <f>IF(E475=$A$3,M475/Cost!$D$6,"N/A")</f>
        <v>N/A</v>
      </c>
      <c r="P475" s="45" t="str">
        <f>IF(E475=Translations!$A$100,VLOOKUP(Cost!$D$5,'Coefficient Table'!$A$8:$K$92,11,FALSE)*O475,"N/A")</f>
        <v>N/A</v>
      </c>
      <c r="Q475" s="45" t="str">
        <f>IF(E475=Translations!$A$100,VLOOKUP(Cost!$D$5,'Coefficient Table'!$A$8:$K$92,10,FALSE)*O475,"N/A")</f>
        <v>N/A</v>
      </c>
      <c r="R475" s="45" t="str">
        <f>IF(E475=Translations!$A$100,VLOOKUP(Cost!$D$5,'Coefficient Table'!$A$8:$K$92,9,FALSE)*P475,"N/A")</f>
        <v>N/A</v>
      </c>
      <c r="S475" s="127"/>
      <c r="T475" s="229"/>
      <c r="U475" s="222"/>
      <c r="V475" s="222"/>
      <c r="W475" s="222"/>
      <c r="X475" s="227">
        <f t="shared" si="21"/>
        <v>0</v>
      </c>
      <c r="Y475" s="222"/>
      <c r="Z475" s="222">
        <f>$N475*60*Cost!$H$10*Cost!$H$11*Cost!$D$7/1000</f>
        <v>0</v>
      </c>
      <c r="AA475" s="222">
        <f>$N475*60*Cost!$H$10*Cost!$H$11*Cost!$D$8/1000</f>
        <v>0</v>
      </c>
      <c r="AB475" s="222">
        <f>$N475*60*Cost!$H$10*Cost!$H$11*Cost!$D$9/1000</f>
        <v>0</v>
      </c>
      <c r="AC475" s="222">
        <f>$N475*60*Cost!$H$10*Cost!$H$11*Cost!$D$10/1000</f>
        <v>0</v>
      </c>
      <c r="AD475" s="222">
        <f>$N475*60*Cost!$H$10*Cost!$H$11*Cost!$D$11/1000</f>
        <v>0</v>
      </c>
      <c r="AE475" s="222">
        <f t="shared" si="23"/>
        <v>0</v>
      </c>
      <c r="AF475" s="222"/>
      <c r="AG475" s="222"/>
      <c r="AH475" s="222"/>
      <c r="AI475" s="222"/>
      <c r="AJ475" s="222"/>
      <c r="AK475" s="222"/>
      <c r="AL475" s="222"/>
      <c r="AM475" s="222"/>
      <c r="AN475" s="222"/>
      <c r="AO475" s="222"/>
      <c r="AP475" s="222"/>
      <c r="AQ475" s="222"/>
      <c r="AR475" s="222"/>
      <c r="AS475" s="222"/>
      <c r="AT475" s="222"/>
    </row>
    <row r="476" spans="2:46" ht="13.8" x14ac:dyDescent="0.25">
      <c r="B476" s="15"/>
      <c r="C476" s="15"/>
      <c r="D476" s="15"/>
      <c r="E476" s="16"/>
      <c r="F476" s="15"/>
      <c r="G476" s="29"/>
      <c r="H476" s="322"/>
      <c r="I476" s="323"/>
      <c r="J476" s="323"/>
      <c r="K476" s="15"/>
      <c r="L476" s="15"/>
      <c r="M476" s="204">
        <f t="shared" si="22"/>
        <v>0</v>
      </c>
      <c r="N476" s="44">
        <f>IF(DisplayUnits="standard",IF(G476=0,0,VLOOKUP(G476,'Flow Rate Table'!$B$13:$O$132,X476)),IF(G476=0,0,VLOOKUP(G476,#REF!,X476)))</f>
        <v>0</v>
      </c>
      <c r="O476" s="129" t="str">
        <f>IF(E476=$A$3,M476/Cost!$D$6,"N/A")</f>
        <v>N/A</v>
      </c>
      <c r="P476" s="45" t="str">
        <f>IF(E476=Translations!$A$100,VLOOKUP(Cost!$D$5,'Coefficient Table'!$A$8:$K$92,11,FALSE)*O476,"N/A")</f>
        <v>N/A</v>
      </c>
      <c r="Q476" s="45" t="str">
        <f>IF(E476=Translations!$A$100,VLOOKUP(Cost!$D$5,'Coefficient Table'!$A$8:$K$92,10,FALSE)*O476,"N/A")</f>
        <v>N/A</v>
      </c>
      <c r="R476" s="45" t="str">
        <f>IF(E476=Translations!$A$100,VLOOKUP(Cost!$D$5,'Coefficient Table'!$A$8:$K$92,9,FALSE)*P476,"N/A")</f>
        <v>N/A</v>
      </c>
      <c r="S476" s="127"/>
      <c r="T476" s="229"/>
      <c r="U476" s="222"/>
      <c r="V476" s="222"/>
      <c r="W476" s="222"/>
      <c r="X476" s="227">
        <f t="shared" si="21"/>
        <v>0</v>
      </c>
      <c r="Y476" s="222"/>
      <c r="Z476" s="222">
        <f>$N476*60*Cost!$H$10*Cost!$H$11*Cost!$D$7/1000</f>
        <v>0</v>
      </c>
      <c r="AA476" s="222">
        <f>$N476*60*Cost!$H$10*Cost!$H$11*Cost!$D$8/1000</f>
        <v>0</v>
      </c>
      <c r="AB476" s="222">
        <f>$N476*60*Cost!$H$10*Cost!$H$11*Cost!$D$9/1000</f>
        <v>0</v>
      </c>
      <c r="AC476" s="222">
        <f>$N476*60*Cost!$H$10*Cost!$H$11*Cost!$D$10/1000</f>
        <v>0</v>
      </c>
      <c r="AD476" s="222">
        <f>$N476*60*Cost!$H$10*Cost!$H$11*Cost!$D$11/1000</f>
        <v>0</v>
      </c>
      <c r="AE476" s="222">
        <f t="shared" si="23"/>
        <v>0</v>
      </c>
      <c r="AF476" s="222"/>
      <c r="AG476" s="222"/>
      <c r="AH476" s="222"/>
      <c r="AI476" s="222"/>
      <c r="AJ476" s="222"/>
      <c r="AK476" s="222"/>
      <c r="AL476" s="222"/>
      <c r="AM476" s="222"/>
      <c r="AN476" s="222"/>
      <c r="AO476" s="222"/>
      <c r="AP476" s="222"/>
      <c r="AQ476" s="222"/>
      <c r="AR476" s="222"/>
      <c r="AS476" s="222"/>
      <c r="AT476" s="222"/>
    </row>
    <row r="477" spans="2:46" ht="13.8" x14ac:dyDescent="0.25">
      <c r="B477" s="15"/>
      <c r="C477" s="15"/>
      <c r="D477" s="15"/>
      <c r="E477" s="16"/>
      <c r="F477" s="15"/>
      <c r="G477" s="29"/>
      <c r="H477" s="322"/>
      <c r="I477" s="323"/>
      <c r="J477" s="323"/>
      <c r="K477" s="15"/>
      <c r="L477" s="15"/>
      <c r="M477" s="204">
        <f t="shared" si="22"/>
        <v>0</v>
      </c>
      <c r="N477" s="44">
        <f>IF(DisplayUnits="standard",IF(G477=0,0,VLOOKUP(G477,'Flow Rate Table'!$B$13:$O$132,X477)),IF(G477=0,0,VLOOKUP(G477,#REF!,X477)))</f>
        <v>0</v>
      </c>
      <c r="O477" s="129" t="str">
        <f>IF(E477=$A$3,M477/Cost!$D$6,"N/A")</f>
        <v>N/A</v>
      </c>
      <c r="P477" s="45" t="str">
        <f>IF(E477=Translations!$A$100,VLOOKUP(Cost!$D$5,'Coefficient Table'!$A$8:$K$92,11,FALSE)*O477,"N/A")</f>
        <v>N/A</v>
      </c>
      <c r="Q477" s="45" t="str">
        <f>IF(E477=Translations!$A$100,VLOOKUP(Cost!$D$5,'Coefficient Table'!$A$8:$K$92,10,FALSE)*O477,"N/A")</f>
        <v>N/A</v>
      </c>
      <c r="R477" s="45" t="str">
        <f>IF(E477=Translations!$A$100,VLOOKUP(Cost!$D$5,'Coefficient Table'!$A$8:$K$92,9,FALSE)*P477,"N/A")</f>
        <v>N/A</v>
      </c>
      <c r="S477" s="127"/>
      <c r="T477" s="229"/>
      <c r="U477" s="222"/>
      <c r="V477" s="222"/>
      <c r="W477" s="222"/>
      <c r="X477" s="227">
        <f t="shared" si="21"/>
        <v>0</v>
      </c>
      <c r="Y477" s="222"/>
      <c r="Z477" s="222">
        <f>$N477*60*Cost!$H$10*Cost!$H$11*Cost!$D$7/1000</f>
        <v>0</v>
      </c>
      <c r="AA477" s="222">
        <f>$N477*60*Cost!$H$10*Cost!$H$11*Cost!$D$8/1000</f>
        <v>0</v>
      </c>
      <c r="AB477" s="222">
        <f>$N477*60*Cost!$H$10*Cost!$H$11*Cost!$D$9/1000</f>
        <v>0</v>
      </c>
      <c r="AC477" s="222">
        <f>$N477*60*Cost!$H$10*Cost!$H$11*Cost!$D$10/1000</f>
        <v>0</v>
      </c>
      <c r="AD477" s="222">
        <f>$N477*60*Cost!$H$10*Cost!$H$11*Cost!$D$11/1000</f>
        <v>0</v>
      </c>
      <c r="AE477" s="222">
        <f t="shared" si="23"/>
        <v>0</v>
      </c>
      <c r="AF477" s="222"/>
      <c r="AG477" s="222"/>
      <c r="AH477" s="222"/>
      <c r="AI477" s="222"/>
      <c r="AJ477" s="222"/>
      <c r="AK477" s="222"/>
      <c r="AL477" s="222"/>
      <c r="AM477" s="222"/>
      <c r="AN477" s="222"/>
      <c r="AO477" s="222"/>
      <c r="AP477" s="222"/>
      <c r="AQ477" s="222"/>
      <c r="AR477" s="222"/>
      <c r="AS477" s="222"/>
      <c r="AT477" s="222"/>
    </row>
    <row r="478" spans="2:46" ht="13.8" x14ac:dyDescent="0.25">
      <c r="B478" s="15"/>
      <c r="C478" s="15"/>
      <c r="D478" s="15"/>
      <c r="E478" s="16"/>
      <c r="F478" s="15"/>
      <c r="G478" s="29"/>
      <c r="H478" s="322"/>
      <c r="I478" s="323"/>
      <c r="J478" s="323"/>
      <c r="K478" s="15"/>
      <c r="L478" s="15"/>
      <c r="M478" s="204">
        <f t="shared" si="22"/>
        <v>0</v>
      </c>
      <c r="N478" s="44">
        <f>IF(DisplayUnits="standard",IF(G478=0,0,VLOOKUP(G478,'Flow Rate Table'!$B$13:$O$132,X478)),IF(G478=0,0,VLOOKUP(G478,#REF!,X478)))</f>
        <v>0</v>
      </c>
      <c r="O478" s="129" t="str">
        <f>IF(E478=$A$3,M478/Cost!$D$6,"N/A")</f>
        <v>N/A</v>
      </c>
      <c r="P478" s="45" t="str">
        <f>IF(E478=Translations!$A$100,VLOOKUP(Cost!$D$5,'Coefficient Table'!$A$8:$K$92,11,FALSE)*O478,"N/A")</f>
        <v>N/A</v>
      </c>
      <c r="Q478" s="45" t="str">
        <f>IF(E478=Translations!$A$100,VLOOKUP(Cost!$D$5,'Coefficient Table'!$A$8:$K$92,10,FALSE)*O478,"N/A")</f>
        <v>N/A</v>
      </c>
      <c r="R478" s="45" t="str">
        <f>IF(E478=Translations!$A$100,VLOOKUP(Cost!$D$5,'Coefficient Table'!$A$8:$K$92,9,FALSE)*P478,"N/A")</f>
        <v>N/A</v>
      </c>
      <c r="S478" s="127"/>
      <c r="T478" s="229"/>
      <c r="U478" s="222"/>
      <c r="V478" s="222"/>
      <c r="W478" s="222"/>
      <c r="X478" s="227">
        <f t="shared" si="21"/>
        <v>0</v>
      </c>
      <c r="Y478" s="222"/>
      <c r="Z478" s="222">
        <f>$N478*60*Cost!$H$10*Cost!$H$11*Cost!$D$7/1000</f>
        <v>0</v>
      </c>
      <c r="AA478" s="222">
        <f>$N478*60*Cost!$H$10*Cost!$H$11*Cost!$D$8/1000</f>
        <v>0</v>
      </c>
      <c r="AB478" s="222">
        <f>$N478*60*Cost!$H$10*Cost!$H$11*Cost!$D$9/1000</f>
        <v>0</v>
      </c>
      <c r="AC478" s="222">
        <f>$N478*60*Cost!$H$10*Cost!$H$11*Cost!$D$10/1000</f>
        <v>0</v>
      </c>
      <c r="AD478" s="222">
        <f>$N478*60*Cost!$H$10*Cost!$H$11*Cost!$D$11/1000</f>
        <v>0</v>
      </c>
      <c r="AE478" s="222">
        <f t="shared" si="23"/>
        <v>0</v>
      </c>
      <c r="AF478" s="222"/>
      <c r="AG478" s="222"/>
      <c r="AH478" s="222"/>
      <c r="AI478" s="222"/>
      <c r="AJ478" s="222"/>
      <c r="AK478" s="222"/>
      <c r="AL478" s="222"/>
      <c r="AM478" s="222"/>
      <c r="AN478" s="222"/>
      <c r="AO478" s="222"/>
      <c r="AP478" s="222"/>
      <c r="AQ478" s="222"/>
      <c r="AR478" s="222"/>
      <c r="AS478" s="222"/>
      <c r="AT478" s="222"/>
    </row>
    <row r="479" spans="2:46" ht="13.8" x14ac:dyDescent="0.25">
      <c r="B479" s="15"/>
      <c r="C479" s="15"/>
      <c r="D479" s="15"/>
      <c r="E479" s="16"/>
      <c r="F479" s="15"/>
      <c r="G479" s="29"/>
      <c r="H479" s="322"/>
      <c r="I479" s="323"/>
      <c r="J479" s="323"/>
      <c r="K479" s="15"/>
      <c r="L479" s="15"/>
      <c r="M479" s="204">
        <f t="shared" si="22"/>
        <v>0</v>
      </c>
      <c r="N479" s="44">
        <f>IF(DisplayUnits="standard",IF(G479=0,0,VLOOKUP(G479,'Flow Rate Table'!$B$13:$O$132,X479)),IF(G479=0,0,VLOOKUP(G479,#REF!,X479)))</f>
        <v>0</v>
      </c>
      <c r="O479" s="129" t="str">
        <f>IF(E479=$A$3,M479/Cost!$D$6,"N/A")</f>
        <v>N/A</v>
      </c>
      <c r="P479" s="45" t="str">
        <f>IF(E479=Translations!$A$100,VLOOKUP(Cost!$D$5,'Coefficient Table'!$A$8:$K$92,11,FALSE)*O479,"N/A")</f>
        <v>N/A</v>
      </c>
      <c r="Q479" s="45" t="str">
        <f>IF(E479=Translations!$A$100,VLOOKUP(Cost!$D$5,'Coefficient Table'!$A$8:$K$92,10,FALSE)*O479,"N/A")</f>
        <v>N/A</v>
      </c>
      <c r="R479" s="45" t="str">
        <f>IF(E479=Translations!$A$100,VLOOKUP(Cost!$D$5,'Coefficient Table'!$A$8:$K$92,9,FALSE)*P479,"N/A")</f>
        <v>N/A</v>
      </c>
      <c r="S479" s="127"/>
      <c r="T479" s="229"/>
      <c r="U479" s="222"/>
      <c r="V479" s="222"/>
      <c r="W479" s="222"/>
      <c r="X479" s="227">
        <f t="shared" si="21"/>
        <v>0</v>
      </c>
      <c r="Y479" s="222"/>
      <c r="Z479" s="222">
        <f>$N479*60*Cost!$H$10*Cost!$H$11*Cost!$D$7/1000</f>
        <v>0</v>
      </c>
      <c r="AA479" s="222">
        <f>$N479*60*Cost!$H$10*Cost!$H$11*Cost!$D$8/1000</f>
        <v>0</v>
      </c>
      <c r="AB479" s="222">
        <f>$N479*60*Cost!$H$10*Cost!$H$11*Cost!$D$9/1000</f>
        <v>0</v>
      </c>
      <c r="AC479" s="222">
        <f>$N479*60*Cost!$H$10*Cost!$H$11*Cost!$D$10/1000</f>
        <v>0</v>
      </c>
      <c r="AD479" s="222">
        <f>$N479*60*Cost!$H$10*Cost!$H$11*Cost!$D$11/1000</f>
        <v>0</v>
      </c>
      <c r="AE479" s="222">
        <f t="shared" si="23"/>
        <v>0</v>
      </c>
      <c r="AF479" s="222"/>
      <c r="AG479" s="222"/>
      <c r="AH479" s="222"/>
      <c r="AI479" s="222"/>
      <c r="AJ479" s="222"/>
      <c r="AK479" s="222"/>
      <c r="AL479" s="222"/>
      <c r="AM479" s="222"/>
      <c r="AN479" s="222"/>
      <c r="AO479" s="222"/>
      <c r="AP479" s="222"/>
      <c r="AQ479" s="222"/>
      <c r="AR479" s="222"/>
      <c r="AS479" s="222"/>
      <c r="AT479" s="222"/>
    </row>
    <row r="480" spans="2:46" ht="13.8" x14ac:dyDescent="0.25">
      <c r="B480" s="15"/>
      <c r="C480" s="15"/>
      <c r="D480" s="15"/>
      <c r="E480" s="16"/>
      <c r="F480" s="15"/>
      <c r="G480" s="29"/>
      <c r="H480" s="322"/>
      <c r="I480" s="323"/>
      <c r="J480" s="323"/>
      <c r="K480" s="15"/>
      <c r="L480" s="15"/>
      <c r="M480" s="204">
        <f t="shared" si="22"/>
        <v>0</v>
      </c>
      <c r="N480" s="44">
        <f>IF(DisplayUnits="standard",IF(G480=0,0,VLOOKUP(G480,'Flow Rate Table'!$B$13:$O$132,X480)),IF(G480=0,0,VLOOKUP(G480,#REF!,X480)))</f>
        <v>0</v>
      </c>
      <c r="O480" s="129" t="str">
        <f>IF(E480=$A$3,M480/Cost!$D$6,"N/A")</f>
        <v>N/A</v>
      </c>
      <c r="P480" s="45" t="str">
        <f>IF(E480=Translations!$A$100,VLOOKUP(Cost!$D$5,'Coefficient Table'!$A$8:$K$92,11,FALSE)*O480,"N/A")</f>
        <v>N/A</v>
      </c>
      <c r="Q480" s="45" t="str">
        <f>IF(E480=Translations!$A$100,VLOOKUP(Cost!$D$5,'Coefficient Table'!$A$8:$K$92,10,FALSE)*O480,"N/A")</f>
        <v>N/A</v>
      </c>
      <c r="R480" s="45" t="str">
        <f>IF(E480=Translations!$A$100,VLOOKUP(Cost!$D$5,'Coefficient Table'!$A$8:$K$92,9,FALSE)*P480,"N/A")</f>
        <v>N/A</v>
      </c>
      <c r="S480" s="127"/>
      <c r="T480" s="229"/>
      <c r="U480" s="222"/>
      <c r="V480" s="222"/>
      <c r="W480" s="222"/>
      <c r="X480" s="227">
        <f t="shared" si="21"/>
        <v>0</v>
      </c>
      <c r="Y480" s="222"/>
      <c r="Z480" s="222">
        <f>$N480*60*Cost!$H$10*Cost!$H$11*Cost!$D$7/1000</f>
        <v>0</v>
      </c>
      <c r="AA480" s="222">
        <f>$N480*60*Cost!$H$10*Cost!$H$11*Cost!$D$8/1000</f>
        <v>0</v>
      </c>
      <c r="AB480" s="222">
        <f>$N480*60*Cost!$H$10*Cost!$H$11*Cost!$D$9/1000</f>
        <v>0</v>
      </c>
      <c r="AC480" s="222">
        <f>$N480*60*Cost!$H$10*Cost!$H$11*Cost!$D$10/1000</f>
        <v>0</v>
      </c>
      <c r="AD480" s="222">
        <f>$N480*60*Cost!$H$10*Cost!$H$11*Cost!$D$11/1000</f>
        <v>0</v>
      </c>
      <c r="AE480" s="222">
        <f t="shared" si="23"/>
        <v>0</v>
      </c>
      <c r="AF480" s="222"/>
      <c r="AG480" s="222"/>
      <c r="AH480" s="222"/>
      <c r="AI480" s="222"/>
      <c r="AJ480" s="222"/>
      <c r="AK480" s="222"/>
      <c r="AL480" s="222"/>
      <c r="AM480" s="222"/>
      <c r="AN480" s="222"/>
      <c r="AO480" s="222"/>
      <c r="AP480" s="222"/>
      <c r="AQ480" s="222"/>
      <c r="AR480" s="222"/>
      <c r="AS480" s="222"/>
      <c r="AT480" s="222"/>
    </row>
    <row r="481" spans="2:46" ht="13.8" x14ac:dyDescent="0.25">
      <c r="B481" s="15"/>
      <c r="C481" s="15"/>
      <c r="D481" s="15"/>
      <c r="E481" s="16"/>
      <c r="F481" s="15"/>
      <c r="G481" s="29"/>
      <c r="H481" s="322"/>
      <c r="I481" s="323"/>
      <c r="J481" s="323"/>
      <c r="K481" s="15"/>
      <c r="L481" s="15"/>
      <c r="M481" s="204">
        <f t="shared" si="22"/>
        <v>0</v>
      </c>
      <c r="N481" s="44">
        <f>IF(DisplayUnits="standard",IF(G481=0,0,VLOOKUP(G481,'Flow Rate Table'!$B$13:$O$132,X481)),IF(G481=0,0,VLOOKUP(G481,#REF!,X481)))</f>
        <v>0</v>
      </c>
      <c r="O481" s="129" t="str">
        <f>IF(E481=$A$3,M481/Cost!$D$6,"N/A")</f>
        <v>N/A</v>
      </c>
      <c r="P481" s="45" t="str">
        <f>IF(E481=Translations!$A$100,VLOOKUP(Cost!$D$5,'Coefficient Table'!$A$8:$K$92,11,FALSE)*O481,"N/A")</f>
        <v>N/A</v>
      </c>
      <c r="Q481" s="45" t="str">
        <f>IF(E481=Translations!$A$100,VLOOKUP(Cost!$D$5,'Coefficient Table'!$A$8:$K$92,10,FALSE)*O481,"N/A")</f>
        <v>N/A</v>
      </c>
      <c r="R481" s="45" t="str">
        <f>IF(E481=Translations!$A$100,VLOOKUP(Cost!$D$5,'Coefficient Table'!$A$8:$K$92,9,FALSE)*P481,"N/A")</f>
        <v>N/A</v>
      </c>
      <c r="S481" s="127"/>
      <c r="T481" s="229"/>
      <c r="U481" s="222"/>
      <c r="V481" s="222"/>
      <c r="W481" s="222"/>
      <c r="X481" s="227">
        <f t="shared" si="21"/>
        <v>0</v>
      </c>
      <c r="Y481" s="222"/>
      <c r="Z481" s="222">
        <f>$N481*60*Cost!$H$10*Cost!$H$11*Cost!$D$7/1000</f>
        <v>0</v>
      </c>
      <c r="AA481" s="222">
        <f>$N481*60*Cost!$H$10*Cost!$H$11*Cost!$D$8/1000</f>
        <v>0</v>
      </c>
      <c r="AB481" s="222">
        <f>$N481*60*Cost!$H$10*Cost!$H$11*Cost!$D$9/1000</f>
        <v>0</v>
      </c>
      <c r="AC481" s="222">
        <f>$N481*60*Cost!$H$10*Cost!$H$11*Cost!$D$10/1000</f>
        <v>0</v>
      </c>
      <c r="AD481" s="222">
        <f>$N481*60*Cost!$H$10*Cost!$H$11*Cost!$D$11/1000</f>
        <v>0</v>
      </c>
      <c r="AE481" s="222">
        <f t="shared" si="23"/>
        <v>0</v>
      </c>
      <c r="AF481" s="222"/>
      <c r="AG481" s="222"/>
      <c r="AH481" s="222"/>
      <c r="AI481" s="222"/>
      <c r="AJ481" s="222"/>
      <c r="AK481" s="222"/>
      <c r="AL481" s="222"/>
      <c r="AM481" s="222"/>
      <c r="AN481" s="222"/>
      <c r="AO481" s="222"/>
      <c r="AP481" s="222"/>
      <c r="AQ481" s="222"/>
      <c r="AR481" s="222"/>
      <c r="AS481" s="222"/>
      <c r="AT481" s="222"/>
    </row>
    <row r="482" spans="2:46" ht="13.8" x14ac:dyDescent="0.25">
      <c r="B482" s="15"/>
      <c r="C482" s="15"/>
      <c r="D482" s="15"/>
      <c r="E482" s="16"/>
      <c r="F482" s="15"/>
      <c r="G482" s="29"/>
      <c r="H482" s="322"/>
      <c r="I482" s="323"/>
      <c r="J482" s="323"/>
      <c r="K482" s="15"/>
      <c r="L482" s="15"/>
      <c r="M482" s="204">
        <f t="shared" si="22"/>
        <v>0</v>
      </c>
      <c r="N482" s="44">
        <f>IF(DisplayUnits="standard",IF(G482=0,0,VLOOKUP(G482,'Flow Rate Table'!$B$13:$O$132,X482)),IF(G482=0,0,VLOOKUP(G482,#REF!,X482)))</f>
        <v>0</v>
      </c>
      <c r="O482" s="129" t="str">
        <f>IF(E482=$A$3,M482/Cost!$D$6,"N/A")</f>
        <v>N/A</v>
      </c>
      <c r="P482" s="45" t="str">
        <f>IF(E482=Translations!$A$100,VLOOKUP(Cost!$D$5,'Coefficient Table'!$A$8:$K$92,11,FALSE)*O482,"N/A")</f>
        <v>N/A</v>
      </c>
      <c r="Q482" s="45" t="str">
        <f>IF(E482=Translations!$A$100,VLOOKUP(Cost!$D$5,'Coefficient Table'!$A$8:$K$92,10,FALSE)*O482,"N/A")</f>
        <v>N/A</v>
      </c>
      <c r="R482" s="45" t="str">
        <f>IF(E482=Translations!$A$100,VLOOKUP(Cost!$D$5,'Coefficient Table'!$A$8:$K$92,9,FALSE)*P482,"N/A")</f>
        <v>N/A</v>
      </c>
      <c r="S482" s="127"/>
      <c r="T482" s="229"/>
      <c r="U482" s="222"/>
      <c r="V482" s="222"/>
      <c r="W482" s="222"/>
      <c r="X482" s="227">
        <f t="shared" si="21"/>
        <v>0</v>
      </c>
      <c r="Y482" s="222"/>
      <c r="Z482" s="222">
        <f>$N482*60*Cost!$H$10*Cost!$H$11*Cost!$D$7/1000</f>
        <v>0</v>
      </c>
      <c r="AA482" s="222">
        <f>$N482*60*Cost!$H$10*Cost!$H$11*Cost!$D$8/1000</f>
        <v>0</v>
      </c>
      <c r="AB482" s="222">
        <f>$N482*60*Cost!$H$10*Cost!$H$11*Cost!$D$9/1000</f>
        <v>0</v>
      </c>
      <c r="AC482" s="222">
        <f>$N482*60*Cost!$H$10*Cost!$H$11*Cost!$D$10/1000</f>
        <v>0</v>
      </c>
      <c r="AD482" s="222">
        <f>$N482*60*Cost!$H$10*Cost!$H$11*Cost!$D$11/1000</f>
        <v>0</v>
      </c>
      <c r="AE482" s="222">
        <f t="shared" si="23"/>
        <v>0</v>
      </c>
      <c r="AF482" s="222"/>
      <c r="AG482" s="222"/>
      <c r="AH482" s="222"/>
      <c r="AI482" s="222"/>
      <c r="AJ482" s="222"/>
      <c r="AK482" s="222"/>
      <c r="AL482" s="222"/>
      <c r="AM482" s="222"/>
      <c r="AN482" s="222"/>
      <c r="AO482" s="222"/>
      <c r="AP482" s="222"/>
      <c r="AQ482" s="222"/>
      <c r="AR482" s="222"/>
      <c r="AS482" s="222"/>
      <c r="AT482" s="222"/>
    </row>
    <row r="483" spans="2:46" ht="13.8" x14ac:dyDescent="0.25">
      <c r="B483" s="15"/>
      <c r="C483" s="15"/>
      <c r="D483" s="15"/>
      <c r="E483" s="16"/>
      <c r="F483" s="15"/>
      <c r="G483" s="29"/>
      <c r="H483" s="322"/>
      <c r="I483" s="323"/>
      <c r="J483" s="323"/>
      <c r="K483" s="15"/>
      <c r="L483" s="15"/>
      <c r="M483" s="204">
        <f t="shared" si="22"/>
        <v>0</v>
      </c>
      <c r="N483" s="44">
        <f>IF(DisplayUnits="standard",IF(G483=0,0,VLOOKUP(G483,'Flow Rate Table'!$B$13:$O$132,X483)),IF(G483=0,0,VLOOKUP(G483,#REF!,X483)))</f>
        <v>0</v>
      </c>
      <c r="O483" s="129" t="str">
        <f>IF(E483=$A$3,M483/Cost!$D$6,"N/A")</f>
        <v>N/A</v>
      </c>
      <c r="P483" s="45" t="str">
        <f>IF(E483=Translations!$A$100,VLOOKUP(Cost!$D$5,'Coefficient Table'!$A$8:$K$92,11,FALSE)*O483,"N/A")</f>
        <v>N/A</v>
      </c>
      <c r="Q483" s="45" t="str">
        <f>IF(E483=Translations!$A$100,VLOOKUP(Cost!$D$5,'Coefficient Table'!$A$8:$K$92,10,FALSE)*O483,"N/A")</f>
        <v>N/A</v>
      </c>
      <c r="R483" s="45" t="str">
        <f>IF(E483=Translations!$A$100,VLOOKUP(Cost!$D$5,'Coefficient Table'!$A$8:$K$92,9,FALSE)*P483,"N/A")</f>
        <v>N/A</v>
      </c>
      <c r="S483" s="127"/>
      <c r="T483" s="229"/>
      <c r="U483" s="222"/>
      <c r="V483" s="222"/>
      <c r="W483" s="222"/>
      <c r="X483" s="227">
        <f t="shared" si="21"/>
        <v>0</v>
      </c>
      <c r="Y483" s="222"/>
      <c r="Z483" s="222">
        <f>$N483*60*Cost!$H$10*Cost!$H$11*Cost!$D$7/1000</f>
        <v>0</v>
      </c>
      <c r="AA483" s="222">
        <f>$N483*60*Cost!$H$10*Cost!$H$11*Cost!$D$8/1000</f>
        <v>0</v>
      </c>
      <c r="AB483" s="222">
        <f>$N483*60*Cost!$H$10*Cost!$H$11*Cost!$D$9/1000</f>
        <v>0</v>
      </c>
      <c r="AC483" s="222">
        <f>$N483*60*Cost!$H$10*Cost!$H$11*Cost!$D$10/1000</f>
        <v>0</v>
      </c>
      <c r="AD483" s="222">
        <f>$N483*60*Cost!$H$10*Cost!$H$11*Cost!$D$11/1000</f>
        <v>0</v>
      </c>
      <c r="AE483" s="222">
        <f t="shared" si="23"/>
        <v>0</v>
      </c>
      <c r="AF483" s="222"/>
      <c r="AG483" s="222"/>
      <c r="AH483" s="222"/>
      <c r="AI483" s="222"/>
      <c r="AJ483" s="222"/>
      <c r="AK483" s="222"/>
      <c r="AL483" s="222"/>
      <c r="AM483" s="222"/>
      <c r="AN483" s="222"/>
      <c r="AO483" s="222"/>
      <c r="AP483" s="222"/>
      <c r="AQ483" s="222"/>
      <c r="AR483" s="222"/>
      <c r="AS483" s="222"/>
      <c r="AT483" s="222"/>
    </row>
    <row r="484" spans="2:46" ht="13.8" x14ac:dyDescent="0.25">
      <c r="B484" s="15"/>
      <c r="C484" s="15"/>
      <c r="D484" s="15"/>
      <c r="E484" s="16"/>
      <c r="F484" s="15"/>
      <c r="G484" s="29"/>
      <c r="H484" s="322"/>
      <c r="I484" s="323"/>
      <c r="J484" s="323"/>
      <c r="K484" s="15"/>
      <c r="L484" s="15"/>
      <c r="M484" s="204">
        <f t="shared" si="22"/>
        <v>0</v>
      </c>
      <c r="N484" s="44">
        <f>IF(DisplayUnits="standard",IF(G484=0,0,VLOOKUP(G484,'Flow Rate Table'!$B$13:$O$132,X484)),IF(G484=0,0,VLOOKUP(G484,#REF!,X484)))</f>
        <v>0</v>
      </c>
      <c r="O484" s="129" t="str">
        <f>IF(E484=$A$3,M484/Cost!$D$6,"N/A")</f>
        <v>N/A</v>
      </c>
      <c r="P484" s="45" t="str">
        <f>IF(E484=Translations!$A$100,VLOOKUP(Cost!$D$5,'Coefficient Table'!$A$8:$K$92,11,FALSE)*O484,"N/A")</f>
        <v>N/A</v>
      </c>
      <c r="Q484" s="45" t="str">
        <f>IF(E484=Translations!$A$100,VLOOKUP(Cost!$D$5,'Coefficient Table'!$A$8:$K$92,10,FALSE)*O484,"N/A")</f>
        <v>N/A</v>
      </c>
      <c r="R484" s="45" t="str">
        <f>IF(E484=Translations!$A$100,VLOOKUP(Cost!$D$5,'Coefficient Table'!$A$8:$K$92,9,FALSE)*P484,"N/A")</f>
        <v>N/A</v>
      </c>
      <c r="S484" s="127"/>
      <c r="T484" s="229"/>
      <c r="U484" s="222"/>
      <c r="V484" s="222"/>
      <c r="W484" s="222"/>
      <c r="X484" s="227">
        <f t="shared" si="21"/>
        <v>0</v>
      </c>
      <c r="Y484" s="222"/>
      <c r="Z484" s="222">
        <f>$N484*60*Cost!$H$10*Cost!$H$11*Cost!$D$7/1000</f>
        <v>0</v>
      </c>
      <c r="AA484" s="222">
        <f>$N484*60*Cost!$H$10*Cost!$H$11*Cost!$D$8/1000</f>
        <v>0</v>
      </c>
      <c r="AB484" s="222">
        <f>$N484*60*Cost!$H$10*Cost!$H$11*Cost!$D$9/1000</f>
        <v>0</v>
      </c>
      <c r="AC484" s="222">
        <f>$N484*60*Cost!$H$10*Cost!$H$11*Cost!$D$10/1000</f>
        <v>0</v>
      </c>
      <c r="AD484" s="222">
        <f>$N484*60*Cost!$H$10*Cost!$H$11*Cost!$D$11/1000</f>
        <v>0</v>
      </c>
      <c r="AE484" s="222">
        <f t="shared" si="23"/>
        <v>0</v>
      </c>
      <c r="AF484" s="222"/>
      <c r="AG484" s="222"/>
      <c r="AH484" s="222"/>
      <c r="AI484" s="222"/>
      <c r="AJ484" s="222"/>
      <c r="AK484" s="222"/>
      <c r="AL484" s="222"/>
      <c r="AM484" s="222"/>
      <c r="AN484" s="222"/>
      <c r="AO484" s="222"/>
      <c r="AP484" s="222"/>
      <c r="AQ484" s="222"/>
      <c r="AR484" s="222"/>
      <c r="AS484" s="222"/>
      <c r="AT484" s="222"/>
    </row>
    <row r="485" spans="2:46" ht="13.8" x14ac:dyDescent="0.25">
      <c r="B485" s="15"/>
      <c r="C485" s="15"/>
      <c r="D485" s="15"/>
      <c r="E485" s="16"/>
      <c r="F485" s="15"/>
      <c r="G485" s="29"/>
      <c r="H485" s="322"/>
      <c r="I485" s="323"/>
      <c r="J485" s="323"/>
      <c r="K485" s="15"/>
      <c r="L485" s="15"/>
      <c r="M485" s="204">
        <f t="shared" si="22"/>
        <v>0</v>
      </c>
      <c r="N485" s="44">
        <f>IF(DisplayUnits="standard",IF(G485=0,0,VLOOKUP(G485,'Flow Rate Table'!$B$13:$O$132,X485)),IF(G485=0,0,VLOOKUP(G485,#REF!,X485)))</f>
        <v>0</v>
      </c>
      <c r="O485" s="129" t="str">
        <f>IF(E485=$A$3,M485/Cost!$D$6,"N/A")</f>
        <v>N/A</v>
      </c>
      <c r="P485" s="45" t="str">
        <f>IF(E485=Translations!$A$100,VLOOKUP(Cost!$D$5,'Coefficient Table'!$A$8:$K$92,11,FALSE)*O485,"N/A")</f>
        <v>N/A</v>
      </c>
      <c r="Q485" s="45" t="str">
        <f>IF(E485=Translations!$A$100,VLOOKUP(Cost!$D$5,'Coefficient Table'!$A$8:$K$92,10,FALSE)*O485,"N/A")</f>
        <v>N/A</v>
      </c>
      <c r="R485" s="45" t="str">
        <f>IF(E485=Translations!$A$100,VLOOKUP(Cost!$D$5,'Coefficient Table'!$A$8:$K$92,9,FALSE)*P485,"N/A")</f>
        <v>N/A</v>
      </c>
      <c r="S485" s="127"/>
      <c r="T485" s="229"/>
      <c r="U485" s="222"/>
      <c r="V485" s="222"/>
      <c r="W485" s="222"/>
      <c r="X485" s="227">
        <f t="shared" si="21"/>
        <v>0</v>
      </c>
      <c r="Y485" s="222"/>
      <c r="Z485" s="222">
        <f>$N485*60*Cost!$H$10*Cost!$H$11*Cost!$D$7/1000</f>
        <v>0</v>
      </c>
      <c r="AA485" s="222">
        <f>$N485*60*Cost!$H$10*Cost!$H$11*Cost!$D$8/1000</f>
        <v>0</v>
      </c>
      <c r="AB485" s="222">
        <f>$N485*60*Cost!$H$10*Cost!$H$11*Cost!$D$9/1000</f>
        <v>0</v>
      </c>
      <c r="AC485" s="222">
        <f>$N485*60*Cost!$H$10*Cost!$H$11*Cost!$D$10/1000</f>
        <v>0</v>
      </c>
      <c r="AD485" s="222">
        <f>$N485*60*Cost!$H$10*Cost!$H$11*Cost!$D$11/1000</f>
        <v>0</v>
      </c>
      <c r="AE485" s="222">
        <f t="shared" si="23"/>
        <v>0</v>
      </c>
      <c r="AF485" s="222"/>
      <c r="AG485" s="222"/>
      <c r="AH485" s="222"/>
      <c r="AI485" s="222"/>
      <c r="AJ485" s="222"/>
      <c r="AK485" s="222"/>
      <c r="AL485" s="222"/>
      <c r="AM485" s="222"/>
      <c r="AN485" s="222"/>
      <c r="AO485" s="222"/>
      <c r="AP485" s="222"/>
      <c r="AQ485" s="222"/>
      <c r="AR485" s="222"/>
      <c r="AS485" s="222"/>
      <c r="AT485" s="222"/>
    </row>
    <row r="486" spans="2:46" ht="13.8" x14ac:dyDescent="0.25">
      <c r="B486" s="15"/>
      <c r="C486" s="15"/>
      <c r="D486" s="15"/>
      <c r="E486" s="16"/>
      <c r="F486" s="15"/>
      <c r="G486" s="29"/>
      <c r="H486" s="322"/>
      <c r="I486" s="323"/>
      <c r="J486" s="323"/>
      <c r="K486" s="15"/>
      <c r="L486" s="15"/>
      <c r="M486" s="204">
        <f t="shared" si="22"/>
        <v>0</v>
      </c>
      <c r="N486" s="44">
        <f>IF(DisplayUnits="standard",IF(G486=0,0,VLOOKUP(G486,'Flow Rate Table'!$B$13:$O$132,X486)),IF(G486=0,0,VLOOKUP(G486,#REF!,X486)))</f>
        <v>0</v>
      </c>
      <c r="O486" s="129" t="str">
        <f>IF(E486=$A$3,M486/Cost!$D$6,"N/A")</f>
        <v>N/A</v>
      </c>
      <c r="P486" s="45" t="str">
        <f>IF(E486=Translations!$A$100,VLOOKUP(Cost!$D$5,'Coefficient Table'!$A$8:$K$92,11,FALSE)*O486,"N/A")</f>
        <v>N/A</v>
      </c>
      <c r="Q486" s="45" t="str">
        <f>IF(E486=Translations!$A$100,VLOOKUP(Cost!$D$5,'Coefficient Table'!$A$8:$K$92,10,FALSE)*O486,"N/A")</f>
        <v>N/A</v>
      </c>
      <c r="R486" s="45" t="str">
        <f>IF(E486=Translations!$A$100,VLOOKUP(Cost!$D$5,'Coefficient Table'!$A$8:$K$92,9,FALSE)*P486,"N/A")</f>
        <v>N/A</v>
      </c>
      <c r="S486" s="127"/>
      <c r="T486" s="229"/>
      <c r="U486" s="222"/>
      <c r="V486" s="222"/>
      <c r="W486" s="222"/>
      <c r="X486" s="227">
        <f t="shared" si="21"/>
        <v>0</v>
      </c>
      <c r="Y486" s="222"/>
      <c r="Z486" s="222">
        <f>$N486*60*Cost!$H$10*Cost!$H$11*Cost!$D$7/1000</f>
        <v>0</v>
      </c>
      <c r="AA486" s="222">
        <f>$N486*60*Cost!$H$10*Cost!$H$11*Cost!$D$8/1000</f>
        <v>0</v>
      </c>
      <c r="AB486" s="222">
        <f>$N486*60*Cost!$H$10*Cost!$H$11*Cost!$D$9/1000</f>
        <v>0</v>
      </c>
      <c r="AC486" s="222">
        <f>$N486*60*Cost!$H$10*Cost!$H$11*Cost!$D$10/1000</f>
        <v>0</v>
      </c>
      <c r="AD486" s="222">
        <f>$N486*60*Cost!$H$10*Cost!$H$11*Cost!$D$11/1000</f>
        <v>0</v>
      </c>
      <c r="AE486" s="222">
        <f t="shared" si="23"/>
        <v>0</v>
      </c>
      <c r="AF486" s="222"/>
      <c r="AG486" s="222"/>
      <c r="AH486" s="222"/>
      <c r="AI486" s="222"/>
      <c r="AJ486" s="222"/>
      <c r="AK486" s="222"/>
      <c r="AL486" s="222"/>
      <c r="AM486" s="222"/>
      <c r="AN486" s="222"/>
      <c r="AO486" s="222"/>
      <c r="AP486" s="222"/>
      <c r="AQ486" s="222"/>
      <c r="AR486" s="222"/>
      <c r="AS486" s="222"/>
      <c r="AT486" s="222"/>
    </row>
    <row r="487" spans="2:46" ht="13.8" x14ac:dyDescent="0.25">
      <c r="B487" s="15"/>
      <c r="C487" s="15"/>
      <c r="D487" s="15"/>
      <c r="E487" s="16"/>
      <c r="F487" s="15"/>
      <c r="G487" s="29"/>
      <c r="H487" s="322"/>
      <c r="I487" s="323"/>
      <c r="J487" s="323"/>
      <c r="K487" s="15"/>
      <c r="L487" s="15"/>
      <c r="M487" s="204">
        <f t="shared" si="22"/>
        <v>0</v>
      </c>
      <c r="N487" s="44">
        <f>IF(DisplayUnits="standard",IF(G487=0,0,VLOOKUP(G487,'Flow Rate Table'!$B$13:$O$132,X487)),IF(G487=0,0,VLOOKUP(G487,#REF!,X487)))</f>
        <v>0</v>
      </c>
      <c r="O487" s="129" t="str">
        <f>IF(E487=$A$3,M487/Cost!$D$6,"N/A")</f>
        <v>N/A</v>
      </c>
      <c r="P487" s="45" t="str">
        <f>IF(E487=Translations!$A$100,VLOOKUP(Cost!$D$5,'Coefficient Table'!$A$8:$K$92,11,FALSE)*O487,"N/A")</f>
        <v>N/A</v>
      </c>
      <c r="Q487" s="45" t="str">
        <f>IF(E487=Translations!$A$100,VLOOKUP(Cost!$D$5,'Coefficient Table'!$A$8:$K$92,10,FALSE)*O487,"N/A")</f>
        <v>N/A</v>
      </c>
      <c r="R487" s="45" t="str">
        <f>IF(E487=Translations!$A$100,VLOOKUP(Cost!$D$5,'Coefficient Table'!$A$8:$K$92,9,FALSE)*P487,"N/A")</f>
        <v>N/A</v>
      </c>
      <c r="S487" s="127"/>
      <c r="T487" s="229"/>
      <c r="U487" s="222"/>
      <c r="V487" s="222"/>
      <c r="W487" s="222"/>
      <c r="X487" s="227">
        <f t="shared" si="21"/>
        <v>0</v>
      </c>
      <c r="Y487" s="222"/>
      <c r="Z487" s="222">
        <f>$N487*60*Cost!$H$10*Cost!$H$11*Cost!$D$7/1000</f>
        <v>0</v>
      </c>
      <c r="AA487" s="222">
        <f>$N487*60*Cost!$H$10*Cost!$H$11*Cost!$D$8/1000</f>
        <v>0</v>
      </c>
      <c r="AB487" s="222">
        <f>$N487*60*Cost!$H$10*Cost!$H$11*Cost!$D$9/1000</f>
        <v>0</v>
      </c>
      <c r="AC487" s="222">
        <f>$N487*60*Cost!$H$10*Cost!$H$11*Cost!$D$10/1000</f>
        <v>0</v>
      </c>
      <c r="AD487" s="222">
        <f>$N487*60*Cost!$H$10*Cost!$H$11*Cost!$D$11/1000</f>
        <v>0</v>
      </c>
      <c r="AE487" s="222">
        <f t="shared" si="23"/>
        <v>0</v>
      </c>
      <c r="AF487" s="222"/>
      <c r="AG487" s="222"/>
      <c r="AH487" s="222"/>
      <c r="AI487" s="222"/>
      <c r="AJ487" s="222"/>
      <c r="AK487" s="222"/>
      <c r="AL487" s="222"/>
      <c r="AM487" s="222"/>
      <c r="AN487" s="222"/>
      <c r="AO487" s="222"/>
      <c r="AP487" s="222"/>
      <c r="AQ487" s="222"/>
      <c r="AR487" s="222"/>
      <c r="AS487" s="222"/>
      <c r="AT487" s="222"/>
    </row>
    <row r="488" spans="2:46" ht="13.8" x14ac:dyDescent="0.25">
      <c r="B488" s="15"/>
      <c r="C488" s="15"/>
      <c r="D488" s="15"/>
      <c r="E488" s="16"/>
      <c r="F488" s="15"/>
      <c r="G488" s="29"/>
      <c r="H488" s="322"/>
      <c r="I488" s="323"/>
      <c r="J488" s="323"/>
      <c r="K488" s="15"/>
      <c r="L488" s="15"/>
      <c r="M488" s="204">
        <f t="shared" si="22"/>
        <v>0</v>
      </c>
      <c r="N488" s="44">
        <f>IF(DisplayUnits="standard",IF(G488=0,0,VLOOKUP(G488,'Flow Rate Table'!$B$13:$O$132,X488)),IF(G488=0,0,VLOOKUP(G488,#REF!,X488)))</f>
        <v>0</v>
      </c>
      <c r="O488" s="129" t="str">
        <f>IF(E488=$A$3,M488/Cost!$D$6,"N/A")</f>
        <v>N/A</v>
      </c>
      <c r="P488" s="45" t="str">
        <f>IF(E488=Translations!$A$100,VLOOKUP(Cost!$D$5,'Coefficient Table'!$A$8:$K$92,11,FALSE)*O488,"N/A")</f>
        <v>N/A</v>
      </c>
      <c r="Q488" s="45" t="str">
        <f>IF(E488=Translations!$A$100,VLOOKUP(Cost!$D$5,'Coefficient Table'!$A$8:$K$92,10,FALSE)*O488,"N/A")</f>
        <v>N/A</v>
      </c>
      <c r="R488" s="45" t="str">
        <f>IF(E488=Translations!$A$100,VLOOKUP(Cost!$D$5,'Coefficient Table'!$A$8:$K$92,9,FALSE)*P488,"N/A")</f>
        <v>N/A</v>
      </c>
      <c r="S488" s="127"/>
      <c r="T488" s="229"/>
      <c r="U488" s="222"/>
      <c r="V488" s="222"/>
      <c r="W488" s="222"/>
      <c r="X488" s="227">
        <f t="shared" si="21"/>
        <v>0</v>
      </c>
      <c r="Y488" s="222"/>
      <c r="Z488" s="222">
        <f>$N488*60*Cost!$H$10*Cost!$H$11*Cost!$D$7/1000</f>
        <v>0</v>
      </c>
      <c r="AA488" s="222">
        <f>$N488*60*Cost!$H$10*Cost!$H$11*Cost!$D$8/1000</f>
        <v>0</v>
      </c>
      <c r="AB488" s="222">
        <f>$N488*60*Cost!$H$10*Cost!$H$11*Cost!$D$9/1000</f>
        <v>0</v>
      </c>
      <c r="AC488" s="222">
        <f>$N488*60*Cost!$H$10*Cost!$H$11*Cost!$D$10/1000</f>
        <v>0</v>
      </c>
      <c r="AD488" s="222">
        <f>$N488*60*Cost!$H$10*Cost!$H$11*Cost!$D$11/1000</f>
        <v>0</v>
      </c>
      <c r="AE488" s="222">
        <f t="shared" si="23"/>
        <v>0</v>
      </c>
      <c r="AF488" s="222"/>
      <c r="AG488" s="222"/>
      <c r="AH488" s="222"/>
      <c r="AI488" s="222"/>
      <c r="AJ488" s="222"/>
      <c r="AK488" s="222"/>
      <c r="AL488" s="222"/>
      <c r="AM488" s="222"/>
      <c r="AN488" s="222"/>
      <c r="AO488" s="222"/>
      <c r="AP488" s="222"/>
      <c r="AQ488" s="222"/>
      <c r="AR488" s="222"/>
      <c r="AS488" s="222"/>
      <c r="AT488" s="222"/>
    </row>
    <row r="489" spans="2:46" ht="13.8" x14ac:dyDescent="0.25">
      <c r="B489" s="15"/>
      <c r="C489" s="15"/>
      <c r="D489" s="15"/>
      <c r="E489" s="16"/>
      <c r="F489" s="15"/>
      <c r="G489" s="29"/>
      <c r="H489" s="322"/>
      <c r="I489" s="323"/>
      <c r="J489" s="323"/>
      <c r="K489" s="15"/>
      <c r="L489" s="15"/>
      <c r="M489" s="204">
        <f t="shared" si="22"/>
        <v>0</v>
      </c>
      <c r="N489" s="44">
        <f>IF(DisplayUnits="standard",IF(G489=0,0,VLOOKUP(G489,'Flow Rate Table'!$B$13:$O$132,X489)),IF(G489=0,0,VLOOKUP(G489,#REF!,X489)))</f>
        <v>0</v>
      </c>
      <c r="O489" s="129" t="str">
        <f>IF(E489=$A$3,M489/Cost!$D$6,"N/A")</f>
        <v>N/A</v>
      </c>
      <c r="P489" s="45" t="str">
        <f>IF(E489=Translations!$A$100,VLOOKUP(Cost!$D$5,'Coefficient Table'!$A$8:$K$92,11,FALSE)*O489,"N/A")</f>
        <v>N/A</v>
      </c>
      <c r="Q489" s="45" t="str">
        <f>IF(E489=Translations!$A$100,VLOOKUP(Cost!$D$5,'Coefficient Table'!$A$8:$K$92,10,FALSE)*O489,"N/A")</f>
        <v>N/A</v>
      </c>
      <c r="R489" s="45" t="str">
        <f>IF(E489=Translations!$A$100,VLOOKUP(Cost!$D$5,'Coefficient Table'!$A$8:$K$92,9,FALSE)*P489,"N/A")</f>
        <v>N/A</v>
      </c>
      <c r="S489" s="127"/>
      <c r="T489" s="229"/>
      <c r="U489" s="222"/>
      <c r="V489" s="222"/>
      <c r="W489" s="222"/>
      <c r="X489" s="227">
        <f t="shared" si="21"/>
        <v>0</v>
      </c>
      <c r="Y489" s="222"/>
      <c r="Z489" s="222">
        <f>$N489*60*Cost!$H$10*Cost!$H$11*Cost!$D$7/1000</f>
        <v>0</v>
      </c>
      <c r="AA489" s="222">
        <f>$N489*60*Cost!$H$10*Cost!$H$11*Cost!$D$8/1000</f>
        <v>0</v>
      </c>
      <c r="AB489" s="222">
        <f>$N489*60*Cost!$H$10*Cost!$H$11*Cost!$D$9/1000</f>
        <v>0</v>
      </c>
      <c r="AC489" s="222">
        <f>$N489*60*Cost!$H$10*Cost!$H$11*Cost!$D$10/1000</f>
        <v>0</v>
      </c>
      <c r="AD489" s="222">
        <f>$N489*60*Cost!$H$10*Cost!$H$11*Cost!$D$11/1000</f>
        <v>0</v>
      </c>
      <c r="AE489" s="222">
        <f t="shared" si="23"/>
        <v>0</v>
      </c>
      <c r="AF489" s="222"/>
      <c r="AG489" s="222"/>
      <c r="AH489" s="222"/>
      <c r="AI489" s="222"/>
      <c r="AJ489" s="222"/>
      <c r="AK489" s="222"/>
      <c r="AL489" s="222"/>
      <c r="AM489" s="222"/>
      <c r="AN489" s="222"/>
      <c r="AO489" s="222"/>
      <c r="AP489" s="222"/>
      <c r="AQ489" s="222"/>
      <c r="AR489" s="222"/>
      <c r="AS489" s="222"/>
      <c r="AT489" s="222"/>
    </row>
    <row r="490" spans="2:46" ht="13.8" x14ac:dyDescent="0.25">
      <c r="B490" s="15"/>
      <c r="C490" s="15"/>
      <c r="D490" s="15"/>
      <c r="E490" s="16"/>
      <c r="F490" s="15"/>
      <c r="G490" s="29"/>
      <c r="H490" s="322"/>
      <c r="I490" s="323"/>
      <c r="J490" s="323"/>
      <c r="K490" s="15"/>
      <c r="L490" s="15"/>
      <c r="M490" s="204">
        <f t="shared" si="22"/>
        <v>0</v>
      </c>
      <c r="N490" s="44">
        <f>IF(DisplayUnits="standard",IF(G490=0,0,VLOOKUP(G490,'Flow Rate Table'!$B$13:$O$132,X490)),IF(G490=0,0,VLOOKUP(G490,#REF!,X490)))</f>
        <v>0</v>
      </c>
      <c r="O490" s="129" t="str">
        <f>IF(E490=$A$3,M490/Cost!$D$6,"N/A")</f>
        <v>N/A</v>
      </c>
      <c r="P490" s="45" t="str">
        <f>IF(E490=Translations!$A$100,VLOOKUP(Cost!$D$5,'Coefficient Table'!$A$8:$K$92,11,FALSE)*O490,"N/A")</f>
        <v>N/A</v>
      </c>
      <c r="Q490" s="45" t="str">
        <f>IF(E490=Translations!$A$100,VLOOKUP(Cost!$D$5,'Coefficient Table'!$A$8:$K$92,10,FALSE)*O490,"N/A")</f>
        <v>N/A</v>
      </c>
      <c r="R490" s="45" t="str">
        <f>IF(E490=Translations!$A$100,VLOOKUP(Cost!$D$5,'Coefficient Table'!$A$8:$K$92,9,FALSE)*P490,"N/A")</f>
        <v>N/A</v>
      </c>
      <c r="S490" s="127"/>
      <c r="T490" s="229"/>
      <c r="U490" s="222"/>
      <c r="V490" s="222"/>
      <c r="W490" s="222"/>
      <c r="X490" s="227">
        <f t="shared" si="21"/>
        <v>0</v>
      </c>
      <c r="Y490" s="222"/>
      <c r="Z490" s="222">
        <f>$N490*60*Cost!$H$10*Cost!$H$11*Cost!$D$7/1000</f>
        <v>0</v>
      </c>
      <c r="AA490" s="222">
        <f>$N490*60*Cost!$H$10*Cost!$H$11*Cost!$D$8/1000</f>
        <v>0</v>
      </c>
      <c r="AB490" s="222">
        <f>$N490*60*Cost!$H$10*Cost!$H$11*Cost!$D$9/1000</f>
        <v>0</v>
      </c>
      <c r="AC490" s="222">
        <f>$N490*60*Cost!$H$10*Cost!$H$11*Cost!$D$10/1000</f>
        <v>0</v>
      </c>
      <c r="AD490" s="222">
        <f>$N490*60*Cost!$H$10*Cost!$H$11*Cost!$D$11/1000</f>
        <v>0</v>
      </c>
      <c r="AE490" s="222">
        <f t="shared" si="23"/>
        <v>0</v>
      </c>
      <c r="AF490" s="222"/>
      <c r="AG490" s="222"/>
      <c r="AH490" s="222"/>
      <c r="AI490" s="222"/>
      <c r="AJ490" s="222"/>
      <c r="AK490" s="222"/>
      <c r="AL490" s="222"/>
      <c r="AM490" s="222"/>
      <c r="AN490" s="222"/>
      <c r="AO490" s="222"/>
      <c r="AP490" s="222"/>
      <c r="AQ490" s="222"/>
      <c r="AR490" s="222"/>
      <c r="AS490" s="222"/>
      <c r="AT490" s="222"/>
    </row>
    <row r="491" spans="2:46" ht="13.8" x14ac:dyDescent="0.25">
      <c r="B491" s="15"/>
      <c r="C491" s="15"/>
      <c r="D491" s="15"/>
      <c r="E491" s="16"/>
      <c r="F491" s="15"/>
      <c r="G491" s="29"/>
      <c r="H491" s="322"/>
      <c r="I491" s="323"/>
      <c r="J491" s="323"/>
      <c r="K491" s="15"/>
      <c r="L491" s="15"/>
      <c r="M491" s="204">
        <f t="shared" si="22"/>
        <v>0</v>
      </c>
      <c r="N491" s="44">
        <f>IF(DisplayUnits="standard",IF(G491=0,0,VLOOKUP(G491,'Flow Rate Table'!$B$13:$O$132,X491)),IF(G491=0,0,VLOOKUP(G491,#REF!,X491)))</f>
        <v>0</v>
      </c>
      <c r="O491" s="129" t="str">
        <f>IF(E491=$A$3,M491/Cost!$D$6,"N/A")</f>
        <v>N/A</v>
      </c>
      <c r="P491" s="45" t="str">
        <f>IF(E491=Translations!$A$100,VLOOKUP(Cost!$D$5,'Coefficient Table'!$A$8:$K$92,11,FALSE)*O491,"N/A")</f>
        <v>N/A</v>
      </c>
      <c r="Q491" s="45" t="str">
        <f>IF(E491=Translations!$A$100,VLOOKUP(Cost!$D$5,'Coefficient Table'!$A$8:$K$92,10,FALSE)*O491,"N/A")</f>
        <v>N/A</v>
      </c>
      <c r="R491" s="45" t="str">
        <f>IF(E491=Translations!$A$100,VLOOKUP(Cost!$D$5,'Coefficient Table'!$A$8:$K$92,9,FALSE)*P491,"N/A")</f>
        <v>N/A</v>
      </c>
      <c r="S491" s="127"/>
      <c r="T491" s="229"/>
      <c r="U491" s="222"/>
      <c r="V491" s="222"/>
      <c r="W491" s="222"/>
      <c r="X491" s="227">
        <f t="shared" si="21"/>
        <v>0</v>
      </c>
      <c r="Y491" s="222"/>
      <c r="Z491" s="222">
        <f>$N491*60*Cost!$H$10*Cost!$H$11*Cost!$D$7/1000</f>
        <v>0</v>
      </c>
      <c r="AA491" s="222">
        <f>$N491*60*Cost!$H$10*Cost!$H$11*Cost!$D$8/1000</f>
        <v>0</v>
      </c>
      <c r="AB491" s="222">
        <f>$N491*60*Cost!$H$10*Cost!$H$11*Cost!$D$9/1000</f>
        <v>0</v>
      </c>
      <c r="AC491" s="222">
        <f>$N491*60*Cost!$H$10*Cost!$H$11*Cost!$D$10/1000</f>
        <v>0</v>
      </c>
      <c r="AD491" s="222">
        <f>$N491*60*Cost!$H$10*Cost!$H$11*Cost!$D$11/1000</f>
        <v>0</v>
      </c>
      <c r="AE491" s="222">
        <f t="shared" si="23"/>
        <v>0</v>
      </c>
      <c r="AF491" s="222"/>
      <c r="AG491" s="222"/>
      <c r="AH491" s="222"/>
      <c r="AI491" s="222"/>
      <c r="AJ491" s="222"/>
      <c r="AK491" s="222"/>
      <c r="AL491" s="222"/>
      <c r="AM491" s="222"/>
      <c r="AN491" s="222"/>
      <c r="AO491" s="222"/>
      <c r="AP491" s="222"/>
      <c r="AQ491" s="222"/>
      <c r="AR491" s="222"/>
      <c r="AS491" s="222"/>
      <c r="AT491" s="222"/>
    </row>
    <row r="492" spans="2:46" ht="13.8" x14ac:dyDescent="0.25">
      <c r="B492" s="15"/>
      <c r="C492" s="15"/>
      <c r="D492" s="15"/>
      <c r="E492" s="16"/>
      <c r="F492" s="15"/>
      <c r="G492" s="29"/>
      <c r="H492" s="322"/>
      <c r="I492" s="323"/>
      <c r="J492" s="323"/>
      <c r="K492" s="15"/>
      <c r="L492" s="15"/>
      <c r="M492" s="204">
        <f t="shared" si="22"/>
        <v>0</v>
      </c>
      <c r="N492" s="44">
        <f>IF(DisplayUnits="standard",IF(G492=0,0,VLOOKUP(G492,'Flow Rate Table'!$B$13:$O$132,X492)),IF(G492=0,0,VLOOKUP(G492,#REF!,X492)))</f>
        <v>0</v>
      </c>
      <c r="O492" s="129" t="str">
        <f>IF(E492=$A$3,M492/Cost!$D$6,"N/A")</f>
        <v>N/A</v>
      </c>
      <c r="P492" s="45" t="str">
        <f>IF(E492=Translations!$A$100,VLOOKUP(Cost!$D$5,'Coefficient Table'!$A$8:$K$92,11,FALSE)*O492,"N/A")</f>
        <v>N/A</v>
      </c>
      <c r="Q492" s="45" t="str">
        <f>IF(E492=Translations!$A$100,VLOOKUP(Cost!$D$5,'Coefficient Table'!$A$8:$K$92,10,FALSE)*O492,"N/A")</f>
        <v>N/A</v>
      </c>
      <c r="R492" s="45" t="str">
        <f>IF(E492=Translations!$A$100,VLOOKUP(Cost!$D$5,'Coefficient Table'!$A$8:$K$92,9,FALSE)*P492,"N/A")</f>
        <v>N/A</v>
      </c>
      <c r="S492" s="127"/>
      <c r="T492" s="229"/>
      <c r="U492" s="222"/>
      <c r="V492" s="222"/>
      <c r="W492" s="222"/>
      <c r="X492" s="227">
        <f t="shared" si="21"/>
        <v>0</v>
      </c>
      <c r="Y492" s="222"/>
      <c r="Z492" s="222">
        <f>$N492*60*Cost!$H$10*Cost!$H$11*Cost!$D$7/1000</f>
        <v>0</v>
      </c>
      <c r="AA492" s="222">
        <f>$N492*60*Cost!$H$10*Cost!$H$11*Cost!$D$8/1000</f>
        <v>0</v>
      </c>
      <c r="AB492" s="222">
        <f>$N492*60*Cost!$H$10*Cost!$H$11*Cost!$D$9/1000</f>
        <v>0</v>
      </c>
      <c r="AC492" s="222">
        <f>$N492*60*Cost!$H$10*Cost!$H$11*Cost!$D$10/1000</f>
        <v>0</v>
      </c>
      <c r="AD492" s="222">
        <f>$N492*60*Cost!$H$10*Cost!$H$11*Cost!$D$11/1000</f>
        <v>0</v>
      </c>
      <c r="AE492" s="222">
        <f t="shared" si="23"/>
        <v>0</v>
      </c>
      <c r="AF492" s="222"/>
      <c r="AG492" s="222"/>
      <c r="AH492" s="222"/>
      <c r="AI492" s="222"/>
      <c r="AJ492" s="222"/>
      <c r="AK492" s="222"/>
      <c r="AL492" s="222"/>
      <c r="AM492" s="222"/>
      <c r="AN492" s="222"/>
      <c r="AO492" s="222"/>
      <c r="AP492" s="222"/>
      <c r="AQ492" s="222"/>
      <c r="AR492" s="222"/>
      <c r="AS492" s="222"/>
      <c r="AT492" s="222"/>
    </row>
    <row r="493" spans="2:46" ht="13.8" x14ac:dyDescent="0.25">
      <c r="B493" s="15"/>
      <c r="C493" s="15"/>
      <c r="D493" s="15"/>
      <c r="E493" s="16"/>
      <c r="F493" s="15"/>
      <c r="G493" s="29"/>
      <c r="H493" s="322"/>
      <c r="I493" s="323"/>
      <c r="J493" s="323"/>
      <c r="K493" s="15"/>
      <c r="L493" s="15"/>
      <c r="M493" s="204">
        <f t="shared" si="22"/>
        <v>0</v>
      </c>
      <c r="N493" s="44">
        <f>IF(DisplayUnits="standard",IF(G493=0,0,VLOOKUP(G493,'Flow Rate Table'!$B$13:$O$132,X493)),IF(G493=0,0,VLOOKUP(G493,#REF!,X493)))</f>
        <v>0</v>
      </c>
      <c r="O493" s="129" t="str">
        <f>IF(E493=$A$3,M493/Cost!$D$6,"N/A")</f>
        <v>N/A</v>
      </c>
      <c r="P493" s="45" t="str">
        <f>IF(E493=Translations!$A$100,VLOOKUP(Cost!$D$5,'Coefficient Table'!$A$8:$K$92,11,FALSE)*O493,"N/A")</f>
        <v>N/A</v>
      </c>
      <c r="Q493" s="45" t="str">
        <f>IF(E493=Translations!$A$100,VLOOKUP(Cost!$D$5,'Coefficient Table'!$A$8:$K$92,10,FALSE)*O493,"N/A")</f>
        <v>N/A</v>
      </c>
      <c r="R493" s="45" t="str">
        <f>IF(E493=Translations!$A$100,VLOOKUP(Cost!$D$5,'Coefficient Table'!$A$8:$K$92,9,FALSE)*P493,"N/A")</f>
        <v>N/A</v>
      </c>
      <c r="S493" s="127"/>
      <c r="T493" s="229"/>
      <c r="U493" s="222"/>
      <c r="V493" s="222"/>
      <c r="W493" s="222"/>
      <c r="X493" s="227">
        <f t="shared" si="21"/>
        <v>0</v>
      </c>
      <c r="Y493" s="222"/>
      <c r="Z493" s="222">
        <f>$N493*60*Cost!$H$10*Cost!$H$11*Cost!$D$7/1000</f>
        <v>0</v>
      </c>
      <c r="AA493" s="222">
        <f>$N493*60*Cost!$H$10*Cost!$H$11*Cost!$D$8/1000</f>
        <v>0</v>
      </c>
      <c r="AB493" s="222">
        <f>$N493*60*Cost!$H$10*Cost!$H$11*Cost!$D$9/1000</f>
        <v>0</v>
      </c>
      <c r="AC493" s="222">
        <f>$N493*60*Cost!$H$10*Cost!$H$11*Cost!$D$10/1000</f>
        <v>0</v>
      </c>
      <c r="AD493" s="222">
        <f>$N493*60*Cost!$H$10*Cost!$H$11*Cost!$D$11/1000</f>
        <v>0</v>
      </c>
      <c r="AE493" s="222">
        <f t="shared" si="23"/>
        <v>0</v>
      </c>
      <c r="AF493" s="222"/>
      <c r="AG493" s="222"/>
      <c r="AH493" s="222"/>
      <c r="AI493" s="222"/>
      <c r="AJ493" s="222"/>
      <c r="AK493" s="222"/>
      <c r="AL493" s="222"/>
      <c r="AM493" s="222"/>
      <c r="AN493" s="222"/>
      <c r="AO493" s="222"/>
      <c r="AP493" s="222"/>
      <c r="AQ493" s="222"/>
      <c r="AR493" s="222"/>
      <c r="AS493" s="222"/>
      <c r="AT493" s="222"/>
    </row>
    <row r="494" spans="2:46" ht="13.8" x14ac:dyDescent="0.25">
      <c r="B494" s="15"/>
      <c r="C494" s="15"/>
      <c r="D494" s="15"/>
      <c r="E494" s="16"/>
      <c r="F494" s="15"/>
      <c r="G494" s="29"/>
      <c r="H494" s="322"/>
      <c r="I494" s="323"/>
      <c r="J494" s="323"/>
      <c r="K494" s="15"/>
      <c r="L494" s="15"/>
      <c r="M494" s="204">
        <f t="shared" si="22"/>
        <v>0</v>
      </c>
      <c r="N494" s="44">
        <f>IF(DisplayUnits="standard",IF(G494=0,0,VLOOKUP(G494,'Flow Rate Table'!$B$13:$O$132,X494)),IF(G494=0,0,VLOOKUP(G494,#REF!,X494)))</f>
        <v>0</v>
      </c>
      <c r="O494" s="129" t="str">
        <f>IF(E494=$A$3,M494/Cost!$D$6,"N/A")</f>
        <v>N/A</v>
      </c>
      <c r="P494" s="45" t="str">
        <f>IF(E494=Translations!$A$100,VLOOKUP(Cost!$D$5,'Coefficient Table'!$A$8:$K$92,11,FALSE)*O494,"N/A")</f>
        <v>N/A</v>
      </c>
      <c r="Q494" s="45" t="str">
        <f>IF(E494=Translations!$A$100,VLOOKUP(Cost!$D$5,'Coefficient Table'!$A$8:$K$92,10,FALSE)*O494,"N/A")</f>
        <v>N/A</v>
      </c>
      <c r="R494" s="45" t="str">
        <f>IF(E494=Translations!$A$100,VLOOKUP(Cost!$D$5,'Coefficient Table'!$A$8:$K$92,9,FALSE)*P494,"N/A")</f>
        <v>N/A</v>
      </c>
      <c r="S494" s="127"/>
      <c r="T494" s="229"/>
      <c r="U494" s="222"/>
      <c r="V494" s="222"/>
      <c r="W494" s="222"/>
      <c r="X494" s="227">
        <f t="shared" si="21"/>
        <v>0</v>
      </c>
      <c r="Y494" s="222"/>
      <c r="Z494" s="222">
        <f>$N494*60*Cost!$H$10*Cost!$H$11*Cost!$D$7/1000</f>
        <v>0</v>
      </c>
      <c r="AA494" s="222">
        <f>$N494*60*Cost!$H$10*Cost!$H$11*Cost!$D$8/1000</f>
        <v>0</v>
      </c>
      <c r="AB494" s="222">
        <f>$N494*60*Cost!$H$10*Cost!$H$11*Cost!$D$9/1000</f>
        <v>0</v>
      </c>
      <c r="AC494" s="222">
        <f>$N494*60*Cost!$H$10*Cost!$H$11*Cost!$D$10/1000</f>
        <v>0</v>
      </c>
      <c r="AD494" s="222">
        <f>$N494*60*Cost!$H$10*Cost!$H$11*Cost!$D$11/1000</f>
        <v>0</v>
      </c>
      <c r="AE494" s="222">
        <f t="shared" si="23"/>
        <v>0</v>
      </c>
      <c r="AF494" s="222"/>
      <c r="AG494" s="222"/>
      <c r="AH494" s="222"/>
      <c r="AI494" s="222"/>
      <c r="AJ494" s="222"/>
      <c r="AK494" s="222"/>
      <c r="AL494" s="222"/>
      <c r="AM494" s="222"/>
      <c r="AN494" s="222"/>
      <c r="AO494" s="222"/>
      <c r="AP494" s="222"/>
      <c r="AQ494" s="222"/>
      <c r="AR494" s="222"/>
      <c r="AS494" s="222"/>
      <c r="AT494" s="222"/>
    </row>
    <row r="495" spans="2:46" ht="13.8" x14ac:dyDescent="0.25">
      <c r="B495" s="15"/>
      <c r="C495" s="15"/>
      <c r="D495" s="15"/>
      <c r="E495" s="16"/>
      <c r="F495" s="15"/>
      <c r="G495" s="29"/>
      <c r="H495" s="322"/>
      <c r="I495" s="323"/>
      <c r="J495" s="323"/>
      <c r="K495" s="15"/>
      <c r="L495" s="15"/>
      <c r="M495" s="204">
        <f t="shared" si="22"/>
        <v>0</v>
      </c>
      <c r="N495" s="44">
        <f>IF(DisplayUnits="standard",IF(G495=0,0,VLOOKUP(G495,'Flow Rate Table'!$B$13:$O$132,X495)),IF(G495=0,0,VLOOKUP(G495,#REF!,X495)))</f>
        <v>0</v>
      </c>
      <c r="O495" s="129" t="str">
        <f>IF(E495=$A$3,M495/Cost!$D$6,"N/A")</f>
        <v>N/A</v>
      </c>
      <c r="P495" s="45" t="str">
        <f>IF(E495=Translations!$A$100,VLOOKUP(Cost!$D$5,'Coefficient Table'!$A$8:$K$92,11,FALSE)*O495,"N/A")</f>
        <v>N/A</v>
      </c>
      <c r="Q495" s="45" t="str">
        <f>IF(E495=Translations!$A$100,VLOOKUP(Cost!$D$5,'Coefficient Table'!$A$8:$K$92,10,FALSE)*O495,"N/A")</f>
        <v>N/A</v>
      </c>
      <c r="R495" s="45" t="str">
        <f>IF(E495=Translations!$A$100,VLOOKUP(Cost!$D$5,'Coefficient Table'!$A$8:$K$92,9,FALSE)*P495,"N/A")</f>
        <v>N/A</v>
      </c>
      <c r="S495" s="127"/>
      <c r="T495" s="229"/>
      <c r="U495" s="222"/>
      <c r="V495" s="222"/>
      <c r="W495" s="222"/>
      <c r="X495" s="227">
        <f t="shared" si="21"/>
        <v>0</v>
      </c>
      <c r="Y495" s="222"/>
      <c r="Z495" s="222">
        <f>$N495*60*Cost!$H$10*Cost!$H$11*Cost!$D$7/1000</f>
        <v>0</v>
      </c>
      <c r="AA495" s="222">
        <f>$N495*60*Cost!$H$10*Cost!$H$11*Cost!$D$8/1000</f>
        <v>0</v>
      </c>
      <c r="AB495" s="222">
        <f>$N495*60*Cost!$H$10*Cost!$H$11*Cost!$D$9/1000</f>
        <v>0</v>
      </c>
      <c r="AC495" s="222">
        <f>$N495*60*Cost!$H$10*Cost!$H$11*Cost!$D$10/1000</f>
        <v>0</v>
      </c>
      <c r="AD495" s="222">
        <f>$N495*60*Cost!$H$10*Cost!$H$11*Cost!$D$11/1000</f>
        <v>0</v>
      </c>
      <c r="AE495" s="222">
        <f t="shared" si="23"/>
        <v>0</v>
      </c>
      <c r="AF495" s="222"/>
      <c r="AG495" s="222"/>
      <c r="AH495" s="222"/>
      <c r="AI495" s="222"/>
      <c r="AJ495" s="222"/>
      <c r="AK495" s="222"/>
      <c r="AL495" s="222"/>
      <c r="AM495" s="222"/>
      <c r="AN495" s="222"/>
      <c r="AO495" s="222"/>
      <c r="AP495" s="222"/>
      <c r="AQ495" s="222"/>
      <c r="AR495" s="222"/>
      <c r="AS495" s="222"/>
      <c r="AT495" s="222"/>
    </row>
    <row r="496" spans="2:46" ht="13.8" x14ac:dyDescent="0.25">
      <c r="B496" s="15"/>
      <c r="C496" s="15"/>
      <c r="D496" s="15"/>
      <c r="E496" s="16"/>
      <c r="F496" s="15"/>
      <c r="G496" s="29"/>
      <c r="H496" s="322"/>
      <c r="I496" s="323"/>
      <c r="J496" s="323"/>
      <c r="K496" s="15"/>
      <c r="L496" s="15"/>
      <c r="M496" s="204">
        <f t="shared" si="22"/>
        <v>0</v>
      </c>
      <c r="N496" s="44">
        <f>IF(DisplayUnits="standard",IF(G496=0,0,VLOOKUP(G496,'Flow Rate Table'!$B$13:$O$132,X496)),IF(G496=0,0,VLOOKUP(G496,#REF!,X496)))</f>
        <v>0</v>
      </c>
      <c r="O496" s="129" t="str">
        <f>IF(E496=$A$3,M496/Cost!$D$6,"N/A")</f>
        <v>N/A</v>
      </c>
      <c r="P496" s="45" t="str">
        <f>IF(E496=Translations!$A$100,VLOOKUP(Cost!$D$5,'Coefficient Table'!$A$8:$K$92,11,FALSE)*O496,"N/A")</f>
        <v>N/A</v>
      </c>
      <c r="Q496" s="45" t="str">
        <f>IF(E496=Translations!$A$100,VLOOKUP(Cost!$D$5,'Coefficient Table'!$A$8:$K$92,10,FALSE)*O496,"N/A")</f>
        <v>N/A</v>
      </c>
      <c r="R496" s="45" t="str">
        <f>IF(E496=Translations!$A$100,VLOOKUP(Cost!$D$5,'Coefficient Table'!$A$8:$K$92,9,FALSE)*P496,"N/A")</f>
        <v>N/A</v>
      </c>
      <c r="S496" s="127"/>
      <c r="T496" s="229"/>
      <c r="U496" s="222"/>
      <c r="V496" s="222"/>
      <c r="W496" s="222"/>
      <c r="X496" s="227">
        <f t="shared" si="21"/>
        <v>0</v>
      </c>
      <c r="Y496" s="222"/>
      <c r="Z496" s="222">
        <f>$N496*60*Cost!$H$10*Cost!$H$11*Cost!$D$7/1000</f>
        <v>0</v>
      </c>
      <c r="AA496" s="222">
        <f>$N496*60*Cost!$H$10*Cost!$H$11*Cost!$D$8/1000</f>
        <v>0</v>
      </c>
      <c r="AB496" s="222">
        <f>$N496*60*Cost!$H$10*Cost!$H$11*Cost!$D$9/1000</f>
        <v>0</v>
      </c>
      <c r="AC496" s="222">
        <f>$N496*60*Cost!$H$10*Cost!$H$11*Cost!$D$10/1000</f>
        <v>0</v>
      </c>
      <c r="AD496" s="222">
        <f>$N496*60*Cost!$H$10*Cost!$H$11*Cost!$D$11/1000</f>
        <v>0</v>
      </c>
      <c r="AE496" s="222">
        <f t="shared" si="23"/>
        <v>0</v>
      </c>
      <c r="AF496" s="222"/>
      <c r="AG496" s="222"/>
      <c r="AH496" s="222"/>
      <c r="AI496" s="222"/>
      <c r="AJ496" s="222"/>
      <c r="AK496" s="222"/>
      <c r="AL496" s="222"/>
      <c r="AM496" s="222"/>
      <c r="AN496" s="222"/>
      <c r="AO496" s="222"/>
      <c r="AP496" s="222"/>
      <c r="AQ496" s="222"/>
      <c r="AR496" s="222"/>
      <c r="AS496" s="222"/>
      <c r="AT496" s="222"/>
    </row>
    <row r="497" spans="2:46" ht="13.8" x14ac:dyDescent="0.25">
      <c r="B497" s="15"/>
      <c r="C497" s="15"/>
      <c r="D497" s="15"/>
      <c r="E497" s="16"/>
      <c r="F497" s="15"/>
      <c r="G497" s="29"/>
      <c r="H497" s="322"/>
      <c r="I497" s="323"/>
      <c r="J497" s="323"/>
      <c r="K497" s="15"/>
      <c r="L497" s="15"/>
      <c r="M497" s="204">
        <f t="shared" si="22"/>
        <v>0</v>
      </c>
      <c r="N497" s="44">
        <f>IF(DisplayUnits="standard",IF(G497=0,0,VLOOKUP(G497,'Flow Rate Table'!$B$13:$O$132,X497)),IF(G497=0,0,VLOOKUP(G497,#REF!,X497)))</f>
        <v>0</v>
      </c>
      <c r="O497" s="129" t="str">
        <f>IF(E497=$A$3,M497/Cost!$D$6,"N/A")</f>
        <v>N/A</v>
      </c>
      <c r="P497" s="45" t="str">
        <f>IF(E497=Translations!$A$100,VLOOKUP(Cost!$D$5,'Coefficient Table'!$A$8:$K$92,11,FALSE)*O497,"N/A")</f>
        <v>N/A</v>
      </c>
      <c r="Q497" s="45" t="str">
        <f>IF(E497=Translations!$A$100,VLOOKUP(Cost!$D$5,'Coefficient Table'!$A$8:$K$92,10,FALSE)*O497,"N/A")</f>
        <v>N/A</v>
      </c>
      <c r="R497" s="45" t="str">
        <f>IF(E497=Translations!$A$100,VLOOKUP(Cost!$D$5,'Coefficient Table'!$A$8:$K$92,9,FALSE)*P497,"N/A")</f>
        <v>N/A</v>
      </c>
      <c r="S497" s="127"/>
      <c r="T497" s="229"/>
      <c r="U497" s="222"/>
      <c r="V497" s="222"/>
      <c r="W497" s="222"/>
      <c r="X497" s="227">
        <f t="shared" si="21"/>
        <v>0</v>
      </c>
      <c r="Y497" s="222"/>
      <c r="Z497" s="222">
        <f>$N497*60*Cost!$H$10*Cost!$H$11*Cost!$D$7/1000</f>
        <v>0</v>
      </c>
      <c r="AA497" s="222">
        <f>$N497*60*Cost!$H$10*Cost!$H$11*Cost!$D$8/1000</f>
        <v>0</v>
      </c>
      <c r="AB497" s="222">
        <f>$N497*60*Cost!$H$10*Cost!$H$11*Cost!$D$9/1000</f>
        <v>0</v>
      </c>
      <c r="AC497" s="222">
        <f>$N497*60*Cost!$H$10*Cost!$H$11*Cost!$D$10/1000</f>
        <v>0</v>
      </c>
      <c r="AD497" s="222">
        <f>$N497*60*Cost!$H$10*Cost!$H$11*Cost!$D$11/1000</f>
        <v>0</v>
      </c>
      <c r="AE497" s="222">
        <f t="shared" si="23"/>
        <v>0</v>
      </c>
      <c r="AF497" s="222"/>
      <c r="AG497" s="222"/>
      <c r="AH497" s="222"/>
      <c r="AI497" s="222"/>
      <c r="AJ497" s="222"/>
      <c r="AK497" s="222"/>
      <c r="AL497" s="222"/>
      <c r="AM497" s="222"/>
      <c r="AN497" s="222"/>
      <c r="AO497" s="222"/>
      <c r="AP497" s="222"/>
      <c r="AQ497" s="222"/>
      <c r="AR497" s="222"/>
      <c r="AS497" s="222"/>
      <c r="AT497" s="222"/>
    </row>
    <row r="498" spans="2:46" ht="13.8" x14ac:dyDescent="0.25">
      <c r="B498" s="15"/>
      <c r="C498" s="15"/>
      <c r="D498" s="15"/>
      <c r="E498" s="16"/>
      <c r="F498" s="15"/>
      <c r="G498" s="29"/>
      <c r="H498" s="322"/>
      <c r="I498" s="323"/>
      <c r="J498" s="323"/>
      <c r="K498" s="15"/>
      <c r="L498" s="15"/>
      <c r="M498" s="204">
        <f t="shared" si="22"/>
        <v>0</v>
      </c>
      <c r="N498" s="44">
        <f>IF(DisplayUnits="standard",IF(G498=0,0,VLOOKUP(G498,'Flow Rate Table'!$B$13:$O$132,X498)),IF(G498=0,0,VLOOKUP(G498,#REF!,X498)))</f>
        <v>0</v>
      </c>
      <c r="O498" s="129" t="str">
        <f>IF(E498=$A$3,M498/Cost!$D$6,"N/A")</f>
        <v>N/A</v>
      </c>
      <c r="P498" s="45" t="str">
        <f>IF(E498=Translations!$A$100,VLOOKUP(Cost!$D$5,'Coefficient Table'!$A$8:$K$92,11,FALSE)*O498,"N/A")</f>
        <v>N/A</v>
      </c>
      <c r="Q498" s="45" t="str">
        <f>IF(E498=Translations!$A$100,VLOOKUP(Cost!$D$5,'Coefficient Table'!$A$8:$K$92,10,FALSE)*O498,"N/A")</f>
        <v>N/A</v>
      </c>
      <c r="R498" s="45" t="str">
        <f>IF(E498=Translations!$A$100,VLOOKUP(Cost!$D$5,'Coefficient Table'!$A$8:$K$92,9,FALSE)*P498,"N/A")</f>
        <v>N/A</v>
      </c>
      <c r="S498" s="127"/>
      <c r="T498" s="229"/>
      <c r="U498" s="222"/>
      <c r="V498" s="222"/>
      <c r="W498" s="222"/>
      <c r="X498" s="227">
        <f t="shared" si="21"/>
        <v>0</v>
      </c>
      <c r="Y498" s="222"/>
      <c r="Z498" s="222">
        <f>$N498*60*Cost!$H$10*Cost!$H$11*Cost!$D$7/1000</f>
        <v>0</v>
      </c>
      <c r="AA498" s="222">
        <f>$N498*60*Cost!$H$10*Cost!$H$11*Cost!$D$8/1000</f>
        <v>0</v>
      </c>
      <c r="AB498" s="222">
        <f>$N498*60*Cost!$H$10*Cost!$H$11*Cost!$D$9/1000</f>
        <v>0</v>
      </c>
      <c r="AC498" s="222">
        <f>$N498*60*Cost!$H$10*Cost!$H$11*Cost!$D$10/1000</f>
        <v>0</v>
      </c>
      <c r="AD498" s="222">
        <f>$N498*60*Cost!$H$10*Cost!$H$11*Cost!$D$11/1000</f>
        <v>0</v>
      </c>
      <c r="AE498" s="222">
        <f t="shared" si="23"/>
        <v>0</v>
      </c>
      <c r="AF498" s="222"/>
      <c r="AG498" s="222"/>
      <c r="AH498" s="222"/>
      <c r="AI498" s="222"/>
      <c r="AJ498" s="222"/>
      <c r="AK498" s="222"/>
      <c r="AL498" s="222"/>
      <c r="AM498" s="222"/>
      <c r="AN498" s="222"/>
      <c r="AO498" s="222"/>
      <c r="AP498" s="222"/>
      <c r="AQ498" s="222"/>
      <c r="AR498" s="222"/>
      <c r="AS498" s="222"/>
      <c r="AT498" s="222"/>
    </row>
    <row r="499" spans="2:46" ht="13.8" x14ac:dyDescent="0.25">
      <c r="B499" s="15"/>
      <c r="C499" s="15"/>
      <c r="D499" s="15"/>
      <c r="E499" s="16"/>
      <c r="F499" s="15"/>
      <c r="G499" s="29"/>
      <c r="H499" s="322"/>
      <c r="I499" s="323"/>
      <c r="J499" s="323"/>
      <c r="K499" s="15"/>
      <c r="L499" s="15"/>
      <c r="M499" s="204">
        <f t="shared" si="22"/>
        <v>0</v>
      </c>
      <c r="N499" s="44">
        <f>IF(DisplayUnits="standard",IF(G499=0,0,VLOOKUP(G499,'Flow Rate Table'!$B$13:$O$132,X499)),IF(G499=0,0,VLOOKUP(G499,#REF!,X499)))</f>
        <v>0</v>
      </c>
      <c r="O499" s="129" t="str">
        <f>IF(E499=$A$3,M499/Cost!$D$6,"N/A")</f>
        <v>N/A</v>
      </c>
      <c r="P499" s="45" t="str">
        <f>IF(E499=Translations!$A$100,VLOOKUP(Cost!$D$5,'Coefficient Table'!$A$8:$K$92,11,FALSE)*O499,"N/A")</f>
        <v>N/A</v>
      </c>
      <c r="Q499" s="45" t="str">
        <f>IF(E499=Translations!$A$100,VLOOKUP(Cost!$D$5,'Coefficient Table'!$A$8:$K$92,10,FALSE)*O499,"N/A")</f>
        <v>N/A</v>
      </c>
      <c r="R499" s="45" t="str">
        <f>IF(E499=Translations!$A$100,VLOOKUP(Cost!$D$5,'Coefficient Table'!$A$8:$K$92,9,FALSE)*P499,"N/A")</f>
        <v>N/A</v>
      </c>
      <c r="S499" s="127"/>
      <c r="T499" s="229"/>
      <c r="U499" s="222"/>
      <c r="V499" s="222"/>
      <c r="W499" s="222"/>
      <c r="X499" s="227">
        <f t="shared" si="21"/>
        <v>0</v>
      </c>
      <c r="Y499" s="222"/>
      <c r="Z499" s="222">
        <f>$N499*60*Cost!$H$10*Cost!$H$11*Cost!$D$7/1000</f>
        <v>0</v>
      </c>
      <c r="AA499" s="222">
        <f>$N499*60*Cost!$H$10*Cost!$H$11*Cost!$D$8/1000</f>
        <v>0</v>
      </c>
      <c r="AB499" s="222">
        <f>$N499*60*Cost!$H$10*Cost!$H$11*Cost!$D$9/1000</f>
        <v>0</v>
      </c>
      <c r="AC499" s="222">
        <f>$N499*60*Cost!$H$10*Cost!$H$11*Cost!$D$10/1000</f>
        <v>0</v>
      </c>
      <c r="AD499" s="222">
        <f>$N499*60*Cost!$H$10*Cost!$H$11*Cost!$D$11/1000</f>
        <v>0</v>
      </c>
      <c r="AE499" s="222">
        <f t="shared" si="23"/>
        <v>0</v>
      </c>
      <c r="AF499" s="222"/>
      <c r="AG499" s="222"/>
      <c r="AH499" s="222"/>
      <c r="AI499" s="222"/>
      <c r="AJ499" s="222"/>
      <c r="AK499" s="222"/>
      <c r="AL499" s="222"/>
      <c r="AM499" s="222"/>
      <c r="AN499" s="222"/>
      <c r="AO499" s="222"/>
      <c r="AP499" s="222"/>
      <c r="AQ499" s="222"/>
      <c r="AR499" s="222"/>
      <c r="AS499" s="222"/>
      <c r="AT499" s="222"/>
    </row>
    <row r="500" spans="2:46" ht="13.8" x14ac:dyDescent="0.25">
      <c r="B500" s="15"/>
      <c r="C500" s="15"/>
      <c r="D500" s="15"/>
      <c r="E500" s="16"/>
      <c r="F500" s="15"/>
      <c r="G500" s="29"/>
      <c r="H500" s="322"/>
      <c r="I500" s="323"/>
      <c r="J500" s="323"/>
      <c r="K500" s="15"/>
      <c r="L500" s="15"/>
      <c r="M500" s="204">
        <f t="shared" si="22"/>
        <v>0</v>
      </c>
      <c r="N500" s="44">
        <f>IF(DisplayUnits="standard",IF(G500=0,0,VLOOKUP(G500,'Flow Rate Table'!$B$13:$O$132,X500)),IF(G500=0,0,VLOOKUP(G500,#REF!,X500)))</f>
        <v>0</v>
      </c>
      <c r="O500" s="129" t="str">
        <f>IF(E500=$A$3,M500/Cost!$D$6,"N/A")</f>
        <v>N/A</v>
      </c>
      <c r="P500" s="45" t="str">
        <f>IF(E500=Translations!$A$100,VLOOKUP(Cost!$D$5,'Coefficient Table'!$A$8:$K$92,11,FALSE)*O500,"N/A")</f>
        <v>N/A</v>
      </c>
      <c r="Q500" s="45" t="str">
        <f>IF(E500=Translations!$A$100,VLOOKUP(Cost!$D$5,'Coefficient Table'!$A$8:$K$92,10,FALSE)*O500,"N/A")</f>
        <v>N/A</v>
      </c>
      <c r="R500" s="45" t="str">
        <f>IF(E500=Translations!$A$100,VLOOKUP(Cost!$D$5,'Coefficient Table'!$A$8:$K$92,9,FALSE)*P500,"N/A")</f>
        <v>N/A</v>
      </c>
      <c r="S500" s="127"/>
      <c r="T500" s="229"/>
      <c r="U500" s="222"/>
      <c r="V500" s="222"/>
      <c r="W500" s="222"/>
      <c r="X500" s="227">
        <f t="shared" si="21"/>
        <v>0</v>
      </c>
      <c r="Y500" s="222"/>
      <c r="Z500" s="222">
        <f>$N500*60*Cost!$H$10*Cost!$H$11*Cost!$D$7/1000</f>
        <v>0</v>
      </c>
      <c r="AA500" s="222">
        <f>$N500*60*Cost!$H$10*Cost!$H$11*Cost!$D$8/1000</f>
        <v>0</v>
      </c>
      <c r="AB500" s="222">
        <f>$N500*60*Cost!$H$10*Cost!$H$11*Cost!$D$9/1000</f>
        <v>0</v>
      </c>
      <c r="AC500" s="222">
        <f>$N500*60*Cost!$H$10*Cost!$H$11*Cost!$D$10/1000</f>
        <v>0</v>
      </c>
      <c r="AD500" s="222">
        <f>$N500*60*Cost!$H$10*Cost!$H$11*Cost!$D$11/1000</f>
        <v>0</v>
      </c>
      <c r="AE500" s="222">
        <f t="shared" si="23"/>
        <v>0</v>
      </c>
      <c r="AF500" s="222"/>
      <c r="AG500" s="222"/>
      <c r="AH500" s="222"/>
      <c r="AI500" s="222"/>
      <c r="AJ500" s="222"/>
      <c r="AK500" s="222"/>
      <c r="AL500" s="222"/>
      <c r="AM500" s="222"/>
      <c r="AN500" s="222"/>
      <c r="AO500" s="222"/>
      <c r="AP500" s="222"/>
      <c r="AQ500" s="222"/>
      <c r="AR500" s="222"/>
      <c r="AS500" s="222"/>
      <c r="AT500" s="222"/>
    </row>
    <row r="501" spans="2:46" ht="13.8" x14ac:dyDescent="0.25">
      <c r="B501" s="15"/>
      <c r="C501" s="15"/>
      <c r="D501" s="15"/>
      <c r="E501" s="16"/>
      <c r="F501" s="15"/>
      <c r="G501" s="29"/>
      <c r="H501" s="322"/>
      <c r="I501" s="323"/>
      <c r="J501" s="323"/>
      <c r="K501" s="15"/>
      <c r="L501" s="15"/>
      <c r="M501" s="204">
        <f t="shared" si="22"/>
        <v>0</v>
      </c>
      <c r="N501" s="44">
        <f>IF(DisplayUnits="standard",IF(G501=0,0,VLOOKUP(G501,'Flow Rate Table'!$B$13:$O$132,X501)),IF(G501=0,0,VLOOKUP(G501,#REF!,X501)))</f>
        <v>0</v>
      </c>
      <c r="O501" s="129" t="str">
        <f>IF(E501=$A$3,M501/Cost!$D$6,"N/A")</f>
        <v>N/A</v>
      </c>
      <c r="P501" s="45" t="str">
        <f>IF(E501=Translations!$A$100,VLOOKUP(Cost!$D$5,'Coefficient Table'!$A$8:$K$92,11,FALSE)*O501,"N/A")</f>
        <v>N/A</v>
      </c>
      <c r="Q501" s="45" t="str">
        <f>IF(E501=Translations!$A$100,VLOOKUP(Cost!$D$5,'Coefficient Table'!$A$8:$K$92,10,FALSE)*O501,"N/A")</f>
        <v>N/A</v>
      </c>
      <c r="R501" s="45" t="str">
        <f>IF(E501=Translations!$A$100,VLOOKUP(Cost!$D$5,'Coefficient Table'!$A$8:$K$92,9,FALSE)*P501,"N/A")</f>
        <v>N/A</v>
      </c>
      <c r="S501" s="127"/>
      <c r="T501" s="229"/>
      <c r="U501" s="222"/>
      <c r="V501" s="222"/>
      <c r="W501" s="222"/>
      <c r="X501" s="227">
        <f t="shared" si="21"/>
        <v>0</v>
      </c>
      <c r="Y501" s="222"/>
      <c r="Z501" s="222">
        <f>$N501*60*Cost!$H$10*Cost!$H$11*Cost!$D$7/1000</f>
        <v>0</v>
      </c>
      <c r="AA501" s="222">
        <f>$N501*60*Cost!$H$10*Cost!$H$11*Cost!$D$8/1000</f>
        <v>0</v>
      </c>
      <c r="AB501" s="222">
        <f>$N501*60*Cost!$H$10*Cost!$H$11*Cost!$D$9/1000</f>
        <v>0</v>
      </c>
      <c r="AC501" s="222">
        <f>$N501*60*Cost!$H$10*Cost!$H$11*Cost!$D$10/1000</f>
        <v>0</v>
      </c>
      <c r="AD501" s="222">
        <f>$N501*60*Cost!$H$10*Cost!$H$11*Cost!$D$11/1000</f>
        <v>0</v>
      </c>
      <c r="AE501" s="222">
        <f t="shared" si="23"/>
        <v>0</v>
      </c>
      <c r="AF501" s="222"/>
      <c r="AG501" s="222"/>
      <c r="AH501" s="222"/>
      <c r="AI501" s="222"/>
      <c r="AJ501" s="222"/>
      <c r="AK501" s="222"/>
      <c r="AL501" s="222"/>
      <c r="AM501" s="222"/>
      <c r="AN501" s="222"/>
      <c r="AO501" s="222"/>
      <c r="AP501" s="222"/>
      <c r="AQ501" s="222"/>
      <c r="AR501" s="222"/>
      <c r="AS501" s="222"/>
      <c r="AT501" s="222"/>
    </row>
    <row r="502" spans="2:46" ht="13.8" x14ac:dyDescent="0.25">
      <c r="B502" s="15"/>
      <c r="C502" s="15"/>
      <c r="D502" s="15"/>
      <c r="E502" s="16"/>
      <c r="F502" s="15"/>
      <c r="G502" s="29"/>
      <c r="H502" s="322"/>
      <c r="I502" s="323"/>
      <c r="J502" s="323"/>
      <c r="K502" s="15"/>
      <c r="L502" s="15"/>
      <c r="M502" s="204">
        <f t="shared" si="22"/>
        <v>0</v>
      </c>
      <c r="N502" s="44">
        <f>IF(DisplayUnits="standard",IF(G502=0,0,VLOOKUP(G502,'Flow Rate Table'!$B$13:$O$132,X502)),IF(G502=0,0,VLOOKUP(G502,#REF!,X502)))</f>
        <v>0</v>
      </c>
      <c r="O502" s="129" t="str">
        <f>IF(E502=$A$3,M502/Cost!$D$6,"N/A")</f>
        <v>N/A</v>
      </c>
      <c r="P502" s="45" t="str">
        <f>IF(E502=Translations!$A$100,VLOOKUP(Cost!$D$5,'Coefficient Table'!$A$8:$K$92,11,FALSE)*O502,"N/A")</f>
        <v>N/A</v>
      </c>
      <c r="Q502" s="45" t="str">
        <f>IF(E502=Translations!$A$100,VLOOKUP(Cost!$D$5,'Coefficient Table'!$A$8:$K$92,10,FALSE)*O502,"N/A")</f>
        <v>N/A</v>
      </c>
      <c r="R502" s="45" t="str">
        <f>IF(E502=Translations!$A$100,VLOOKUP(Cost!$D$5,'Coefficient Table'!$A$8:$K$92,9,FALSE)*P502,"N/A")</f>
        <v>N/A</v>
      </c>
      <c r="S502" s="127"/>
      <c r="T502" s="229"/>
      <c r="U502" s="222"/>
      <c r="V502" s="222"/>
      <c r="W502" s="222"/>
      <c r="X502" s="227">
        <f t="shared" si="21"/>
        <v>0</v>
      </c>
      <c r="Y502" s="222"/>
      <c r="Z502" s="222">
        <f>$N502*60*Cost!$H$10*Cost!$H$11*Cost!$D$7/1000</f>
        <v>0</v>
      </c>
      <c r="AA502" s="222">
        <f>$N502*60*Cost!$H$10*Cost!$H$11*Cost!$D$8/1000</f>
        <v>0</v>
      </c>
      <c r="AB502" s="222">
        <f>$N502*60*Cost!$H$10*Cost!$H$11*Cost!$D$9/1000</f>
        <v>0</v>
      </c>
      <c r="AC502" s="222">
        <f>$N502*60*Cost!$H$10*Cost!$H$11*Cost!$D$10/1000</f>
        <v>0</v>
      </c>
      <c r="AD502" s="222">
        <f>$N502*60*Cost!$H$10*Cost!$H$11*Cost!$D$11/1000</f>
        <v>0</v>
      </c>
      <c r="AE502" s="222">
        <f t="shared" si="23"/>
        <v>0</v>
      </c>
      <c r="AF502" s="222"/>
      <c r="AG502" s="222"/>
      <c r="AH502" s="222"/>
      <c r="AI502" s="222"/>
      <c r="AJ502" s="222"/>
      <c r="AK502" s="222"/>
      <c r="AL502" s="222"/>
      <c r="AM502" s="222"/>
      <c r="AN502" s="222"/>
      <c r="AO502" s="222"/>
      <c r="AP502" s="222"/>
      <c r="AQ502" s="222"/>
      <c r="AR502" s="222"/>
      <c r="AS502" s="222"/>
      <c r="AT502" s="222"/>
    </row>
    <row r="503" spans="2:46" ht="13.8" x14ac:dyDescent="0.25">
      <c r="B503" s="15"/>
      <c r="C503" s="15"/>
      <c r="D503" s="15"/>
      <c r="E503" s="16"/>
      <c r="F503" s="15"/>
      <c r="G503" s="29"/>
      <c r="H503" s="322"/>
      <c r="I503" s="323"/>
      <c r="J503" s="323"/>
      <c r="K503" s="15"/>
      <c r="L503" s="15"/>
      <c r="M503" s="204">
        <f t="shared" si="22"/>
        <v>0</v>
      </c>
      <c r="N503" s="44">
        <f>IF(DisplayUnits="standard",IF(G503=0,0,VLOOKUP(G503,'Flow Rate Table'!$B$13:$O$132,X503)),IF(G503=0,0,VLOOKUP(G503,#REF!,X503)))</f>
        <v>0</v>
      </c>
      <c r="O503" s="129" t="str">
        <f>IF(E503=$A$3,M503/Cost!$D$6,"N/A")</f>
        <v>N/A</v>
      </c>
      <c r="P503" s="45" t="str">
        <f>IF(E503=Translations!$A$100,VLOOKUP(Cost!$D$5,'Coefficient Table'!$A$8:$K$92,11,FALSE)*O503,"N/A")</f>
        <v>N/A</v>
      </c>
      <c r="Q503" s="45" t="str">
        <f>IF(E503=Translations!$A$100,VLOOKUP(Cost!$D$5,'Coefficient Table'!$A$8:$K$92,10,FALSE)*O503,"N/A")</f>
        <v>N/A</v>
      </c>
      <c r="R503" s="45" t="str">
        <f>IF(E503=Translations!$A$100,VLOOKUP(Cost!$D$5,'Coefficient Table'!$A$8:$K$92,9,FALSE)*P503,"N/A")</f>
        <v>N/A</v>
      </c>
      <c r="S503" s="127"/>
      <c r="T503" s="229"/>
      <c r="U503" s="222"/>
      <c r="V503" s="222"/>
      <c r="W503" s="222"/>
      <c r="X503" s="227">
        <f t="shared" si="21"/>
        <v>0</v>
      </c>
      <c r="Y503" s="222"/>
      <c r="Z503" s="222">
        <f>$N503*60*Cost!$H$10*Cost!$H$11*Cost!$D$7/1000</f>
        <v>0</v>
      </c>
      <c r="AA503" s="222">
        <f>$N503*60*Cost!$H$10*Cost!$H$11*Cost!$D$8/1000</f>
        <v>0</v>
      </c>
      <c r="AB503" s="222">
        <f>$N503*60*Cost!$H$10*Cost!$H$11*Cost!$D$9/1000</f>
        <v>0</v>
      </c>
      <c r="AC503" s="222">
        <f>$N503*60*Cost!$H$10*Cost!$H$11*Cost!$D$10/1000</f>
        <v>0</v>
      </c>
      <c r="AD503" s="222">
        <f>$N503*60*Cost!$H$10*Cost!$H$11*Cost!$D$11/1000</f>
        <v>0</v>
      </c>
      <c r="AE503" s="222">
        <f t="shared" si="23"/>
        <v>0</v>
      </c>
      <c r="AF503" s="222"/>
      <c r="AG503" s="222"/>
      <c r="AH503" s="222"/>
      <c r="AI503" s="222"/>
      <c r="AJ503" s="222"/>
      <c r="AK503" s="222"/>
      <c r="AL503" s="222"/>
      <c r="AM503" s="222"/>
      <c r="AN503" s="222"/>
      <c r="AO503" s="222"/>
      <c r="AP503" s="222"/>
      <c r="AQ503" s="222"/>
      <c r="AR503" s="222"/>
      <c r="AS503" s="222"/>
      <c r="AT503" s="222"/>
    </row>
    <row r="504" spans="2:46" ht="13.8" x14ac:dyDescent="0.25">
      <c r="B504" s="15"/>
      <c r="C504" s="15"/>
      <c r="D504" s="15"/>
      <c r="E504" s="16"/>
      <c r="F504" s="15"/>
      <c r="G504" s="29"/>
      <c r="H504" s="322"/>
      <c r="I504" s="323"/>
      <c r="J504" s="323"/>
      <c r="K504" s="15"/>
      <c r="L504" s="15"/>
      <c r="M504" s="204">
        <f t="shared" si="22"/>
        <v>0</v>
      </c>
      <c r="N504" s="44">
        <f>IF(DisplayUnits="standard",IF(G504=0,0,VLOOKUP(G504,'Flow Rate Table'!$B$13:$O$132,X504)),IF(G504=0,0,VLOOKUP(G504,#REF!,X504)))</f>
        <v>0</v>
      </c>
      <c r="O504" s="129" t="str">
        <f>IF(E504=$A$3,M504/Cost!$D$6,"N/A")</f>
        <v>N/A</v>
      </c>
      <c r="P504" s="45" t="str">
        <f>IF(E504=Translations!$A$100,VLOOKUP(Cost!$D$5,'Coefficient Table'!$A$8:$K$92,11,FALSE)*O504,"N/A")</f>
        <v>N/A</v>
      </c>
      <c r="Q504" s="45" t="str">
        <f>IF(E504=Translations!$A$100,VLOOKUP(Cost!$D$5,'Coefficient Table'!$A$8:$K$92,10,FALSE)*O504,"N/A")</f>
        <v>N/A</v>
      </c>
      <c r="R504" s="45" t="str">
        <f>IF(E504=Translations!$A$100,VLOOKUP(Cost!$D$5,'Coefficient Table'!$A$8:$K$92,9,FALSE)*P504,"N/A")</f>
        <v>N/A</v>
      </c>
      <c r="S504" s="127"/>
      <c r="T504" s="229"/>
      <c r="U504" s="222"/>
      <c r="V504" s="222"/>
      <c r="W504" s="222"/>
      <c r="X504" s="227">
        <f t="shared" si="21"/>
        <v>0</v>
      </c>
      <c r="Y504" s="222"/>
      <c r="Z504" s="222">
        <f>$N504*60*Cost!$H$10*Cost!$H$11*Cost!$D$7/1000</f>
        <v>0</v>
      </c>
      <c r="AA504" s="222">
        <f>$N504*60*Cost!$H$10*Cost!$H$11*Cost!$D$8/1000</f>
        <v>0</v>
      </c>
      <c r="AB504" s="222">
        <f>$N504*60*Cost!$H$10*Cost!$H$11*Cost!$D$9/1000</f>
        <v>0</v>
      </c>
      <c r="AC504" s="222">
        <f>$N504*60*Cost!$H$10*Cost!$H$11*Cost!$D$10/1000</f>
        <v>0</v>
      </c>
      <c r="AD504" s="222">
        <f>$N504*60*Cost!$H$10*Cost!$H$11*Cost!$D$11/1000</f>
        <v>0</v>
      </c>
      <c r="AE504" s="222">
        <f t="shared" si="23"/>
        <v>0</v>
      </c>
      <c r="AF504" s="222"/>
      <c r="AG504" s="222"/>
      <c r="AH504" s="222"/>
      <c r="AI504" s="222"/>
      <c r="AJ504" s="222"/>
      <c r="AK504" s="222"/>
      <c r="AL504" s="222"/>
      <c r="AM504" s="222"/>
      <c r="AN504" s="222"/>
      <c r="AO504" s="222"/>
      <c r="AP504" s="222"/>
      <c r="AQ504" s="222"/>
      <c r="AR504" s="222"/>
      <c r="AS504" s="222"/>
      <c r="AT504" s="222"/>
    </row>
    <row r="505" spans="2:46" ht="13.8" x14ac:dyDescent="0.25">
      <c r="B505" s="15"/>
      <c r="C505" s="15"/>
      <c r="D505" s="15"/>
      <c r="E505" s="16"/>
      <c r="F505" s="15"/>
      <c r="G505" s="29"/>
      <c r="H505" s="322"/>
      <c r="I505" s="323"/>
      <c r="J505" s="323"/>
      <c r="K505" s="15"/>
      <c r="L505" s="15"/>
      <c r="M505" s="204">
        <f t="shared" si="22"/>
        <v>0</v>
      </c>
      <c r="N505" s="44">
        <f>IF(DisplayUnits="standard",IF(G505=0,0,VLOOKUP(G505,'Flow Rate Table'!$B$13:$O$132,X505)),IF(G505=0,0,VLOOKUP(G505,#REF!,X505)))</f>
        <v>0</v>
      </c>
      <c r="O505" s="129" t="str">
        <f>IF(E505=$A$3,M505/Cost!$D$6,"N/A")</f>
        <v>N/A</v>
      </c>
      <c r="P505" s="45" t="str">
        <f>IF(E505=Translations!$A$100,VLOOKUP(Cost!$D$5,'Coefficient Table'!$A$8:$K$92,11,FALSE)*O505,"N/A")</f>
        <v>N/A</v>
      </c>
      <c r="Q505" s="45" t="str">
        <f>IF(E505=Translations!$A$100,VLOOKUP(Cost!$D$5,'Coefficient Table'!$A$8:$K$92,10,FALSE)*O505,"N/A")</f>
        <v>N/A</v>
      </c>
      <c r="R505" s="45" t="str">
        <f>IF(E505=Translations!$A$100,VLOOKUP(Cost!$D$5,'Coefficient Table'!$A$8:$K$92,9,FALSE)*P505,"N/A")</f>
        <v>N/A</v>
      </c>
      <c r="S505" s="127"/>
      <c r="T505" s="229"/>
      <c r="U505" s="222"/>
      <c r="V505" s="222"/>
      <c r="W505" s="222"/>
      <c r="X505" s="227">
        <f t="shared" si="21"/>
        <v>0</v>
      </c>
      <c r="Y505" s="222"/>
      <c r="Z505" s="222">
        <f>$N505*60*Cost!$H$10*Cost!$H$11*Cost!$D$7/1000</f>
        <v>0</v>
      </c>
      <c r="AA505" s="222">
        <f>$N505*60*Cost!$H$10*Cost!$H$11*Cost!$D$8/1000</f>
        <v>0</v>
      </c>
      <c r="AB505" s="222">
        <f>$N505*60*Cost!$H$10*Cost!$H$11*Cost!$D$9/1000</f>
        <v>0</v>
      </c>
      <c r="AC505" s="222">
        <f>$N505*60*Cost!$H$10*Cost!$H$11*Cost!$D$10/1000</f>
        <v>0</v>
      </c>
      <c r="AD505" s="222">
        <f>$N505*60*Cost!$H$10*Cost!$H$11*Cost!$D$11/1000</f>
        <v>0</v>
      </c>
      <c r="AE505" s="222">
        <f t="shared" si="23"/>
        <v>0</v>
      </c>
      <c r="AF505" s="222"/>
      <c r="AG505" s="222"/>
      <c r="AH505" s="222"/>
      <c r="AI505" s="222"/>
      <c r="AJ505" s="222"/>
      <c r="AK505" s="222"/>
      <c r="AL505" s="222"/>
      <c r="AM505" s="222"/>
      <c r="AN505" s="222"/>
      <c r="AO505" s="222"/>
      <c r="AP505" s="222"/>
      <c r="AQ505" s="222"/>
      <c r="AR505" s="222"/>
      <c r="AS505" s="222"/>
      <c r="AT505" s="222"/>
    </row>
    <row r="506" spans="2:46" ht="13.8" x14ac:dyDescent="0.25">
      <c r="B506" s="15"/>
      <c r="C506" s="15"/>
      <c r="D506" s="15"/>
      <c r="E506" s="16"/>
      <c r="F506" s="15"/>
      <c r="G506" s="29"/>
      <c r="H506" s="322"/>
      <c r="I506" s="323"/>
      <c r="J506" s="323"/>
      <c r="K506" s="15"/>
      <c r="L506" s="15"/>
      <c r="M506" s="204">
        <f t="shared" si="22"/>
        <v>0</v>
      </c>
      <c r="N506" s="44">
        <f>IF(DisplayUnits="standard",IF(G506=0,0,VLOOKUP(G506,'Flow Rate Table'!$B$13:$O$132,X506)),IF(G506=0,0,VLOOKUP(G506,#REF!,X506)))</f>
        <v>0</v>
      </c>
      <c r="O506" s="129" t="str">
        <f>IF(E506=$A$3,M506/Cost!$D$6,"N/A")</f>
        <v>N/A</v>
      </c>
      <c r="P506" s="45" t="str">
        <f>IF(E506=Translations!$A$100,VLOOKUP(Cost!$D$5,'Coefficient Table'!$A$8:$K$92,11,FALSE)*O506,"N/A")</f>
        <v>N/A</v>
      </c>
      <c r="Q506" s="45" t="str">
        <f>IF(E506=Translations!$A$100,VLOOKUP(Cost!$D$5,'Coefficient Table'!$A$8:$K$92,10,FALSE)*O506,"N/A")</f>
        <v>N/A</v>
      </c>
      <c r="R506" s="45" t="str">
        <f>IF(E506=Translations!$A$100,VLOOKUP(Cost!$D$5,'Coefficient Table'!$A$8:$K$92,9,FALSE)*P506,"N/A")</f>
        <v>N/A</v>
      </c>
      <c r="S506" s="127"/>
      <c r="T506" s="229"/>
      <c r="U506" s="222"/>
      <c r="V506" s="222"/>
      <c r="W506" s="222"/>
      <c r="X506" s="227">
        <f t="shared" si="21"/>
        <v>0</v>
      </c>
      <c r="Y506" s="222"/>
      <c r="Z506" s="222">
        <f>$N506*60*Cost!$H$10*Cost!$H$11*Cost!$D$7/1000</f>
        <v>0</v>
      </c>
      <c r="AA506" s="222">
        <f>$N506*60*Cost!$H$10*Cost!$H$11*Cost!$D$8/1000</f>
        <v>0</v>
      </c>
      <c r="AB506" s="222">
        <f>$N506*60*Cost!$H$10*Cost!$H$11*Cost!$D$9/1000</f>
        <v>0</v>
      </c>
      <c r="AC506" s="222">
        <f>$N506*60*Cost!$H$10*Cost!$H$11*Cost!$D$10/1000</f>
        <v>0</v>
      </c>
      <c r="AD506" s="222">
        <f>$N506*60*Cost!$H$10*Cost!$H$11*Cost!$D$11/1000</f>
        <v>0</v>
      </c>
      <c r="AE506" s="222">
        <f t="shared" si="23"/>
        <v>0</v>
      </c>
      <c r="AF506" s="222"/>
      <c r="AG506" s="222"/>
      <c r="AH506" s="222"/>
      <c r="AI506" s="222"/>
      <c r="AJ506" s="222"/>
      <c r="AK506" s="222"/>
      <c r="AL506" s="222"/>
      <c r="AM506" s="222"/>
      <c r="AN506" s="222"/>
      <c r="AO506" s="222"/>
      <c r="AP506" s="222"/>
      <c r="AQ506" s="222"/>
      <c r="AR506" s="222"/>
      <c r="AS506" s="222"/>
      <c r="AT506" s="222"/>
    </row>
    <row r="507" spans="2:46" ht="13.8" x14ac:dyDescent="0.25">
      <c r="B507" s="15"/>
      <c r="C507" s="15"/>
      <c r="D507" s="15"/>
      <c r="E507" s="16"/>
      <c r="F507" s="15"/>
      <c r="G507" s="29"/>
      <c r="H507" s="322"/>
      <c r="I507" s="323"/>
      <c r="J507" s="323"/>
      <c r="K507" s="15"/>
      <c r="L507" s="15"/>
      <c r="M507" s="204">
        <f t="shared" si="22"/>
        <v>0</v>
      </c>
      <c r="N507" s="44">
        <f>IF(DisplayUnits="standard",IF(G507=0,0,VLOOKUP(G507,'Flow Rate Table'!$B$13:$O$132,X507)),IF(G507=0,0,VLOOKUP(G507,#REF!,X507)))</f>
        <v>0</v>
      </c>
      <c r="O507" s="129" t="str">
        <f>IF(E507=$A$3,M507/Cost!$D$6,"N/A")</f>
        <v>N/A</v>
      </c>
      <c r="P507" s="45" t="str">
        <f>IF(E507=Translations!$A$100,VLOOKUP(Cost!$D$5,'Coefficient Table'!$A$8:$K$92,11,FALSE)*O507,"N/A")</f>
        <v>N/A</v>
      </c>
      <c r="Q507" s="45" t="str">
        <f>IF(E507=Translations!$A$100,VLOOKUP(Cost!$D$5,'Coefficient Table'!$A$8:$K$92,10,FALSE)*O507,"N/A")</f>
        <v>N/A</v>
      </c>
      <c r="R507" s="45" t="str">
        <f>IF(E507=Translations!$A$100,VLOOKUP(Cost!$D$5,'Coefficient Table'!$A$8:$K$92,9,FALSE)*P507,"N/A")</f>
        <v>N/A</v>
      </c>
      <c r="S507" s="127"/>
      <c r="T507" s="229"/>
      <c r="U507" s="222"/>
      <c r="V507" s="222"/>
      <c r="W507" s="222"/>
      <c r="X507" s="227">
        <f t="shared" si="21"/>
        <v>0</v>
      </c>
      <c r="Y507" s="222"/>
      <c r="Z507" s="222">
        <f>$N507*60*Cost!$H$10*Cost!$H$11*Cost!$D$7/1000</f>
        <v>0</v>
      </c>
      <c r="AA507" s="222">
        <f>$N507*60*Cost!$H$10*Cost!$H$11*Cost!$D$8/1000</f>
        <v>0</v>
      </c>
      <c r="AB507" s="222">
        <f>$N507*60*Cost!$H$10*Cost!$H$11*Cost!$D$9/1000</f>
        <v>0</v>
      </c>
      <c r="AC507" s="222">
        <f>$N507*60*Cost!$H$10*Cost!$H$11*Cost!$D$10/1000</f>
        <v>0</v>
      </c>
      <c r="AD507" s="222">
        <f>$N507*60*Cost!$H$10*Cost!$H$11*Cost!$D$11/1000</f>
        <v>0</v>
      </c>
      <c r="AE507" s="222">
        <f t="shared" si="23"/>
        <v>0</v>
      </c>
      <c r="AF507" s="222"/>
      <c r="AG507" s="222"/>
      <c r="AH507" s="222"/>
      <c r="AI507" s="222"/>
      <c r="AJ507" s="222"/>
      <c r="AK507" s="222"/>
      <c r="AL507" s="222"/>
      <c r="AM507" s="222"/>
      <c r="AN507" s="222"/>
      <c r="AO507" s="222"/>
      <c r="AP507" s="222"/>
      <c r="AQ507" s="222"/>
      <c r="AR507" s="222"/>
      <c r="AS507" s="222"/>
      <c r="AT507" s="222"/>
    </row>
    <row r="508" spans="2:46" ht="13.8" x14ac:dyDescent="0.25">
      <c r="B508" s="15"/>
      <c r="C508" s="15"/>
      <c r="D508" s="15"/>
      <c r="E508" s="16"/>
      <c r="F508" s="15"/>
      <c r="G508" s="29"/>
      <c r="H508" s="322"/>
      <c r="I508" s="323"/>
      <c r="J508" s="323"/>
      <c r="K508" s="15"/>
      <c r="L508" s="15"/>
      <c r="M508" s="204">
        <f t="shared" si="22"/>
        <v>0</v>
      </c>
      <c r="N508" s="44">
        <f>IF(DisplayUnits="standard",IF(G508=0,0,VLOOKUP(G508,'Flow Rate Table'!$B$13:$O$132,X508)),IF(G508=0,0,VLOOKUP(G508,#REF!,X508)))</f>
        <v>0</v>
      </c>
      <c r="O508" s="129" t="str">
        <f>IF(E508=$A$3,M508/Cost!$D$6,"N/A")</f>
        <v>N/A</v>
      </c>
      <c r="P508" s="45" t="str">
        <f>IF(E508=Translations!$A$100,VLOOKUP(Cost!$D$5,'Coefficient Table'!$A$8:$K$92,11,FALSE)*O508,"N/A")</f>
        <v>N/A</v>
      </c>
      <c r="Q508" s="45" t="str">
        <f>IF(E508=Translations!$A$100,VLOOKUP(Cost!$D$5,'Coefficient Table'!$A$8:$K$92,10,FALSE)*O508,"N/A")</f>
        <v>N/A</v>
      </c>
      <c r="R508" s="45" t="str">
        <f>IF(E508=Translations!$A$100,VLOOKUP(Cost!$D$5,'Coefficient Table'!$A$8:$K$92,9,FALSE)*P508,"N/A")</f>
        <v>N/A</v>
      </c>
      <c r="S508" s="127"/>
      <c r="T508" s="229"/>
      <c r="U508" s="222"/>
      <c r="V508" s="222"/>
      <c r="W508" s="222"/>
      <c r="X508" s="227">
        <f t="shared" si="21"/>
        <v>0</v>
      </c>
      <c r="Y508" s="222"/>
      <c r="Z508" s="222">
        <f>$N508*60*Cost!$H$10*Cost!$H$11*Cost!$D$7/1000</f>
        <v>0</v>
      </c>
      <c r="AA508" s="222">
        <f>$N508*60*Cost!$H$10*Cost!$H$11*Cost!$D$8/1000</f>
        <v>0</v>
      </c>
      <c r="AB508" s="222">
        <f>$N508*60*Cost!$H$10*Cost!$H$11*Cost!$D$9/1000</f>
        <v>0</v>
      </c>
      <c r="AC508" s="222">
        <f>$N508*60*Cost!$H$10*Cost!$H$11*Cost!$D$10/1000</f>
        <v>0</v>
      </c>
      <c r="AD508" s="222">
        <f>$N508*60*Cost!$H$10*Cost!$H$11*Cost!$D$11/1000</f>
        <v>0</v>
      </c>
      <c r="AE508" s="222">
        <f t="shared" si="23"/>
        <v>0</v>
      </c>
      <c r="AF508" s="222"/>
      <c r="AG508" s="222"/>
      <c r="AH508" s="222"/>
      <c r="AI508" s="222"/>
      <c r="AJ508" s="222"/>
      <c r="AK508" s="222"/>
      <c r="AL508" s="222"/>
      <c r="AM508" s="222"/>
      <c r="AN508" s="222"/>
      <c r="AO508" s="222"/>
      <c r="AP508" s="222"/>
      <c r="AQ508" s="222"/>
      <c r="AR508" s="222"/>
      <c r="AS508" s="222"/>
      <c r="AT508" s="222"/>
    </row>
    <row r="509" spans="2:46" ht="13.8" x14ac:dyDescent="0.25">
      <c r="B509" s="15"/>
      <c r="C509" s="15"/>
      <c r="D509" s="15"/>
      <c r="E509" s="16"/>
      <c r="F509" s="15"/>
      <c r="G509" s="29"/>
      <c r="H509" s="322"/>
      <c r="I509" s="323"/>
      <c r="J509" s="323"/>
      <c r="K509" s="15"/>
      <c r="L509" s="15"/>
      <c r="M509" s="204">
        <f t="shared" si="22"/>
        <v>0</v>
      </c>
      <c r="N509" s="44">
        <f>IF(DisplayUnits="standard",IF(G509=0,0,VLOOKUP(G509,'Flow Rate Table'!$B$13:$O$132,X509)),IF(G509=0,0,VLOOKUP(G509,#REF!,X509)))</f>
        <v>0</v>
      </c>
      <c r="O509" s="129" t="str">
        <f>IF(E509=$A$3,M509/Cost!$D$6,"N/A")</f>
        <v>N/A</v>
      </c>
      <c r="P509" s="45" t="str">
        <f>IF(E509=Translations!$A$100,VLOOKUP(Cost!$D$5,'Coefficient Table'!$A$8:$K$92,11,FALSE)*O509,"N/A")</f>
        <v>N/A</v>
      </c>
      <c r="Q509" s="45" t="str">
        <f>IF(E509=Translations!$A$100,VLOOKUP(Cost!$D$5,'Coefficient Table'!$A$8:$K$92,10,FALSE)*O509,"N/A")</f>
        <v>N/A</v>
      </c>
      <c r="R509" s="45" t="str">
        <f>IF(E509=Translations!$A$100,VLOOKUP(Cost!$D$5,'Coefficient Table'!$A$8:$K$92,9,FALSE)*P509,"N/A")</f>
        <v>N/A</v>
      </c>
      <c r="S509" s="127"/>
      <c r="T509" s="229"/>
      <c r="U509" s="222"/>
      <c r="V509" s="222"/>
      <c r="W509" s="222"/>
      <c r="X509" s="227">
        <f t="shared" si="21"/>
        <v>0</v>
      </c>
      <c r="Y509" s="222"/>
      <c r="Z509" s="222">
        <f>$N509*60*Cost!$H$10*Cost!$H$11*Cost!$D$7/1000</f>
        <v>0</v>
      </c>
      <c r="AA509" s="222">
        <f>$N509*60*Cost!$H$10*Cost!$H$11*Cost!$D$8/1000</f>
        <v>0</v>
      </c>
      <c r="AB509" s="222">
        <f>$N509*60*Cost!$H$10*Cost!$H$11*Cost!$D$9/1000</f>
        <v>0</v>
      </c>
      <c r="AC509" s="222">
        <f>$N509*60*Cost!$H$10*Cost!$H$11*Cost!$D$10/1000</f>
        <v>0</v>
      </c>
      <c r="AD509" s="222">
        <f>$N509*60*Cost!$H$10*Cost!$H$11*Cost!$D$11/1000</f>
        <v>0</v>
      </c>
      <c r="AE509" s="222">
        <f t="shared" si="23"/>
        <v>0</v>
      </c>
      <c r="AF509" s="222"/>
      <c r="AG509" s="222"/>
      <c r="AH509" s="222"/>
      <c r="AI509" s="222"/>
      <c r="AJ509" s="222"/>
      <c r="AK509" s="222"/>
      <c r="AL509" s="222"/>
      <c r="AM509" s="222"/>
      <c r="AN509" s="222"/>
      <c r="AO509" s="222"/>
      <c r="AP509" s="222"/>
      <c r="AQ509" s="222"/>
      <c r="AR509" s="222"/>
      <c r="AS509" s="222"/>
      <c r="AT509" s="222"/>
    </row>
    <row r="510" spans="2:46" ht="13.8" x14ac:dyDescent="0.25">
      <c r="B510" s="15"/>
      <c r="C510" s="15"/>
      <c r="D510" s="15"/>
      <c r="E510" s="16"/>
      <c r="F510" s="15"/>
      <c r="G510" s="29"/>
      <c r="H510" s="322"/>
      <c r="I510" s="323"/>
      <c r="J510" s="323"/>
      <c r="K510" s="15"/>
      <c r="L510" s="15"/>
      <c r="M510" s="204">
        <f t="shared" si="22"/>
        <v>0</v>
      </c>
      <c r="N510" s="44">
        <f>IF(DisplayUnits="standard",IF(G510=0,0,VLOOKUP(G510,'Flow Rate Table'!$B$13:$O$132,X510)),IF(G510=0,0,VLOOKUP(G510,#REF!,X510)))</f>
        <v>0</v>
      </c>
      <c r="O510" s="129" t="str">
        <f>IF(E510=$A$3,M510/Cost!$D$6,"N/A")</f>
        <v>N/A</v>
      </c>
      <c r="P510" s="45" t="str">
        <f>IF(E510=Translations!$A$100,VLOOKUP(Cost!$D$5,'Coefficient Table'!$A$8:$K$92,11,FALSE)*O510,"N/A")</f>
        <v>N/A</v>
      </c>
      <c r="Q510" s="45" t="str">
        <f>IF(E510=Translations!$A$100,VLOOKUP(Cost!$D$5,'Coefficient Table'!$A$8:$K$92,10,FALSE)*O510,"N/A")</f>
        <v>N/A</v>
      </c>
      <c r="R510" s="45" t="str">
        <f>IF(E510=Translations!$A$100,VLOOKUP(Cost!$D$5,'Coefficient Table'!$A$8:$K$92,9,FALSE)*P510,"N/A")</f>
        <v>N/A</v>
      </c>
      <c r="S510" s="127"/>
      <c r="T510" s="229"/>
      <c r="U510" s="222"/>
      <c r="V510" s="222"/>
      <c r="W510" s="222"/>
      <c r="X510" s="227">
        <f t="shared" si="21"/>
        <v>0</v>
      </c>
      <c r="Y510" s="222"/>
      <c r="Z510" s="222">
        <f>$N510*60*Cost!$H$10*Cost!$H$11*Cost!$D$7/1000</f>
        <v>0</v>
      </c>
      <c r="AA510" s="222">
        <f>$N510*60*Cost!$H$10*Cost!$H$11*Cost!$D$8/1000</f>
        <v>0</v>
      </c>
      <c r="AB510" s="222">
        <f>$N510*60*Cost!$H$10*Cost!$H$11*Cost!$D$9/1000</f>
        <v>0</v>
      </c>
      <c r="AC510" s="222">
        <f>$N510*60*Cost!$H$10*Cost!$H$11*Cost!$D$10/1000</f>
        <v>0</v>
      </c>
      <c r="AD510" s="222">
        <f>$N510*60*Cost!$H$10*Cost!$H$11*Cost!$D$11/1000</f>
        <v>0</v>
      </c>
      <c r="AE510" s="222">
        <f t="shared" si="23"/>
        <v>0</v>
      </c>
      <c r="AF510" s="222"/>
      <c r="AG510" s="222"/>
      <c r="AH510" s="222"/>
      <c r="AI510" s="222"/>
      <c r="AJ510" s="222"/>
      <c r="AK510" s="222"/>
      <c r="AL510" s="222"/>
      <c r="AM510" s="222"/>
      <c r="AN510" s="222"/>
      <c r="AO510" s="222"/>
      <c r="AP510" s="222"/>
      <c r="AQ510" s="222"/>
      <c r="AR510" s="222"/>
      <c r="AS510" s="222"/>
      <c r="AT510" s="222"/>
    </row>
    <row r="511" spans="2:46" ht="13.8" x14ac:dyDescent="0.25">
      <c r="B511" s="15"/>
      <c r="C511" s="15"/>
      <c r="D511" s="15"/>
      <c r="E511" s="16"/>
      <c r="F511" s="15"/>
      <c r="G511" s="29"/>
      <c r="H511" s="322"/>
      <c r="I511" s="323"/>
      <c r="J511" s="323"/>
      <c r="K511" s="15"/>
      <c r="L511" s="15"/>
      <c r="M511" s="204">
        <f t="shared" si="22"/>
        <v>0</v>
      </c>
      <c r="N511" s="44">
        <f>IF(DisplayUnits="standard",IF(G511=0,0,VLOOKUP(G511,'Flow Rate Table'!$B$13:$O$132,X511)),IF(G511=0,0,VLOOKUP(G511,#REF!,X511)))</f>
        <v>0</v>
      </c>
      <c r="O511" s="129" t="str">
        <f>IF(E511=$A$3,M511/Cost!$D$6,"N/A")</f>
        <v>N/A</v>
      </c>
      <c r="P511" s="45" t="str">
        <f>IF(E511=Translations!$A$100,VLOOKUP(Cost!$D$5,'Coefficient Table'!$A$8:$K$92,11,FALSE)*O511,"N/A")</f>
        <v>N/A</v>
      </c>
      <c r="Q511" s="45" t="str">
        <f>IF(E511=Translations!$A$100,VLOOKUP(Cost!$D$5,'Coefficient Table'!$A$8:$K$92,10,FALSE)*O511,"N/A")</f>
        <v>N/A</v>
      </c>
      <c r="R511" s="45" t="str">
        <f>IF(E511=Translations!$A$100,VLOOKUP(Cost!$D$5,'Coefficient Table'!$A$8:$K$92,9,FALSE)*P511,"N/A")</f>
        <v>N/A</v>
      </c>
      <c r="S511" s="127"/>
      <c r="T511" s="229"/>
      <c r="U511" s="222"/>
      <c r="V511" s="222"/>
      <c r="W511" s="222"/>
      <c r="X511" s="227">
        <f t="shared" si="21"/>
        <v>0</v>
      </c>
      <c r="Y511" s="222"/>
      <c r="Z511" s="222">
        <f>$N511*60*Cost!$H$10*Cost!$H$11*Cost!$D$7/1000</f>
        <v>0</v>
      </c>
      <c r="AA511" s="222">
        <f>$N511*60*Cost!$H$10*Cost!$H$11*Cost!$D$8/1000</f>
        <v>0</v>
      </c>
      <c r="AB511" s="222">
        <f>$N511*60*Cost!$H$10*Cost!$H$11*Cost!$D$9/1000</f>
        <v>0</v>
      </c>
      <c r="AC511" s="222">
        <f>$N511*60*Cost!$H$10*Cost!$H$11*Cost!$D$10/1000</f>
        <v>0</v>
      </c>
      <c r="AD511" s="222">
        <f>$N511*60*Cost!$H$10*Cost!$H$11*Cost!$D$11/1000</f>
        <v>0</v>
      </c>
      <c r="AE511" s="222">
        <f t="shared" si="23"/>
        <v>0</v>
      </c>
      <c r="AF511" s="222"/>
      <c r="AG511" s="222"/>
      <c r="AH511" s="222"/>
      <c r="AI511" s="222"/>
      <c r="AJ511" s="222"/>
      <c r="AK511" s="222"/>
      <c r="AL511" s="222"/>
      <c r="AM511" s="222"/>
      <c r="AN511" s="222"/>
      <c r="AO511" s="222"/>
      <c r="AP511" s="222"/>
      <c r="AQ511" s="222"/>
      <c r="AR511" s="222"/>
      <c r="AS511" s="222"/>
      <c r="AT511" s="222"/>
    </row>
    <row r="512" spans="2:46" ht="13.8" x14ac:dyDescent="0.25">
      <c r="B512" s="15"/>
      <c r="C512" s="15"/>
      <c r="D512" s="15"/>
      <c r="E512" s="16"/>
      <c r="F512" s="15"/>
      <c r="G512" s="29"/>
      <c r="H512" s="322"/>
      <c r="I512" s="323"/>
      <c r="J512" s="323"/>
      <c r="K512" s="15"/>
      <c r="L512" s="15"/>
      <c r="M512" s="204">
        <f t="shared" si="22"/>
        <v>0</v>
      </c>
      <c r="N512" s="44">
        <f>IF(DisplayUnits="standard",IF(G512=0,0,VLOOKUP(G512,'Flow Rate Table'!$B$13:$O$132,X512)),IF(G512=0,0,VLOOKUP(G512,#REF!,X512)))</f>
        <v>0</v>
      </c>
      <c r="O512" s="129" t="str">
        <f>IF(E512=$A$3,M512/Cost!$D$6,"N/A")</f>
        <v>N/A</v>
      </c>
      <c r="P512" s="45" t="str">
        <f>IF(E512=Translations!$A$100,VLOOKUP(Cost!$D$5,'Coefficient Table'!$A$8:$K$92,11,FALSE)*O512,"N/A")</f>
        <v>N/A</v>
      </c>
      <c r="Q512" s="45" t="str">
        <f>IF(E512=Translations!$A$100,VLOOKUP(Cost!$D$5,'Coefficient Table'!$A$8:$K$92,10,FALSE)*O512,"N/A")</f>
        <v>N/A</v>
      </c>
      <c r="R512" s="45" t="str">
        <f>IF(E512=Translations!$A$100,VLOOKUP(Cost!$D$5,'Coefficient Table'!$A$8:$K$92,9,FALSE)*P512,"N/A")</f>
        <v>N/A</v>
      </c>
      <c r="S512" s="127"/>
      <c r="T512" s="229"/>
      <c r="U512" s="222"/>
      <c r="V512" s="222"/>
      <c r="W512" s="222"/>
      <c r="X512" s="227">
        <f t="shared" si="21"/>
        <v>0</v>
      </c>
      <c r="Y512" s="222"/>
      <c r="Z512" s="222">
        <f>$N512*60*Cost!$H$10*Cost!$H$11*Cost!$D$7/1000</f>
        <v>0</v>
      </c>
      <c r="AA512" s="222">
        <f>$N512*60*Cost!$H$10*Cost!$H$11*Cost!$D$8/1000</f>
        <v>0</v>
      </c>
      <c r="AB512" s="222">
        <f>$N512*60*Cost!$H$10*Cost!$H$11*Cost!$D$9/1000</f>
        <v>0</v>
      </c>
      <c r="AC512" s="222">
        <f>$N512*60*Cost!$H$10*Cost!$H$11*Cost!$D$10/1000</f>
        <v>0</v>
      </c>
      <c r="AD512" s="222">
        <f>$N512*60*Cost!$H$10*Cost!$H$11*Cost!$D$11/1000</f>
        <v>0</v>
      </c>
      <c r="AE512" s="222">
        <f t="shared" si="23"/>
        <v>0</v>
      </c>
      <c r="AF512" s="222"/>
      <c r="AG512" s="222"/>
      <c r="AH512" s="222"/>
      <c r="AI512" s="222"/>
      <c r="AJ512" s="222"/>
      <c r="AK512" s="222"/>
      <c r="AL512" s="222"/>
      <c r="AM512" s="222"/>
      <c r="AN512" s="222"/>
      <c r="AO512" s="222"/>
      <c r="AP512" s="222"/>
      <c r="AQ512" s="222"/>
      <c r="AR512" s="222"/>
      <c r="AS512" s="222"/>
      <c r="AT512" s="222"/>
    </row>
    <row r="513" spans="2:46" ht="13.8" x14ac:dyDescent="0.25">
      <c r="B513" s="15"/>
      <c r="C513" s="15"/>
      <c r="D513" s="15"/>
      <c r="E513" s="16"/>
      <c r="F513" s="15"/>
      <c r="G513" s="29"/>
      <c r="H513" s="322"/>
      <c r="I513" s="323"/>
      <c r="J513" s="323"/>
      <c r="K513" s="15"/>
      <c r="L513" s="15"/>
      <c r="M513" s="204">
        <f t="shared" si="22"/>
        <v>0</v>
      </c>
      <c r="N513" s="44">
        <f>IF(DisplayUnits="standard",IF(G513=0,0,VLOOKUP(G513,'Flow Rate Table'!$B$13:$O$132,X513)),IF(G513=0,0,VLOOKUP(G513,#REF!,X513)))</f>
        <v>0</v>
      </c>
      <c r="O513" s="129" t="str">
        <f>IF(E513=$A$3,M513/Cost!$D$6,"N/A")</f>
        <v>N/A</v>
      </c>
      <c r="P513" s="45" t="str">
        <f>IF(E513=Translations!$A$100,VLOOKUP(Cost!$D$5,'Coefficient Table'!$A$8:$K$92,11,FALSE)*O513,"N/A")</f>
        <v>N/A</v>
      </c>
      <c r="Q513" s="45" t="str">
        <f>IF(E513=Translations!$A$100,VLOOKUP(Cost!$D$5,'Coefficient Table'!$A$8:$K$92,10,FALSE)*O513,"N/A")</f>
        <v>N/A</v>
      </c>
      <c r="R513" s="45" t="str">
        <f>IF(E513=Translations!$A$100,VLOOKUP(Cost!$D$5,'Coefficient Table'!$A$8:$K$92,9,FALSE)*P513,"N/A")</f>
        <v>N/A</v>
      </c>
      <c r="S513" s="127"/>
      <c r="T513" s="229"/>
      <c r="U513" s="222"/>
      <c r="V513" s="222"/>
      <c r="W513" s="222"/>
      <c r="X513" s="227">
        <f t="shared" si="21"/>
        <v>0</v>
      </c>
      <c r="Y513" s="222"/>
      <c r="Z513" s="222">
        <f>$N513*60*Cost!$H$10*Cost!$H$11*Cost!$D$7/1000</f>
        <v>0</v>
      </c>
      <c r="AA513" s="222">
        <f>$N513*60*Cost!$H$10*Cost!$H$11*Cost!$D$8/1000</f>
        <v>0</v>
      </c>
      <c r="AB513" s="222">
        <f>$N513*60*Cost!$H$10*Cost!$H$11*Cost!$D$9/1000</f>
        <v>0</v>
      </c>
      <c r="AC513" s="222">
        <f>$N513*60*Cost!$H$10*Cost!$H$11*Cost!$D$10/1000</f>
        <v>0</v>
      </c>
      <c r="AD513" s="222">
        <f>$N513*60*Cost!$H$10*Cost!$H$11*Cost!$D$11/1000</f>
        <v>0</v>
      </c>
      <c r="AE513" s="222">
        <f t="shared" si="23"/>
        <v>0</v>
      </c>
      <c r="AF513" s="222"/>
      <c r="AG513" s="222"/>
      <c r="AH513" s="222"/>
      <c r="AI513" s="222"/>
      <c r="AJ513" s="222"/>
      <c r="AK513" s="222"/>
      <c r="AL513" s="222"/>
      <c r="AM513" s="222"/>
      <c r="AN513" s="222"/>
      <c r="AO513" s="222"/>
      <c r="AP513" s="222"/>
      <c r="AQ513" s="222"/>
      <c r="AR513" s="222"/>
      <c r="AS513" s="222"/>
      <c r="AT513" s="222"/>
    </row>
    <row r="514" spans="2:46" ht="13.8" x14ac:dyDescent="0.25">
      <c r="B514" s="15"/>
      <c r="C514" s="15"/>
      <c r="D514" s="15"/>
      <c r="E514" s="16"/>
      <c r="F514" s="15"/>
      <c r="G514" s="29"/>
      <c r="H514" s="322"/>
      <c r="I514" s="323"/>
      <c r="J514" s="323"/>
      <c r="K514" s="15"/>
      <c r="L514" s="15"/>
      <c r="M514" s="204">
        <f t="shared" si="22"/>
        <v>0</v>
      </c>
      <c r="N514" s="44">
        <f>IF(DisplayUnits="standard",IF(G514=0,0,VLOOKUP(G514,'Flow Rate Table'!$B$13:$O$132,X514)),IF(G514=0,0,VLOOKUP(G514,#REF!,X514)))</f>
        <v>0</v>
      </c>
      <c r="O514" s="129" t="str">
        <f>IF(E514=$A$3,M514/Cost!$D$6,"N/A")</f>
        <v>N/A</v>
      </c>
      <c r="P514" s="45" t="str">
        <f>IF(E514=Translations!$A$100,VLOOKUP(Cost!$D$5,'Coefficient Table'!$A$8:$K$92,11,FALSE)*O514,"N/A")</f>
        <v>N/A</v>
      </c>
      <c r="Q514" s="45" t="str">
        <f>IF(E514=Translations!$A$100,VLOOKUP(Cost!$D$5,'Coefficient Table'!$A$8:$K$92,10,FALSE)*O514,"N/A")</f>
        <v>N/A</v>
      </c>
      <c r="R514" s="45" t="str">
        <f>IF(E514=Translations!$A$100,VLOOKUP(Cost!$D$5,'Coefficient Table'!$A$8:$K$92,9,FALSE)*P514,"N/A")</f>
        <v>N/A</v>
      </c>
      <c r="S514" s="127"/>
      <c r="T514" s="229"/>
      <c r="U514" s="222"/>
      <c r="V514" s="222"/>
      <c r="W514" s="222"/>
      <c r="X514" s="227">
        <f t="shared" si="21"/>
        <v>0</v>
      </c>
      <c r="Y514" s="222"/>
      <c r="Z514" s="222">
        <f>$N514*60*Cost!$H$10*Cost!$H$11*Cost!$D$7/1000</f>
        <v>0</v>
      </c>
      <c r="AA514" s="222">
        <f>$N514*60*Cost!$H$10*Cost!$H$11*Cost!$D$8/1000</f>
        <v>0</v>
      </c>
      <c r="AB514" s="222">
        <f>$N514*60*Cost!$H$10*Cost!$H$11*Cost!$D$9/1000</f>
        <v>0</v>
      </c>
      <c r="AC514" s="222">
        <f>$N514*60*Cost!$H$10*Cost!$H$11*Cost!$D$10/1000</f>
        <v>0</v>
      </c>
      <c r="AD514" s="222">
        <f>$N514*60*Cost!$H$10*Cost!$H$11*Cost!$D$11/1000</f>
        <v>0</v>
      </c>
      <c r="AE514" s="222">
        <f t="shared" si="23"/>
        <v>0</v>
      </c>
      <c r="AF514" s="222"/>
      <c r="AG514" s="222"/>
      <c r="AH514" s="222"/>
      <c r="AI514" s="222"/>
      <c r="AJ514" s="222"/>
      <c r="AK514" s="222"/>
      <c r="AL514" s="222"/>
      <c r="AM514" s="222"/>
      <c r="AN514" s="222"/>
      <c r="AO514" s="222"/>
      <c r="AP514" s="222"/>
      <c r="AQ514" s="222"/>
      <c r="AR514" s="222"/>
      <c r="AS514" s="222"/>
      <c r="AT514" s="222"/>
    </row>
    <row r="515" spans="2:46" ht="13.8" x14ac:dyDescent="0.25">
      <c r="B515" s="15"/>
      <c r="C515" s="15"/>
      <c r="D515" s="15"/>
      <c r="E515" s="16"/>
      <c r="F515" s="15"/>
      <c r="G515" s="29"/>
      <c r="H515" s="322"/>
      <c r="I515" s="323"/>
      <c r="J515" s="323"/>
      <c r="K515" s="15"/>
      <c r="L515" s="15"/>
      <c r="M515" s="204">
        <f t="shared" si="22"/>
        <v>0</v>
      </c>
      <c r="N515" s="44">
        <f>IF(DisplayUnits="standard",IF(G515=0,0,VLOOKUP(G515,'Flow Rate Table'!$B$13:$O$132,X515)),IF(G515=0,0,VLOOKUP(G515,#REF!,X515)))</f>
        <v>0</v>
      </c>
      <c r="O515" s="129" t="str">
        <f>IF(E515=$A$3,M515/Cost!$D$6,"N/A")</f>
        <v>N/A</v>
      </c>
      <c r="P515" s="45" t="str">
        <f>IF(E515=Translations!$A$100,VLOOKUP(Cost!$D$5,'Coefficient Table'!$A$8:$K$92,11,FALSE)*O515,"N/A")</f>
        <v>N/A</v>
      </c>
      <c r="Q515" s="45" t="str">
        <f>IF(E515=Translations!$A$100,VLOOKUP(Cost!$D$5,'Coefficient Table'!$A$8:$K$92,10,FALSE)*O515,"N/A")</f>
        <v>N/A</v>
      </c>
      <c r="R515" s="45" t="str">
        <f>IF(E515=Translations!$A$100,VLOOKUP(Cost!$D$5,'Coefficient Table'!$A$8:$K$92,9,FALSE)*P515,"N/A")</f>
        <v>N/A</v>
      </c>
      <c r="S515" s="127"/>
      <c r="T515" s="229"/>
      <c r="U515" s="222"/>
      <c r="V515" s="222"/>
      <c r="W515" s="222"/>
      <c r="X515" s="227">
        <f t="shared" si="21"/>
        <v>0</v>
      </c>
      <c r="Y515" s="222"/>
      <c r="Z515" s="222">
        <f>$N515*60*Cost!$H$10*Cost!$H$11*Cost!$D$7/1000</f>
        <v>0</v>
      </c>
      <c r="AA515" s="222">
        <f>$N515*60*Cost!$H$10*Cost!$H$11*Cost!$D$8/1000</f>
        <v>0</v>
      </c>
      <c r="AB515" s="222">
        <f>$N515*60*Cost!$H$10*Cost!$H$11*Cost!$D$9/1000</f>
        <v>0</v>
      </c>
      <c r="AC515" s="222">
        <f>$N515*60*Cost!$H$10*Cost!$H$11*Cost!$D$10/1000</f>
        <v>0</v>
      </c>
      <c r="AD515" s="222">
        <f>$N515*60*Cost!$H$10*Cost!$H$11*Cost!$D$11/1000</f>
        <v>0</v>
      </c>
      <c r="AE515" s="222">
        <f t="shared" si="23"/>
        <v>0</v>
      </c>
      <c r="AF515" s="222"/>
      <c r="AG515" s="222"/>
      <c r="AH515" s="222"/>
      <c r="AI515" s="222"/>
      <c r="AJ515" s="222"/>
      <c r="AK515" s="222"/>
      <c r="AL515" s="222"/>
      <c r="AM515" s="222"/>
      <c r="AN515" s="222"/>
      <c r="AO515" s="222"/>
      <c r="AP515" s="222"/>
      <c r="AQ515" s="222"/>
      <c r="AR515" s="222"/>
      <c r="AS515" s="222"/>
      <c r="AT515" s="222"/>
    </row>
    <row r="516" spans="2:46" ht="13.8" x14ac:dyDescent="0.25">
      <c r="B516" s="15"/>
      <c r="C516" s="15"/>
      <c r="D516" s="15"/>
      <c r="E516" s="16"/>
      <c r="F516" s="15"/>
      <c r="G516" s="29"/>
      <c r="H516" s="322"/>
      <c r="I516" s="323"/>
      <c r="J516" s="323"/>
      <c r="K516" s="15"/>
      <c r="L516" s="15"/>
      <c r="M516" s="204">
        <f t="shared" si="22"/>
        <v>0</v>
      </c>
      <c r="N516" s="44">
        <f>IF(DisplayUnits="standard",IF(G516=0,0,VLOOKUP(G516,'Flow Rate Table'!$B$13:$O$132,X516)),IF(G516=0,0,VLOOKUP(G516,#REF!,X516)))</f>
        <v>0</v>
      </c>
      <c r="O516" s="129" t="str">
        <f>IF(E516=$A$3,M516/Cost!$D$6,"N/A")</f>
        <v>N/A</v>
      </c>
      <c r="P516" s="45" t="str">
        <f>IF(E516=Translations!$A$100,VLOOKUP(Cost!$D$5,'Coefficient Table'!$A$8:$K$92,11,FALSE)*O516,"N/A")</f>
        <v>N/A</v>
      </c>
      <c r="Q516" s="45" t="str">
        <f>IF(E516=Translations!$A$100,VLOOKUP(Cost!$D$5,'Coefficient Table'!$A$8:$K$92,10,FALSE)*O516,"N/A")</f>
        <v>N/A</v>
      </c>
      <c r="R516" s="45" t="str">
        <f>IF(E516=Translations!$A$100,VLOOKUP(Cost!$D$5,'Coefficient Table'!$A$8:$K$92,9,FALSE)*P516,"N/A")</f>
        <v>N/A</v>
      </c>
      <c r="S516" s="127"/>
      <c r="T516" s="229"/>
      <c r="U516" s="222"/>
      <c r="V516" s="222"/>
      <c r="W516" s="222"/>
      <c r="X516" s="227">
        <f t="shared" si="21"/>
        <v>0</v>
      </c>
      <c r="Y516" s="222"/>
      <c r="Z516" s="222">
        <f>$N516*60*Cost!$H$10*Cost!$H$11*Cost!$D$7/1000</f>
        <v>0</v>
      </c>
      <c r="AA516" s="222">
        <f>$N516*60*Cost!$H$10*Cost!$H$11*Cost!$D$8/1000</f>
        <v>0</v>
      </c>
      <c r="AB516" s="222">
        <f>$N516*60*Cost!$H$10*Cost!$H$11*Cost!$D$9/1000</f>
        <v>0</v>
      </c>
      <c r="AC516" s="222">
        <f>$N516*60*Cost!$H$10*Cost!$H$11*Cost!$D$10/1000</f>
        <v>0</v>
      </c>
      <c r="AD516" s="222">
        <f>$N516*60*Cost!$H$10*Cost!$H$11*Cost!$D$11/1000</f>
        <v>0</v>
      </c>
      <c r="AE516" s="222">
        <f t="shared" si="23"/>
        <v>0</v>
      </c>
      <c r="AF516" s="222"/>
      <c r="AG516" s="222"/>
      <c r="AH516" s="222"/>
      <c r="AI516" s="222"/>
      <c r="AJ516" s="222"/>
      <c r="AK516" s="222"/>
      <c r="AL516" s="222"/>
      <c r="AM516" s="222"/>
      <c r="AN516" s="222"/>
      <c r="AO516" s="222"/>
      <c r="AP516" s="222"/>
      <c r="AQ516" s="222"/>
      <c r="AR516" s="222"/>
      <c r="AS516" s="222"/>
      <c r="AT516" s="222"/>
    </row>
    <row r="517" spans="2:46" ht="13.8" x14ac:dyDescent="0.25">
      <c r="B517" s="15"/>
      <c r="C517" s="15"/>
      <c r="D517" s="15"/>
      <c r="E517" s="16"/>
      <c r="F517" s="15"/>
      <c r="G517" s="29"/>
      <c r="H517" s="322"/>
      <c r="I517" s="323"/>
      <c r="J517" s="323"/>
      <c r="K517" s="15"/>
      <c r="L517" s="15"/>
      <c r="M517" s="204">
        <f t="shared" si="22"/>
        <v>0</v>
      </c>
      <c r="N517" s="44">
        <f>IF(DisplayUnits="standard",IF(G517=0,0,VLOOKUP(G517,'Flow Rate Table'!$B$13:$O$132,X517)),IF(G517=0,0,VLOOKUP(G517,#REF!,X517)))</f>
        <v>0</v>
      </c>
      <c r="O517" s="129" t="str">
        <f>IF(E517=$A$3,M517/Cost!$D$6,"N/A")</f>
        <v>N/A</v>
      </c>
      <c r="P517" s="45" t="str">
        <f>IF(E517=Translations!$A$100,VLOOKUP(Cost!$D$5,'Coefficient Table'!$A$8:$K$92,11,FALSE)*O517,"N/A")</f>
        <v>N/A</v>
      </c>
      <c r="Q517" s="45" t="str">
        <f>IF(E517=Translations!$A$100,VLOOKUP(Cost!$D$5,'Coefficient Table'!$A$8:$K$92,10,FALSE)*O517,"N/A")</f>
        <v>N/A</v>
      </c>
      <c r="R517" s="45" t="str">
        <f>IF(E517=Translations!$A$100,VLOOKUP(Cost!$D$5,'Coefficient Table'!$A$8:$K$92,9,FALSE)*P517,"N/A")</f>
        <v>N/A</v>
      </c>
      <c r="S517" s="127"/>
      <c r="T517" s="229"/>
      <c r="U517" s="222"/>
      <c r="V517" s="222"/>
      <c r="W517" s="222"/>
      <c r="X517" s="227">
        <f t="shared" si="21"/>
        <v>0</v>
      </c>
      <c r="Y517" s="222"/>
      <c r="Z517" s="222">
        <f>$N517*60*Cost!$H$10*Cost!$H$11*Cost!$D$7/1000</f>
        <v>0</v>
      </c>
      <c r="AA517" s="222">
        <f>$N517*60*Cost!$H$10*Cost!$H$11*Cost!$D$8/1000</f>
        <v>0</v>
      </c>
      <c r="AB517" s="222">
        <f>$N517*60*Cost!$H$10*Cost!$H$11*Cost!$D$9/1000</f>
        <v>0</v>
      </c>
      <c r="AC517" s="222">
        <f>$N517*60*Cost!$H$10*Cost!$H$11*Cost!$D$10/1000</f>
        <v>0</v>
      </c>
      <c r="AD517" s="222">
        <f>$N517*60*Cost!$H$10*Cost!$H$11*Cost!$D$11/1000</f>
        <v>0</v>
      </c>
      <c r="AE517" s="222">
        <f t="shared" si="23"/>
        <v>0</v>
      </c>
      <c r="AF517" s="222"/>
      <c r="AG517" s="222"/>
      <c r="AH517" s="222"/>
      <c r="AI517" s="222"/>
      <c r="AJ517" s="222"/>
      <c r="AK517" s="222"/>
      <c r="AL517" s="222"/>
      <c r="AM517" s="222"/>
      <c r="AN517" s="222"/>
      <c r="AO517" s="222"/>
      <c r="AP517" s="222"/>
      <c r="AQ517" s="222"/>
      <c r="AR517" s="222"/>
      <c r="AS517" s="222"/>
      <c r="AT517" s="222"/>
    </row>
    <row r="518" spans="2:46" ht="13.8" x14ac:dyDescent="0.25">
      <c r="B518" s="15"/>
      <c r="C518" s="15"/>
      <c r="D518" s="15"/>
      <c r="E518" s="16"/>
      <c r="F518" s="15"/>
      <c r="G518" s="29"/>
      <c r="H518" s="322"/>
      <c r="I518" s="323"/>
      <c r="J518" s="323"/>
      <c r="K518" s="15"/>
      <c r="L518" s="15"/>
      <c r="M518" s="204">
        <f t="shared" si="22"/>
        <v>0</v>
      </c>
      <c r="N518" s="44">
        <f>IF(DisplayUnits="standard",IF(G518=0,0,VLOOKUP(G518,'Flow Rate Table'!$B$13:$O$132,X518)),IF(G518=0,0,VLOOKUP(G518,#REF!,X518)))</f>
        <v>0</v>
      </c>
      <c r="O518" s="129" t="str">
        <f>IF(E518=$A$3,M518/Cost!$D$6,"N/A")</f>
        <v>N/A</v>
      </c>
      <c r="P518" s="45" t="str">
        <f>IF(E518=Translations!$A$100,VLOOKUP(Cost!$D$5,'Coefficient Table'!$A$8:$K$92,11,FALSE)*O518,"N/A")</f>
        <v>N/A</v>
      </c>
      <c r="Q518" s="45" t="str">
        <f>IF(E518=Translations!$A$100,VLOOKUP(Cost!$D$5,'Coefficient Table'!$A$8:$K$92,10,FALSE)*O518,"N/A")</f>
        <v>N/A</v>
      </c>
      <c r="R518" s="45" t="str">
        <f>IF(E518=Translations!$A$100,VLOOKUP(Cost!$D$5,'Coefficient Table'!$A$8:$K$92,9,FALSE)*P518,"N/A")</f>
        <v>N/A</v>
      </c>
      <c r="S518" s="127"/>
      <c r="T518" s="229"/>
      <c r="U518" s="222"/>
      <c r="V518" s="222"/>
      <c r="W518" s="222"/>
      <c r="X518" s="227">
        <f t="shared" si="21"/>
        <v>0</v>
      </c>
      <c r="Y518" s="222"/>
      <c r="Z518" s="222">
        <f>$N518*60*Cost!$H$10*Cost!$H$11*Cost!$D$7/1000</f>
        <v>0</v>
      </c>
      <c r="AA518" s="222">
        <f>$N518*60*Cost!$H$10*Cost!$H$11*Cost!$D$8/1000</f>
        <v>0</v>
      </c>
      <c r="AB518" s="222">
        <f>$N518*60*Cost!$H$10*Cost!$H$11*Cost!$D$9/1000</f>
        <v>0</v>
      </c>
      <c r="AC518" s="222">
        <f>$N518*60*Cost!$H$10*Cost!$H$11*Cost!$D$10/1000</f>
        <v>0</v>
      </c>
      <c r="AD518" s="222">
        <f>$N518*60*Cost!$H$10*Cost!$H$11*Cost!$D$11/1000</f>
        <v>0</v>
      </c>
      <c r="AE518" s="222">
        <f t="shared" si="23"/>
        <v>0</v>
      </c>
      <c r="AF518" s="222"/>
      <c r="AG518" s="222"/>
      <c r="AH518" s="222"/>
      <c r="AI518" s="222"/>
      <c r="AJ518" s="222"/>
      <c r="AK518" s="222"/>
      <c r="AL518" s="222"/>
      <c r="AM518" s="222"/>
      <c r="AN518" s="222"/>
      <c r="AO518" s="222"/>
      <c r="AP518" s="222"/>
      <c r="AQ518" s="222"/>
      <c r="AR518" s="222"/>
      <c r="AS518" s="222"/>
      <c r="AT518" s="222"/>
    </row>
    <row r="519" spans="2:46" ht="13.8" x14ac:dyDescent="0.25">
      <c r="B519" s="15"/>
      <c r="C519" s="15"/>
      <c r="D519" s="15"/>
      <c r="E519" s="16"/>
      <c r="F519" s="15"/>
      <c r="G519" s="29"/>
      <c r="H519" s="322"/>
      <c r="I519" s="323"/>
      <c r="J519" s="323"/>
      <c r="K519" s="15"/>
      <c r="L519" s="15"/>
      <c r="M519" s="204">
        <f t="shared" si="22"/>
        <v>0</v>
      </c>
      <c r="N519" s="44">
        <f>IF(DisplayUnits="standard",IF(G519=0,0,VLOOKUP(G519,'Flow Rate Table'!$B$13:$O$132,X519)),IF(G519=0,0,VLOOKUP(G519,#REF!,X519)))</f>
        <v>0</v>
      </c>
      <c r="O519" s="129" t="str">
        <f>IF(E519=$A$3,M519/Cost!$D$6,"N/A")</f>
        <v>N/A</v>
      </c>
      <c r="P519" s="45" t="str">
        <f>IF(E519=Translations!$A$100,VLOOKUP(Cost!$D$5,'Coefficient Table'!$A$8:$K$92,11,FALSE)*O519,"N/A")</f>
        <v>N/A</v>
      </c>
      <c r="Q519" s="45" t="str">
        <f>IF(E519=Translations!$A$100,VLOOKUP(Cost!$D$5,'Coefficient Table'!$A$8:$K$92,10,FALSE)*O519,"N/A")</f>
        <v>N/A</v>
      </c>
      <c r="R519" s="45" t="str">
        <f>IF(E519=Translations!$A$100,VLOOKUP(Cost!$D$5,'Coefficient Table'!$A$8:$K$92,9,FALSE)*P519,"N/A")</f>
        <v>N/A</v>
      </c>
      <c r="S519" s="127"/>
      <c r="T519" s="229"/>
      <c r="U519" s="222"/>
      <c r="V519" s="222"/>
      <c r="W519" s="222"/>
      <c r="X519" s="227">
        <f t="shared" si="21"/>
        <v>0</v>
      </c>
      <c r="Y519" s="222"/>
      <c r="Z519" s="222">
        <f>$N519*60*Cost!$H$10*Cost!$H$11*Cost!$D$7/1000</f>
        <v>0</v>
      </c>
      <c r="AA519" s="222">
        <f>$N519*60*Cost!$H$10*Cost!$H$11*Cost!$D$8/1000</f>
        <v>0</v>
      </c>
      <c r="AB519" s="222">
        <f>$N519*60*Cost!$H$10*Cost!$H$11*Cost!$D$9/1000</f>
        <v>0</v>
      </c>
      <c r="AC519" s="222">
        <f>$N519*60*Cost!$H$10*Cost!$H$11*Cost!$D$10/1000</f>
        <v>0</v>
      </c>
      <c r="AD519" s="222">
        <f>$N519*60*Cost!$H$10*Cost!$H$11*Cost!$D$11/1000</f>
        <v>0</v>
      </c>
      <c r="AE519" s="222">
        <f t="shared" si="23"/>
        <v>0</v>
      </c>
      <c r="AF519" s="222"/>
      <c r="AG519" s="222"/>
      <c r="AH519" s="222"/>
      <c r="AI519" s="222"/>
      <c r="AJ519" s="222"/>
      <c r="AK519" s="222"/>
      <c r="AL519" s="222"/>
      <c r="AM519" s="222"/>
      <c r="AN519" s="222"/>
      <c r="AO519" s="222"/>
      <c r="AP519" s="222"/>
      <c r="AQ519" s="222"/>
      <c r="AR519" s="222"/>
      <c r="AS519" s="222"/>
      <c r="AT519" s="222"/>
    </row>
    <row r="520" spans="2:46" ht="13.8" x14ac:dyDescent="0.25">
      <c r="B520" s="15"/>
      <c r="C520" s="15"/>
      <c r="D520" s="15"/>
      <c r="E520" s="16"/>
      <c r="F520" s="15"/>
      <c r="G520" s="29"/>
      <c r="H520" s="322"/>
      <c r="I520" s="323"/>
      <c r="J520" s="323"/>
      <c r="K520" s="15"/>
      <c r="L520" s="15"/>
      <c r="M520" s="204">
        <f t="shared" si="22"/>
        <v>0</v>
      </c>
      <c r="N520" s="44">
        <f>IF(DisplayUnits="standard",IF(G520=0,0,VLOOKUP(G520,'Flow Rate Table'!$B$13:$O$132,X520)),IF(G520=0,0,VLOOKUP(G520,#REF!,X520)))</f>
        <v>0</v>
      </c>
      <c r="O520" s="129" t="str">
        <f>IF(E520=$A$3,M520/Cost!$D$6,"N/A")</f>
        <v>N/A</v>
      </c>
      <c r="P520" s="45" t="str">
        <f>IF(E520=Translations!$A$100,VLOOKUP(Cost!$D$5,'Coefficient Table'!$A$8:$K$92,11,FALSE)*O520,"N/A")</f>
        <v>N/A</v>
      </c>
      <c r="Q520" s="45" t="str">
        <f>IF(E520=Translations!$A$100,VLOOKUP(Cost!$D$5,'Coefficient Table'!$A$8:$K$92,10,FALSE)*O520,"N/A")</f>
        <v>N/A</v>
      </c>
      <c r="R520" s="45" t="str">
        <f>IF(E520=Translations!$A$100,VLOOKUP(Cost!$D$5,'Coefficient Table'!$A$8:$K$92,9,FALSE)*P520,"N/A")</f>
        <v>N/A</v>
      </c>
      <c r="S520" s="127"/>
      <c r="T520" s="229"/>
      <c r="U520" s="222"/>
      <c r="V520" s="222"/>
      <c r="W520" s="222"/>
      <c r="X520" s="227">
        <f t="shared" ref="X520:X547" si="24">IF(DisplayUnits="standard",IF(F520=150,2)+IF(F520=125,4)+IF(F520=100,6)+IF(F520=75,8)+IF(F520=50,10)+IF(F520=25,12)+IF(F520=10,14),IF(F520=10,2)+IF(F520=9,4)+IF(F520=7,6)+IF(F520=5,8)+IF(F520=4,10)+IF(F520=2,12)+IF(F520=1,14))</f>
        <v>0</v>
      </c>
      <c r="Y520" s="222"/>
      <c r="Z520" s="222">
        <f>$N520*60*Cost!$H$10*Cost!$H$11*Cost!$D$7/1000</f>
        <v>0</v>
      </c>
      <c r="AA520" s="222">
        <f>$N520*60*Cost!$H$10*Cost!$H$11*Cost!$D$8/1000</f>
        <v>0</v>
      </c>
      <c r="AB520" s="222">
        <f>$N520*60*Cost!$H$10*Cost!$H$11*Cost!$D$9/1000</f>
        <v>0</v>
      </c>
      <c r="AC520" s="222">
        <f>$N520*60*Cost!$H$10*Cost!$H$11*Cost!$D$10/1000</f>
        <v>0</v>
      </c>
      <c r="AD520" s="222">
        <f>$N520*60*Cost!$H$10*Cost!$H$11*Cost!$D$11/1000</f>
        <v>0</v>
      </c>
      <c r="AE520" s="222">
        <f t="shared" si="23"/>
        <v>0</v>
      </c>
      <c r="AF520" s="222"/>
      <c r="AG520" s="222"/>
      <c r="AH520" s="222"/>
      <c r="AI520" s="222"/>
      <c r="AJ520" s="222"/>
      <c r="AK520" s="222"/>
      <c r="AL520" s="222"/>
      <c r="AM520" s="222"/>
      <c r="AN520" s="222"/>
      <c r="AO520" s="222"/>
      <c r="AP520" s="222"/>
      <c r="AQ520" s="222"/>
      <c r="AR520" s="222"/>
      <c r="AS520" s="222"/>
      <c r="AT520" s="222"/>
    </row>
    <row r="521" spans="2:46" ht="13.8" x14ac:dyDescent="0.25">
      <c r="B521" s="15"/>
      <c r="C521" s="15"/>
      <c r="D521" s="15"/>
      <c r="E521" s="16"/>
      <c r="F521" s="15"/>
      <c r="G521" s="29"/>
      <c r="H521" s="322"/>
      <c r="I521" s="323"/>
      <c r="J521" s="323"/>
      <c r="K521" s="15"/>
      <c r="L521" s="15"/>
      <c r="M521" s="204">
        <f t="shared" ref="M521:M547" si="25">IF(G521=0,0,AE521)</f>
        <v>0</v>
      </c>
      <c r="N521" s="44">
        <f>IF(DisplayUnits="standard",IF(G521=0,0,VLOOKUP(G521,'Flow Rate Table'!$B$13:$O$132,X521)),IF(G521=0,0,VLOOKUP(G521,#REF!,X521)))</f>
        <v>0</v>
      </c>
      <c r="O521" s="129" t="str">
        <f>IF(E521=$A$3,M521/Cost!$D$6,"N/A")</f>
        <v>N/A</v>
      </c>
      <c r="P521" s="45" t="str">
        <f>IF(E521=Translations!$A$100,VLOOKUP(Cost!$D$5,'Coefficient Table'!$A$8:$K$92,11,FALSE)*O521,"N/A")</f>
        <v>N/A</v>
      </c>
      <c r="Q521" s="45" t="str">
        <f>IF(E521=Translations!$A$100,VLOOKUP(Cost!$D$5,'Coefficient Table'!$A$8:$K$92,10,FALSE)*O521,"N/A")</f>
        <v>N/A</v>
      </c>
      <c r="R521" s="45" t="str">
        <f>IF(E521=Translations!$A$100,VLOOKUP(Cost!$D$5,'Coefficient Table'!$A$8:$K$92,9,FALSE)*P521,"N/A")</f>
        <v>N/A</v>
      </c>
      <c r="S521" s="127"/>
      <c r="T521" s="229"/>
      <c r="U521" s="222"/>
      <c r="V521" s="222"/>
      <c r="W521" s="222"/>
      <c r="X521" s="227">
        <f t="shared" si="24"/>
        <v>0</v>
      </c>
      <c r="Y521" s="222"/>
      <c r="Z521" s="222">
        <f>$N521*60*Cost!$H$10*Cost!$H$11*Cost!$D$7/1000</f>
        <v>0</v>
      </c>
      <c r="AA521" s="222">
        <f>$N521*60*Cost!$H$10*Cost!$H$11*Cost!$D$8/1000</f>
        <v>0</v>
      </c>
      <c r="AB521" s="222">
        <f>$N521*60*Cost!$H$10*Cost!$H$11*Cost!$D$9/1000</f>
        <v>0</v>
      </c>
      <c r="AC521" s="222">
        <f>$N521*60*Cost!$H$10*Cost!$H$11*Cost!$D$10/1000</f>
        <v>0</v>
      </c>
      <c r="AD521" s="222">
        <f>$N521*60*Cost!$H$10*Cost!$H$11*Cost!$D$11/1000</f>
        <v>0</v>
      </c>
      <c r="AE521" s="222">
        <f t="shared" ref="AE521:AE547" si="26">IF(E521=$A$3,Z521,IF(E521=$A$4,AA521,IF(E521=$A$5,AB521,IF(E521=$A$6,AC521,IF(E521=$A$7,AD521,0)))))</f>
        <v>0</v>
      </c>
      <c r="AF521" s="222"/>
      <c r="AG521" s="222"/>
      <c r="AH521" s="222"/>
      <c r="AI521" s="222"/>
      <c r="AJ521" s="222"/>
      <c r="AK521" s="222"/>
      <c r="AL521" s="222"/>
      <c r="AM521" s="222"/>
      <c r="AN521" s="222"/>
      <c r="AO521" s="222"/>
      <c r="AP521" s="222"/>
      <c r="AQ521" s="222"/>
      <c r="AR521" s="222"/>
      <c r="AS521" s="222"/>
      <c r="AT521" s="222"/>
    </row>
    <row r="522" spans="2:46" ht="13.8" x14ac:dyDescent="0.25">
      <c r="B522" s="15"/>
      <c r="C522" s="15"/>
      <c r="D522" s="15"/>
      <c r="E522" s="16"/>
      <c r="F522" s="15"/>
      <c r="G522" s="29"/>
      <c r="H522" s="322"/>
      <c r="I522" s="323"/>
      <c r="J522" s="323"/>
      <c r="K522" s="15"/>
      <c r="L522" s="15"/>
      <c r="M522" s="204">
        <f t="shared" si="25"/>
        <v>0</v>
      </c>
      <c r="N522" s="44">
        <f>IF(DisplayUnits="standard",IF(G522=0,0,VLOOKUP(G522,'Flow Rate Table'!$B$13:$O$132,X522)),IF(G522=0,0,VLOOKUP(G522,#REF!,X522)))</f>
        <v>0</v>
      </c>
      <c r="O522" s="129" t="str">
        <f>IF(E522=$A$3,M522/Cost!$D$6,"N/A")</f>
        <v>N/A</v>
      </c>
      <c r="P522" s="45" t="str">
        <f>IF(E522=Translations!$A$100,VLOOKUP(Cost!$D$5,'Coefficient Table'!$A$8:$K$92,11,FALSE)*O522,"N/A")</f>
        <v>N/A</v>
      </c>
      <c r="Q522" s="45" t="str">
        <f>IF(E522=Translations!$A$100,VLOOKUP(Cost!$D$5,'Coefficient Table'!$A$8:$K$92,10,FALSE)*O522,"N/A")</f>
        <v>N/A</v>
      </c>
      <c r="R522" s="45" t="str">
        <f>IF(E522=Translations!$A$100,VLOOKUP(Cost!$D$5,'Coefficient Table'!$A$8:$K$92,9,FALSE)*P522,"N/A")</f>
        <v>N/A</v>
      </c>
      <c r="S522" s="127"/>
      <c r="T522" s="229"/>
      <c r="U522" s="222"/>
      <c r="V522" s="222"/>
      <c r="W522" s="222"/>
      <c r="X522" s="227">
        <f t="shared" si="24"/>
        <v>0</v>
      </c>
      <c r="Y522" s="222"/>
      <c r="Z522" s="222">
        <f>$N522*60*Cost!$H$10*Cost!$H$11*Cost!$D$7/1000</f>
        <v>0</v>
      </c>
      <c r="AA522" s="222">
        <f>$N522*60*Cost!$H$10*Cost!$H$11*Cost!$D$8/1000</f>
        <v>0</v>
      </c>
      <c r="AB522" s="222">
        <f>$N522*60*Cost!$H$10*Cost!$H$11*Cost!$D$9/1000</f>
        <v>0</v>
      </c>
      <c r="AC522" s="222">
        <f>$N522*60*Cost!$H$10*Cost!$H$11*Cost!$D$10/1000</f>
        <v>0</v>
      </c>
      <c r="AD522" s="222">
        <f>$N522*60*Cost!$H$10*Cost!$H$11*Cost!$D$11/1000</f>
        <v>0</v>
      </c>
      <c r="AE522" s="222">
        <f t="shared" si="26"/>
        <v>0</v>
      </c>
      <c r="AF522" s="222"/>
      <c r="AG522" s="222"/>
      <c r="AH522" s="222"/>
      <c r="AI522" s="222"/>
      <c r="AJ522" s="222"/>
      <c r="AK522" s="222"/>
      <c r="AL522" s="222"/>
      <c r="AM522" s="222"/>
      <c r="AN522" s="222"/>
      <c r="AO522" s="222"/>
      <c r="AP522" s="222"/>
      <c r="AQ522" s="222"/>
      <c r="AR522" s="222"/>
      <c r="AS522" s="222"/>
      <c r="AT522" s="222"/>
    </row>
    <row r="523" spans="2:46" ht="13.8" x14ac:dyDescent="0.25">
      <c r="B523" s="15"/>
      <c r="C523" s="15"/>
      <c r="D523" s="15"/>
      <c r="E523" s="16"/>
      <c r="F523" s="15"/>
      <c r="G523" s="29"/>
      <c r="H523" s="322"/>
      <c r="I523" s="323"/>
      <c r="J523" s="323"/>
      <c r="K523" s="15"/>
      <c r="L523" s="15"/>
      <c r="M523" s="204">
        <f t="shared" si="25"/>
        <v>0</v>
      </c>
      <c r="N523" s="44">
        <f>IF(DisplayUnits="standard",IF(G523=0,0,VLOOKUP(G523,'Flow Rate Table'!$B$13:$O$132,X523)),IF(G523=0,0,VLOOKUP(G523,#REF!,X523)))</f>
        <v>0</v>
      </c>
      <c r="O523" s="129" t="str">
        <f>IF(E523=$A$3,M523/Cost!$D$6,"N/A")</f>
        <v>N/A</v>
      </c>
      <c r="P523" s="45" t="str">
        <f>IF(E523=Translations!$A$100,VLOOKUP(Cost!$D$5,'Coefficient Table'!$A$8:$K$92,11,FALSE)*O523,"N/A")</f>
        <v>N/A</v>
      </c>
      <c r="Q523" s="45" t="str">
        <f>IF(E523=Translations!$A$100,VLOOKUP(Cost!$D$5,'Coefficient Table'!$A$8:$K$92,10,FALSE)*O523,"N/A")</f>
        <v>N/A</v>
      </c>
      <c r="R523" s="45" t="str">
        <f>IF(E523=Translations!$A$100,VLOOKUP(Cost!$D$5,'Coefficient Table'!$A$8:$K$92,9,FALSE)*P523,"N/A")</f>
        <v>N/A</v>
      </c>
      <c r="S523" s="127"/>
      <c r="T523" s="229"/>
      <c r="U523" s="222"/>
      <c r="V523" s="222"/>
      <c r="W523" s="222"/>
      <c r="X523" s="227">
        <f t="shared" si="24"/>
        <v>0</v>
      </c>
      <c r="Y523" s="222"/>
      <c r="Z523" s="222">
        <f>$N523*60*Cost!$H$10*Cost!$H$11*Cost!$D$7/1000</f>
        <v>0</v>
      </c>
      <c r="AA523" s="222">
        <f>$N523*60*Cost!$H$10*Cost!$H$11*Cost!$D$8/1000</f>
        <v>0</v>
      </c>
      <c r="AB523" s="222">
        <f>$N523*60*Cost!$H$10*Cost!$H$11*Cost!$D$9/1000</f>
        <v>0</v>
      </c>
      <c r="AC523" s="222">
        <f>$N523*60*Cost!$H$10*Cost!$H$11*Cost!$D$10/1000</f>
        <v>0</v>
      </c>
      <c r="AD523" s="222">
        <f>$N523*60*Cost!$H$10*Cost!$H$11*Cost!$D$11/1000</f>
        <v>0</v>
      </c>
      <c r="AE523" s="222">
        <f t="shared" si="26"/>
        <v>0</v>
      </c>
      <c r="AF523" s="222"/>
      <c r="AG523" s="222"/>
      <c r="AH523" s="222"/>
      <c r="AI523" s="222"/>
      <c r="AJ523" s="222"/>
      <c r="AK523" s="222"/>
      <c r="AL523" s="222"/>
      <c r="AM523" s="222"/>
      <c r="AN523" s="222"/>
      <c r="AO523" s="222"/>
      <c r="AP523" s="222"/>
      <c r="AQ523" s="222"/>
      <c r="AR523" s="222"/>
      <c r="AS523" s="222"/>
      <c r="AT523" s="222"/>
    </row>
    <row r="524" spans="2:46" ht="13.8" x14ac:dyDescent="0.25">
      <c r="B524" s="15"/>
      <c r="C524" s="15"/>
      <c r="D524" s="15"/>
      <c r="E524" s="16"/>
      <c r="F524" s="15"/>
      <c r="G524" s="29"/>
      <c r="H524" s="322"/>
      <c r="I524" s="323"/>
      <c r="J524" s="323"/>
      <c r="K524" s="15"/>
      <c r="L524" s="15"/>
      <c r="M524" s="204">
        <f t="shared" si="25"/>
        <v>0</v>
      </c>
      <c r="N524" s="44">
        <f>IF(DisplayUnits="standard",IF(G524=0,0,VLOOKUP(G524,'Flow Rate Table'!$B$13:$O$132,X524)),IF(G524=0,0,VLOOKUP(G524,#REF!,X524)))</f>
        <v>0</v>
      </c>
      <c r="O524" s="129" t="str">
        <f>IF(E524=$A$3,M524/Cost!$D$6,"N/A")</f>
        <v>N/A</v>
      </c>
      <c r="P524" s="45" t="str">
        <f>IF(E524=Translations!$A$100,VLOOKUP(Cost!$D$5,'Coefficient Table'!$A$8:$K$92,11,FALSE)*O524,"N/A")</f>
        <v>N/A</v>
      </c>
      <c r="Q524" s="45" t="str">
        <f>IF(E524=Translations!$A$100,VLOOKUP(Cost!$D$5,'Coefficient Table'!$A$8:$K$92,10,FALSE)*O524,"N/A")</f>
        <v>N/A</v>
      </c>
      <c r="R524" s="45" t="str">
        <f>IF(E524=Translations!$A$100,VLOOKUP(Cost!$D$5,'Coefficient Table'!$A$8:$K$92,9,FALSE)*P524,"N/A")</f>
        <v>N/A</v>
      </c>
      <c r="S524" s="127"/>
      <c r="T524" s="229"/>
      <c r="U524" s="222"/>
      <c r="V524" s="222"/>
      <c r="W524" s="222"/>
      <c r="X524" s="227">
        <f t="shared" si="24"/>
        <v>0</v>
      </c>
      <c r="Y524" s="222"/>
      <c r="Z524" s="222">
        <f>$N524*60*Cost!$H$10*Cost!$H$11*Cost!$D$7/1000</f>
        <v>0</v>
      </c>
      <c r="AA524" s="222">
        <f>$N524*60*Cost!$H$10*Cost!$H$11*Cost!$D$8/1000</f>
        <v>0</v>
      </c>
      <c r="AB524" s="222">
        <f>$N524*60*Cost!$H$10*Cost!$H$11*Cost!$D$9/1000</f>
        <v>0</v>
      </c>
      <c r="AC524" s="222">
        <f>$N524*60*Cost!$H$10*Cost!$H$11*Cost!$D$10/1000</f>
        <v>0</v>
      </c>
      <c r="AD524" s="222">
        <f>$N524*60*Cost!$H$10*Cost!$H$11*Cost!$D$11/1000</f>
        <v>0</v>
      </c>
      <c r="AE524" s="222">
        <f t="shared" si="26"/>
        <v>0</v>
      </c>
      <c r="AF524" s="222"/>
      <c r="AG524" s="222"/>
      <c r="AH524" s="222"/>
      <c r="AI524" s="222"/>
      <c r="AJ524" s="222"/>
      <c r="AK524" s="222"/>
      <c r="AL524" s="222"/>
      <c r="AM524" s="222"/>
      <c r="AN524" s="222"/>
      <c r="AO524" s="222"/>
      <c r="AP524" s="222"/>
      <c r="AQ524" s="222"/>
      <c r="AR524" s="222"/>
      <c r="AS524" s="222"/>
      <c r="AT524" s="222"/>
    </row>
    <row r="525" spans="2:46" ht="13.8" x14ac:dyDescent="0.25">
      <c r="B525" s="15"/>
      <c r="C525" s="15"/>
      <c r="D525" s="15"/>
      <c r="E525" s="16"/>
      <c r="F525" s="15"/>
      <c r="G525" s="29"/>
      <c r="H525" s="322"/>
      <c r="I525" s="323"/>
      <c r="J525" s="323"/>
      <c r="K525" s="15"/>
      <c r="L525" s="15"/>
      <c r="M525" s="204">
        <f t="shared" si="25"/>
        <v>0</v>
      </c>
      <c r="N525" s="44">
        <f>IF(DisplayUnits="standard",IF(G525=0,0,VLOOKUP(G525,'Flow Rate Table'!$B$13:$O$132,X525)),IF(G525=0,0,VLOOKUP(G525,#REF!,X525)))</f>
        <v>0</v>
      </c>
      <c r="O525" s="129" t="str">
        <f>IF(E525=$A$3,M525/Cost!$D$6,"N/A")</f>
        <v>N/A</v>
      </c>
      <c r="P525" s="45" t="str">
        <f>IF(E525=Translations!$A$100,VLOOKUP(Cost!$D$5,'Coefficient Table'!$A$8:$K$92,11,FALSE)*O525,"N/A")</f>
        <v>N/A</v>
      </c>
      <c r="Q525" s="45" t="str">
        <f>IF(E525=Translations!$A$100,VLOOKUP(Cost!$D$5,'Coefficient Table'!$A$8:$K$92,10,FALSE)*O525,"N/A")</f>
        <v>N/A</v>
      </c>
      <c r="R525" s="45" t="str">
        <f>IF(E525=Translations!$A$100,VLOOKUP(Cost!$D$5,'Coefficient Table'!$A$8:$K$92,9,FALSE)*P525,"N/A")</f>
        <v>N/A</v>
      </c>
      <c r="S525" s="127"/>
      <c r="T525" s="229"/>
      <c r="U525" s="222"/>
      <c r="V525" s="222"/>
      <c r="W525" s="222"/>
      <c r="X525" s="227">
        <f t="shared" si="24"/>
        <v>0</v>
      </c>
      <c r="Y525" s="222"/>
      <c r="Z525" s="222">
        <f>$N525*60*Cost!$H$10*Cost!$H$11*Cost!$D$7/1000</f>
        <v>0</v>
      </c>
      <c r="AA525" s="222">
        <f>$N525*60*Cost!$H$10*Cost!$H$11*Cost!$D$8/1000</f>
        <v>0</v>
      </c>
      <c r="AB525" s="222">
        <f>$N525*60*Cost!$H$10*Cost!$H$11*Cost!$D$9/1000</f>
        <v>0</v>
      </c>
      <c r="AC525" s="222">
        <f>$N525*60*Cost!$H$10*Cost!$H$11*Cost!$D$10/1000</f>
        <v>0</v>
      </c>
      <c r="AD525" s="222">
        <f>$N525*60*Cost!$H$10*Cost!$H$11*Cost!$D$11/1000</f>
        <v>0</v>
      </c>
      <c r="AE525" s="222">
        <f t="shared" si="26"/>
        <v>0</v>
      </c>
      <c r="AF525" s="222"/>
      <c r="AG525" s="222"/>
      <c r="AH525" s="222"/>
      <c r="AI525" s="222"/>
      <c r="AJ525" s="222"/>
      <c r="AK525" s="222"/>
      <c r="AL525" s="222"/>
      <c r="AM525" s="222"/>
      <c r="AN525" s="222"/>
      <c r="AO525" s="222"/>
      <c r="AP525" s="222"/>
      <c r="AQ525" s="222"/>
      <c r="AR525" s="222"/>
      <c r="AS525" s="222"/>
      <c r="AT525" s="222"/>
    </row>
    <row r="526" spans="2:46" ht="13.8" x14ac:dyDescent="0.25">
      <c r="B526" s="15"/>
      <c r="C526" s="15"/>
      <c r="D526" s="15"/>
      <c r="E526" s="16"/>
      <c r="F526" s="15"/>
      <c r="G526" s="29"/>
      <c r="H526" s="322"/>
      <c r="I526" s="323"/>
      <c r="J526" s="323"/>
      <c r="K526" s="15"/>
      <c r="L526" s="15"/>
      <c r="M526" s="204">
        <f t="shared" si="25"/>
        <v>0</v>
      </c>
      <c r="N526" s="44">
        <f>IF(DisplayUnits="standard",IF(G526=0,0,VLOOKUP(G526,'Flow Rate Table'!$B$13:$O$132,X526)),IF(G526=0,0,VLOOKUP(G526,#REF!,X526)))</f>
        <v>0</v>
      </c>
      <c r="O526" s="129" t="str">
        <f>IF(E526=$A$3,M526/Cost!$D$6,"N/A")</f>
        <v>N/A</v>
      </c>
      <c r="P526" s="45" t="str">
        <f>IF(E526=Translations!$A$100,VLOOKUP(Cost!$D$5,'Coefficient Table'!$A$8:$K$92,11,FALSE)*O526,"N/A")</f>
        <v>N/A</v>
      </c>
      <c r="Q526" s="45" t="str">
        <f>IF(E526=Translations!$A$100,VLOOKUP(Cost!$D$5,'Coefficient Table'!$A$8:$K$92,10,FALSE)*O526,"N/A")</f>
        <v>N/A</v>
      </c>
      <c r="R526" s="45" t="str">
        <f>IF(E526=Translations!$A$100,VLOOKUP(Cost!$D$5,'Coefficient Table'!$A$8:$K$92,9,FALSE)*P526,"N/A")</f>
        <v>N/A</v>
      </c>
      <c r="S526" s="127"/>
      <c r="T526" s="229"/>
      <c r="U526" s="222"/>
      <c r="V526" s="222"/>
      <c r="W526" s="222"/>
      <c r="X526" s="227">
        <f t="shared" si="24"/>
        <v>0</v>
      </c>
      <c r="Y526" s="222"/>
      <c r="Z526" s="222">
        <f>$N526*60*Cost!$H$10*Cost!$H$11*Cost!$D$7/1000</f>
        <v>0</v>
      </c>
      <c r="AA526" s="222">
        <f>$N526*60*Cost!$H$10*Cost!$H$11*Cost!$D$8/1000</f>
        <v>0</v>
      </c>
      <c r="AB526" s="222">
        <f>$N526*60*Cost!$H$10*Cost!$H$11*Cost!$D$9/1000</f>
        <v>0</v>
      </c>
      <c r="AC526" s="222">
        <f>$N526*60*Cost!$H$10*Cost!$H$11*Cost!$D$10/1000</f>
        <v>0</v>
      </c>
      <c r="AD526" s="222">
        <f>$N526*60*Cost!$H$10*Cost!$H$11*Cost!$D$11/1000</f>
        <v>0</v>
      </c>
      <c r="AE526" s="222">
        <f t="shared" si="26"/>
        <v>0</v>
      </c>
      <c r="AF526" s="222"/>
      <c r="AG526" s="222"/>
      <c r="AH526" s="222"/>
      <c r="AI526" s="222"/>
      <c r="AJ526" s="222"/>
      <c r="AK526" s="222"/>
      <c r="AL526" s="222"/>
      <c r="AM526" s="222"/>
      <c r="AN526" s="222"/>
      <c r="AO526" s="222"/>
      <c r="AP526" s="222"/>
      <c r="AQ526" s="222"/>
      <c r="AR526" s="222"/>
      <c r="AS526" s="222"/>
      <c r="AT526" s="222"/>
    </row>
    <row r="527" spans="2:46" ht="13.8" x14ac:dyDescent="0.25">
      <c r="B527" s="15"/>
      <c r="C527" s="15"/>
      <c r="D527" s="15"/>
      <c r="E527" s="16"/>
      <c r="F527" s="15"/>
      <c r="G527" s="29"/>
      <c r="H527" s="322"/>
      <c r="I527" s="323"/>
      <c r="J527" s="323"/>
      <c r="K527" s="15"/>
      <c r="L527" s="15"/>
      <c r="M527" s="204">
        <f t="shared" si="25"/>
        <v>0</v>
      </c>
      <c r="N527" s="44">
        <f>IF(DisplayUnits="standard",IF(G527=0,0,VLOOKUP(G527,'Flow Rate Table'!$B$13:$O$132,X527)),IF(G527=0,0,VLOOKUP(G527,#REF!,X527)))</f>
        <v>0</v>
      </c>
      <c r="O527" s="129" t="str">
        <f>IF(E527=$A$3,M527/Cost!$D$6,"N/A")</f>
        <v>N/A</v>
      </c>
      <c r="P527" s="45" t="str">
        <f>IF(E527=Translations!$A$100,VLOOKUP(Cost!$D$5,'Coefficient Table'!$A$8:$K$92,11,FALSE)*O527,"N/A")</f>
        <v>N/A</v>
      </c>
      <c r="Q527" s="45" t="str">
        <f>IF(E527=Translations!$A$100,VLOOKUP(Cost!$D$5,'Coefficient Table'!$A$8:$K$92,10,FALSE)*O527,"N/A")</f>
        <v>N/A</v>
      </c>
      <c r="R527" s="45" t="str">
        <f>IF(E527=Translations!$A$100,VLOOKUP(Cost!$D$5,'Coefficient Table'!$A$8:$K$92,9,FALSE)*P527,"N/A")</f>
        <v>N/A</v>
      </c>
      <c r="S527" s="127"/>
      <c r="T527" s="229"/>
      <c r="U527" s="222"/>
      <c r="V527" s="222"/>
      <c r="W527" s="222"/>
      <c r="X527" s="227">
        <f t="shared" si="24"/>
        <v>0</v>
      </c>
      <c r="Y527" s="222"/>
      <c r="Z527" s="222">
        <f>$N527*60*Cost!$H$10*Cost!$H$11*Cost!$D$7/1000</f>
        <v>0</v>
      </c>
      <c r="AA527" s="222">
        <f>$N527*60*Cost!$H$10*Cost!$H$11*Cost!$D$8/1000</f>
        <v>0</v>
      </c>
      <c r="AB527" s="222">
        <f>$N527*60*Cost!$H$10*Cost!$H$11*Cost!$D$9/1000</f>
        <v>0</v>
      </c>
      <c r="AC527" s="222">
        <f>$N527*60*Cost!$H$10*Cost!$H$11*Cost!$D$10/1000</f>
        <v>0</v>
      </c>
      <c r="AD527" s="222">
        <f>$N527*60*Cost!$H$10*Cost!$H$11*Cost!$D$11/1000</f>
        <v>0</v>
      </c>
      <c r="AE527" s="222">
        <f t="shared" si="26"/>
        <v>0</v>
      </c>
      <c r="AF527" s="222"/>
      <c r="AG527" s="222"/>
      <c r="AH527" s="222"/>
      <c r="AI527" s="222"/>
      <c r="AJ527" s="222"/>
      <c r="AK527" s="222"/>
      <c r="AL527" s="222"/>
      <c r="AM527" s="222"/>
      <c r="AN527" s="222"/>
      <c r="AO527" s="222"/>
      <c r="AP527" s="222"/>
      <c r="AQ527" s="222"/>
      <c r="AR527" s="222"/>
      <c r="AS527" s="222"/>
      <c r="AT527" s="222"/>
    </row>
    <row r="528" spans="2:46" ht="13.8" x14ac:dyDescent="0.25">
      <c r="B528" s="15"/>
      <c r="C528" s="15"/>
      <c r="D528" s="15"/>
      <c r="E528" s="16"/>
      <c r="F528" s="15"/>
      <c r="G528" s="29"/>
      <c r="H528" s="322"/>
      <c r="I528" s="323"/>
      <c r="J528" s="323"/>
      <c r="K528" s="15"/>
      <c r="L528" s="15"/>
      <c r="M528" s="204">
        <f t="shared" si="25"/>
        <v>0</v>
      </c>
      <c r="N528" s="44">
        <f>IF(DisplayUnits="standard",IF(G528=0,0,VLOOKUP(G528,'Flow Rate Table'!$B$13:$O$132,X528)),IF(G528=0,0,VLOOKUP(G528,#REF!,X528)))</f>
        <v>0</v>
      </c>
      <c r="O528" s="129" t="str">
        <f>IF(E528=$A$3,M528/Cost!$D$6,"N/A")</f>
        <v>N/A</v>
      </c>
      <c r="P528" s="45" t="str">
        <f>IF(E528=Translations!$A$100,VLOOKUP(Cost!$D$5,'Coefficient Table'!$A$8:$K$92,11,FALSE)*O528,"N/A")</f>
        <v>N/A</v>
      </c>
      <c r="Q528" s="45" t="str">
        <f>IF(E528=Translations!$A$100,VLOOKUP(Cost!$D$5,'Coefficient Table'!$A$8:$K$92,10,FALSE)*O528,"N/A")</f>
        <v>N/A</v>
      </c>
      <c r="R528" s="45" t="str">
        <f>IF(E528=Translations!$A$100,VLOOKUP(Cost!$D$5,'Coefficient Table'!$A$8:$K$92,9,FALSE)*P528,"N/A")</f>
        <v>N/A</v>
      </c>
      <c r="S528" s="127"/>
      <c r="T528" s="229"/>
      <c r="U528" s="222"/>
      <c r="V528" s="222"/>
      <c r="W528" s="222"/>
      <c r="X528" s="227">
        <f t="shared" si="24"/>
        <v>0</v>
      </c>
      <c r="Y528" s="222"/>
      <c r="Z528" s="222">
        <f>$N528*60*Cost!$H$10*Cost!$H$11*Cost!$D$7/1000</f>
        <v>0</v>
      </c>
      <c r="AA528" s="222">
        <f>$N528*60*Cost!$H$10*Cost!$H$11*Cost!$D$8/1000</f>
        <v>0</v>
      </c>
      <c r="AB528" s="222">
        <f>$N528*60*Cost!$H$10*Cost!$H$11*Cost!$D$9/1000</f>
        <v>0</v>
      </c>
      <c r="AC528" s="222">
        <f>$N528*60*Cost!$H$10*Cost!$H$11*Cost!$D$10/1000</f>
        <v>0</v>
      </c>
      <c r="AD528" s="222">
        <f>$N528*60*Cost!$H$10*Cost!$H$11*Cost!$D$11/1000</f>
        <v>0</v>
      </c>
      <c r="AE528" s="222">
        <f t="shared" si="26"/>
        <v>0</v>
      </c>
      <c r="AF528" s="222"/>
      <c r="AG528" s="222"/>
      <c r="AH528" s="222"/>
      <c r="AI528" s="222"/>
      <c r="AJ528" s="222"/>
      <c r="AK528" s="222"/>
      <c r="AL528" s="222"/>
      <c r="AM528" s="222"/>
      <c r="AN528" s="222"/>
      <c r="AO528" s="222"/>
      <c r="AP528" s="222"/>
      <c r="AQ528" s="222"/>
      <c r="AR528" s="222"/>
      <c r="AS528" s="222"/>
      <c r="AT528" s="222"/>
    </row>
    <row r="529" spans="2:46" ht="13.8" x14ac:dyDescent="0.25">
      <c r="B529" s="15"/>
      <c r="C529" s="15"/>
      <c r="D529" s="15"/>
      <c r="E529" s="16"/>
      <c r="F529" s="15"/>
      <c r="G529" s="29"/>
      <c r="H529" s="322"/>
      <c r="I529" s="323"/>
      <c r="J529" s="323"/>
      <c r="K529" s="15"/>
      <c r="L529" s="15"/>
      <c r="M529" s="204">
        <f t="shared" si="25"/>
        <v>0</v>
      </c>
      <c r="N529" s="44">
        <f>IF(DisplayUnits="standard",IF(G529=0,0,VLOOKUP(G529,'Flow Rate Table'!$B$13:$O$132,X529)),IF(G529=0,0,VLOOKUP(G529,#REF!,X529)))</f>
        <v>0</v>
      </c>
      <c r="O529" s="129" t="str">
        <f>IF(E529=$A$3,M529/Cost!$D$6,"N/A")</f>
        <v>N/A</v>
      </c>
      <c r="P529" s="45" t="str">
        <f>IF(E529=Translations!$A$100,VLOOKUP(Cost!$D$5,'Coefficient Table'!$A$8:$K$92,11,FALSE)*O529,"N/A")</f>
        <v>N/A</v>
      </c>
      <c r="Q529" s="45" t="str">
        <f>IF(E529=Translations!$A$100,VLOOKUP(Cost!$D$5,'Coefficient Table'!$A$8:$K$92,10,FALSE)*O529,"N/A")</f>
        <v>N/A</v>
      </c>
      <c r="R529" s="45" t="str">
        <f>IF(E529=Translations!$A$100,VLOOKUP(Cost!$D$5,'Coefficient Table'!$A$8:$K$92,9,FALSE)*P529,"N/A")</f>
        <v>N/A</v>
      </c>
      <c r="S529" s="127"/>
      <c r="T529" s="229"/>
      <c r="U529" s="222"/>
      <c r="V529" s="222"/>
      <c r="W529" s="222"/>
      <c r="X529" s="227">
        <f t="shared" si="24"/>
        <v>0</v>
      </c>
      <c r="Y529" s="222"/>
      <c r="Z529" s="222">
        <f>$N529*60*Cost!$H$10*Cost!$H$11*Cost!$D$7/1000</f>
        <v>0</v>
      </c>
      <c r="AA529" s="222">
        <f>$N529*60*Cost!$H$10*Cost!$H$11*Cost!$D$8/1000</f>
        <v>0</v>
      </c>
      <c r="AB529" s="222">
        <f>$N529*60*Cost!$H$10*Cost!$H$11*Cost!$D$9/1000</f>
        <v>0</v>
      </c>
      <c r="AC529" s="222">
        <f>$N529*60*Cost!$H$10*Cost!$H$11*Cost!$D$10/1000</f>
        <v>0</v>
      </c>
      <c r="AD529" s="222">
        <f>$N529*60*Cost!$H$10*Cost!$H$11*Cost!$D$11/1000</f>
        <v>0</v>
      </c>
      <c r="AE529" s="222">
        <f t="shared" si="26"/>
        <v>0</v>
      </c>
      <c r="AF529" s="222"/>
      <c r="AG529" s="222"/>
      <c r="AH529" s="222"/>
      <c r="AI529" s="222"/>
      <c r="AJ529" s="222"/>
      <c r="AK529" s="222"/>
      <c r="AL529" s="222"/>
      <c r="AM529" s="222"/>
      <c r="AN529" s="222"/>
      <c r="AO529" s="222"/>
      <c r="AP529" s="222"/>
      <c r="AQ529" s="222"/>
      <c r="AR529" s="222"/>
      <c r="AS529" s="222"/>
      <c r="AT529" s="222"/>
    </row>
    <row r="530" spans="2:46" ht="13.8" x14ac:dyDescent="0.25">
      <c r="B530" s="15"/>
      <c r="C530" s="15"/>
      <c r="D530" s="15"/>
      <c r="E530" s="16"/>
      <c r="F530" s="15"/>
      <c r="G530" s="29"/>
      <c r="H530" s="322"/>
      <c r="I530" s="323"/>
      <c r="J530" s="323"/>
      <c r="K530" s="15"/>
      <c r="L530" s="15"/>
      <c r="M530" s="204">
        <f t="shared" si="25"/>
        <v>0</v>
      </c>
      <c r="N530" s="44">
        <f>IF(DisplayUnits="standard",IF(G530=0,0,VLOOKUP(G530,'Flow Rate Table'!$B$13:$O$132,X530)),IF(G530=0,0,VLOOKUP(G530,#REF!,X530)))</f>
        <v>0</v>
      </c>
      <c r="O530" s="129" t="str">
        <f>IF(E530=$A$3,M530/Cost!$D$6,"N/A")</f>
        <v>N/A</v>
      </c>
      <c r="P530" s="45" t="str">
        <f>IF(E530=Translations!$A$100,VLOOKUP(Cost!$D$5,'Coefficient Table'!$A$8:$K$92,11,FALSE)*O530,"N/A")</f>
        <v>N/A</v>
      </c>
      <c r="Q530" s="45" t="str">
        <f>IF(E530=Translations!$A$100,VLOOKUP(Cost!$D$5,'Coefficient Table'!$A$8:$K$92,10,FALSE)*O530,"N/A")</f>
        <v>N/A</v>
      </c>
      <c r="R530" s="45" t="str">
        <f>IF(E530=Translations!$A$100,VLOOKUP(Cost!$D$5,'Coefficient Table'!$A$8:$K$92,9,FALSE)*P530,"N/A")</f>
        <v>N/A</v>
      </c>
      <c r="S530" s="127"/>
      <c r="T530" s="229"/>
      <c r="U530" s="222"/>
      <c r="V530" s="222"/>
      <c r="W530" s="222"/>
      <c r="X530" s="227">
        <f t="shared" si="24"/>
        <v>0</v>
      </c>
      <c r="Y530" s="222"/>
      <c r="Z530" s="222">
        <f>$N530*60*Cost!$H$10*Cost!$H$11*Cost!$D$7/1000</f>
        <v>0</v>
      </c>
      <c r="AA530" s="222">
        <f>$N530*60*Cost!$H$10*Cost!$H$11*Cost!$D$8/1000</f>
        <v>0</v>
      </c>
      <c r="AB530" s="222">
        <f>$N530*60*Cost!$H$10*Cost!$H$11*Cost!$D$9/1000</f>
        <v>0</v>
      </c>
      <c r="AC530" s="222">
        <f>$N530*60*Cost!$H$10*Cost!$H$11*Cost!$D$10/1000</f>
        <v>0</v>
      </c>
      <c r="AD530" s="222">
        <f>$N530*60*Cost!$H$10*Cost!$H$11*Cost!$D$11/1000</f>
        <v>0</v>
      </c>
      <c r="AE530" s="222">
        <f t="shared" si="26"/>
        <v>0</v>
      </c>
      <c r="AF530" s="222"/>
      <c r="AG530" s="222"/>
      <c r="AH530" s="222"/>
      <c r="AI530" s="222"/>
      <c r="AJ530" s="222"/>
      <c r="AK530" s="222"/>
      <c r="AL530" s="222"/>
      <c r="AM530" s="222"/>
      <c r="AN530" s="222"/>
      <c r="AO530" s="222"/>
      <c r="AP530" s="222"/>
      <c r="AQ530" s="222"/>
      <c r="AR530" s="222"/>
      <c r="AS530" s="222"/>
      <c r="AT530" s="222"/>
    </row>
    <row r="531" spans="2:46" ht="13.8" x14ac:dyDescent="0.25">
      <c r="B531" s="15"/>
      <c r="C531" s="15"/>
      <c r="D531" s="15"/>
      <c r="E531" s="16"/>
      <c r="F531" s="15"/>
      <c r="G531" s="29"/>
      <c r="H531" s="322"/>
      <c r="I531" s="323"/>
      <c r="J531" s="323"/>
      <c r="K531" s="15"/>
      <c r="L531" s="15"/>
      <c r="M531" s="204">
        <f t="shared" si="25"/>
        <v>0</v>
      </c>
      <c r="N531" s="44">
        <f>IF(DisplayUnits="standard",IF(G531=0,0,VLOOKUP(G531,'Flow Rate Table'!$B$13:$O$132,X531)),IF(G531=0,0,VLOOKUP(G531,#REF!,X531)))</f>
        <v>0</v>
      </c>
      <c r="O531" s="129" t="str">
        <f>IF(E531=$A$3,M531/Cost!$D$6,"N/A")</f>
        <v>N/A</v>
      </c>
      <c r="P531" s="45" t="str">
        <f>IF(E531=Translations!$A$100,VLOOKUP(Cost!$D$5,'Coefficient Table'!$A$8:$K$92,11,FALSE)*O531,"N/A")</f>
        <v>N/A</v>
      </c>
      <c r="Q531" s="45" t="str">
        <f>IF(E531=Translations!$A$100,VLOOKUP(Cost!$D$5,'Coefficient Table'!$A$8:$K$92,10,FALSE)*O531,"N/A")</f>
        <v>N/A</v>
      </c>
      <c r="R531" s="45" t="str">
        <f>IF(E531=Translations!$A$100,VLOOKUP(Cost!$D$5,'Coefficient Table'!$A$8:$K$92,9,FALSE)*P531,"N/A")</f>
        <v>N/A</v>
      </c>
      <c r="S531" s="127"/>
      <c r="T531" s="229"/>
      <c r="U531" s="222"/>
      <c r="V531" s="222"/>
      <c r="W531" s="222"/>
      <c r="X531" s="227">
        <f t="shared" si="24"/>
        <v>0</v>
      </c>
      <c r="Y531" s="222"/>
      <c r="Z531" s="222">
        <f>$N531*60*Cost!$H$10*Cost!$H$11*Cost!$D$7/1000</f>
        <v>0</v>
      </c>
      <c r="AA531" s="222">
        <f>$N531*60*Cost!$H$10*Cost!$H$11*Cost!$D$8/1000</f>
        <v>0</v>
      </c>
      <c r="AB531" s="222">
        <f>$N531*60*Cost!$H$10*Cost!$H$11*Cost!$D$9/1000</f>
        <v>0</v>
      </c>
      <c r="AC531" s="222">
        <f>$N531*60*Cost!$H$10*Cost!$H$11*Cost!$D$10/1000</f>
        <v>0</v>
      </c>
      <c r="AD531" s="222">
        <f>$N531*60*Cost!$H$10*Cost!$H$11*Cost!$D$11/1000</f>
        <v>0</v>
      </c>
      <c r="AE531" s="222">
        <f t="shared" si="26"/>
        <v>0</v>
      </c>
      <c r="AF531" s="222"/>
      <c r="AG531" s="222"/>
      <c r="AH531" s="222"/>
      <c r="AI531" s="222"/>
      <c r="AJ531" s="222"/>
      <c r="AK531" s="222"/>
      <c r="AL531" s="222"/>
      <c r="AM531" s="222"/>
      <c r="AN531" s="222"/>
      <c r="AO531" s="222"/>
      <c r="AP531" s="222"/>
      <c r="AQ531" s="222"/>
      <c r="AR531" s="222"/>
      <c r="AS531" s="222"/>
      <c r="AT531" s="222"/>
    </row>
    <row r="532" spans="2:46" ht="13.8" x14ac:dyDescent="0.25">
      <c r="B532" s="15"/>
      <c r="C532" s="15"/>
      <c r="D532" s="15"/>
      <c r="E532" s="16"/>
      <c r="F532" s="15"/>
      <c r="G532" s="29"/>
      <c r="H532" s="322"/>
      <c r="I532" s="323"/>
      <c r="J532" s="323"/>
      <c r="K532" s="15"/>
      <c r="L532" s="15"/>
      <c r="M532" s="204">
        <f t="shared" si="25"/>
        <v>0</v>
      </c>
      <c r="N532" s="44">
        <f>IF(DisplayUnits="standard",IF(G532=0,0,VLOOKUP(G532,'Flow Rate Table'!$B$13:$O$132,X532)),IF(G532=0,0,VLOOKUP(G532,#REF!,X532)))</f>
        <v>0</v>
      </c>
      <c r="O532" s="129" t="str">
        <f>IF(E532=$A$3,M532/Cost!$D$6,"N/A")</f>
        <v>N/A</v>
      </c>
      <c r="P532" s="45" t="str">
        <f>IF(E532=Translations!$A$100,VLOOKUP(Cost!$D$5,'Coefficient Table'!$A$8:$K$92,11,FALSE)*O532,"N/A")</f>
        <v>N/A</v>
      </c>
      <c r="Q532" s="45" t="str">
        <f>IF(E532=Translations!$A$100,VLOOKUP(Cost!$D$5,'Coefficient Table'!$A$8:$K$92,10,FALSE)*O532,"N/A")</f>
        <v>N/A</v>
      </c>
      <c r="R532" s="45" t="str">
        <f>IF(E532=Translations!$A$100,VLOOKUP(Cost!$D$5,'Coefficient Table'!$A$8:$K$92,9,FALSE)*P532,"N/A")</f>
        <v>N/A</v>
      </c>
      <c r="S532" s="127"/>
      <c r="T532" s="229"/>
      <c r="U532" s="222"/>
      <c r="V532" s="222"/>
      <c r="W532" s="222"/>
      <c r="X532" s="227">
        <f t="shared" si="24"/>
        <v>0</v>
      </c>
      <c r="Y532" s="222"/>
      <c r="Z532" s="222">
        <f>$N532*60*Cost!$H$10*Cost!$H$11*Cost!$D$7/1000</f>
        <v>0</v>
      </c>
      <c r="AA532" s="222">
        <f>$N532*60*Cost!$H$10*Cost!$H$11*Cost!$D$8/1000</f>
        <v>0</v>
      </c>
      <c r="AB532" s="222">
        <f>$N532*60*Cost!$H$10*Cost!$H$11*Cost!$D$9/1000</f>
        <v>0</v>
      </c>
      <c r="AC532" s="222">
        <f>$N532*60*Cost!$H$10*Cost!$H$11*Cost!$D$10/1000</f>
        <v>0</v>
      </c>
      <c r="AD532" s="222">
        <f>$N532*60*Cost!$H$10*Cost!$H$11*Cost!$D$11/1000</f>
        <v>0</v>
      </c>
      <c r="AE532" s="222">
        <f t="shared" si="26"/>
        <v>0</v>
      </c>
      <c r="AF532" s="222"/>
      <c r="AG532" s="222"/>
      <c r="AH532" s="222"/>
      <c r="AI532" s="222"/>
      <c r="AJ532" s="222"/>
      <c r="AK532" s="222"/>
      <c r="AL532" s="222"/>
      <c r="AM532" s="222"/>
      <c r="AN532" s="222"/>
      <c r="AO532" s="222"/>
      <c r="AP532" s="222"/>
      <c r="AQ532" s="222"/>
      <c r="AR532" s="222"/>
      <c r="AS532" s="222"/>
      <c r="AT532" s="222"/>
    </row>
    <row r="533" spans="2:46" ht="13.8" x14ac:dyDescent="0.25">
      <c r="B533" s="15"/>
      <c r="C533" s="15"/>
      <c r="D533" s="15"/>
      <c r="E533" s="16"/>
      <c r="F533" s="15"/>
      <c r="G533" s="29"/>
      <c r="H533" s="322"/>
      <c r="I533" s="323"/>
      <c r="J533" s="323"/>
      <c r="K533" s="15"/>
      <c r="L533" s="15"/>
      <c r="M533" s="204">
        <f t="shared" si="25"/>
        <v>0</v>
      </c>
      <c r="N533" s="44">
        <f>IF(DisplayUnits="standard",IF(G533=0,0,VLOOKUP(G533,'Flow Rate Table'!$B$13:$O$132,X533)),IF(G533=0,0,VLOOKUP(G533,#REF!,X533)))</f>
        <v>0</v>
      </c>
      <c r="O533" s="129" t="str">
        <f>IF(E533=$A$3,M533/Cost!$D$6,"N/A")</f>
        <v>N/A</v>
      </c>
      <c r="P533" s="45" t="str">
        <f>IF(E533=Translations!$A$100,VLOOKUP(Cost!$D$5,'Coefficient Table'!$A$8:$K$92,11,FALSE)*O533,"N/A")</f>
        <v>N/A</v>
      </c>
      <c r="Q533" s="45" t="str">
        <f>IF(E533=Translations!$A$100,VLOOKUP(Cost!$D$5,'Coefficient Table'!$A$8:$K$92,10,FALSE)*O533,"N/A")</f>
        <v>N/A</v>
      </c>
      <c r="R533" s="45" t="str">
        <f>IF(E533=Translations!$A$100,VLOOKUP(Cost!$D$5,'Coefficient Table'!$A$8:$K$92,9,FALSE)*P533,"N/A")</f>
        <v>N/A</v>
      </c>
      <c r="S533" s="127"/>
      <c r="T533" s="229"/>
      <c r="U533" s="222"/>
      <c r="V533" s="222"/>
      <c r="W533" s="222"/>
      <c r="X533" s="227">
        <f t="shared" si="24"/>
        <v>0</v>
      </c>
      <c r="Y533" s="222"/>
      <c r="Z533" s="222">
        <f>$N533*60*Cost!$H$10*Cost!$H$11*Cost!$D$7/1000</f>
        <v>0</v>
      </c>
      <c r="AA533" s="222">
        <f>$N533*60*Cost!$H$10*Cost!$H$11*Cost!$D$8/1000</f>
        <v>0</v>
      </c>
      <c r="AB533" s="222">
        <f>$N533*60*Cost!$H$10*Cost!$H$11*Cost!$D$9/1000</f>
        <v>0</v>
      </c>
      <c r="AC533" s="222">
        <f>$N533*60*Cost!$H$10*Cost!$H$11*Cost!$D$10/1000</f>
        <v>0</v>
      </c>
      <c r="AD533" s="222">
        <f>$N533*60*Cost!$H$10*Cost!$H$11*Cost!$D$11/1000</f>
        <v>0</v>
      </c>
      <c r="AE533" s="222">
        <f t="shared" si="26"/>
        <v>0</v>
      </c>
      <c r="AF533" s="222"/>
      <c r="AG533" s="222"/>
      <c r="AH533" s="222"/>
      <c r="AI533" s="222"/>
      <c r="AJ533" s="222"/>
      <c r="AK533" s="222"/>
      <c r="AL533" s="222"/>
      <c r="AM533" s="222"/>
      <c r="AN533" s="222"/>
      <c r="AO533" s="222"/>
      <c r="AP533" s="222"/>
      <c r="AQ533" s="222"/>
      <c r="AR533" s="222"/>
      <c r="AS533" s="222"/>
      <c r="AT533" s="222"/>
    </row>
    <row r="534" spans="2:46" ht="13.8" x14ac:dyDescent="0.25">
      <c r="B534" s="15"/>
      <c r="C534" s="15"/>
      <c r="D534" s="15"/>
      <c r="E534" s="16"/>
      <c r="F534" s="15"/>
      <c r="G534" s="29"/>
      <c r="H534" s="322"/>
      <c r="I534" s="323"/>
      <c r="J534" s="323"/>
      <c r="K534" s="15"/>
      <c r="L534" s="15"/>
      <c r="M534" s="204">
        <f t="shared" si="25"/>
        <v>0</v>
      </c>
      <c r="N534" s="44">
        <f>IF(DisplayUnits="standard",IF(G534=0,0,VLOOKUP(G534,'Flow Rate Table'!$B$13:$O$132,X534)),IF(G534=0,0,VLOOKUP(G534,#REF!,X534)))</f>
        <v>0</v>
      </c>
      <c r="O534" s="129" t="str">
        <f>IF(E534=$A$3,M534/Cost!$D$6,"N/A")</f>
        <v>N/A</v>
      </c>
      <c r="P534" s="45" t="str">
        <f>IF(E534=Translations!$A$100,VLOOKUP(Cost!$D$5,'Coefficient Table'!$A$8:$K$92,11,FALSE)*O534,"N/A")</f>
        <v>N/A</v>
      </c>
      <c r="Q534" s="45" t="str">
        <f>IF(E534=Translations!$A$100,VLOOKUP(Cost!$D$5,'Coefficient Table'!$A$8:$K$92,10,FALSE)*O534,"N/A")</f>
        <v>N/A</v>
      </c>
      <c r="R534" s="45" t="str">
        <f>IF(E534=Translations!$A$100,VLOOKUP(Cost!$D$5,'Coefficient Table'!$A$8:$K$92,9,FALSE)*P534,"N/A")</f>
        <v>N/A</v>
      </c>
      <c r="S534" s="127"/>
      <c r="T534" s="229"/>
      <c r="U534" s="222"/>
      <c r="V534" s="222"/>
      <c r="W534" s="222"/>
      <c r="X534" s="227">
        <f t="shared" si="24"/>
        <v>0</v>
      </c>
      <c r="Y534" s="222"/>
      <c r="Z534" s="222">
        <f>$N534*60*Cost!$H$10*Cost!$H$11*Cost!$D$7/1000</f>
        <v>0</v>
      </c>
      <c r="AA534" s="222">
        <f>$N534*60*Cost!$H$10*Cost!$H$11*Cost!$D$8/1000</f>
        <v>0</v>
      </c>
      <c r="AB534" s="222">
        <f>$N534*60*Cost!$H$10*Cost!$H$11*Cost!$D$9/1000</f>
        <v>0</v>
      </c>
      <c r="AC534" s="222">
        <f>$N534*60*Cost!$H$10*Cost!$H$11*Cost!$D$10/1000</f>
        <v>0</v>
      </c>
      <c r="AD534" s="222">
        <f>$N534*60*Cost!$H$10*Cost!$H$11*Cost!$D$11/1000</f>
        <v>0</v>
      </c>
      <c r="AE534" s="222">
        <f t="shared" si="26"/>
        <v>0</v>
      </c>
      <c r="AF534" s="222"/>
      <c r="AG534" s="222"/>
      <c r="AH534" s="222"/>
      <c r="AI534" s="222"/>
      <c r="AJ534" s="222"/>
      <c r="AK534" s="222"/>
      <c r="AL534" s="222"/>
      <c r="AM534" s="222"/>
      <c r="AN534" s="222"/>
      <c r="AO534" s="222"/>
      <c r="AP534" s="222"/>
      <c r="AQ534" s="222"/>
      <c r="AR534" s="222"/>
      <c r="AS534" s="222"/>
      <c r="AT534" s="222"/>
    </row>
    <row r="535" spans="2:46" ht="13.8" x14ac:dyDescent="0.25">
      <c r="B535" s="15"/>
      <c r="C535" s="15"/>
      <c r="D535" s="15"/>
      <c r="E535" s="16"/>
      <c r="F535" s="15"/>
      <c r="G535" s="29"/>
      <c r="H535" s="322"/>
      <c r="I535" s="323"/>
      <c r="J535" s="323"/>
      <c r="K535" s="15"/>
      <c r="L535" s="15"/>
      <c r="M535" s="204">
        <f t="shared" si="25"/>
        <v>0</v>
      </c>
      <c r="N535" s="44">
        <f>IF(DisplayUnits="standard",IF(G535=0,0,VLOOKUP(G535,'Flow Rate Table'!$B$13:$O$132,X535)),IF(G535=0,0,VLOOKUP(G535,#REF!,X535)))</f>
        <v>0</v>
      </c>
      <c r="O535" s="129" t="str">
        <f>IF(E535=$A$3,M535/Cost!$D$6,"N/A")</f>
        <v>N/A</v>
      </c>
      <c r="P535" s="45" t="str">
        <f>IF(E535=Translations!$A$100,VLOOKUP(Cost!$D$5,'Coefficient Table'!$A$8:$K$92,11,FALSE)*O535,"N/A")</f>
        <v>N/A</v>
      </c>
      <c r="Q535" s="45" t="str">
        <f>IF(E535=Translations!$A$100,VLOOKUP(Cost!$D$5,'Coefficient Table'!$A$8:$K$92,10,FALSE)*O535,"N/A")</f>
        <v>N/A</v>
      </c>
      <c r="R535" s="45" t="str">
        <f>IF(E535=Translations!$A$100,VLOOKUP(Cost!$D$5,'Coefficient Table'!$A$8:$K$92,9,FALSE)*P535,"N/A")</f>
        <v>N/A</v>
      </c>
      <c r="S535" s="127"/>
      <c r="T535" s="229"/>
      <c r="U535" s="222"/>
      <c r="V535" s="222"/>
      <c r="W535" s="222"/>
      <c r="X535" s="227">
        <f t="shared" si="24"/>
        <v>0</v>
      </c>
      <c r="Y535" s="222"/>
      <c r="Z535" s="222">
        <f>$N535*60*Cost!$H$10*Cost!$H$11*Cost!$D$7/1000</f>
        <v>0</v>
      </c>
      <c r="AA535" s="222">
        <f>$N535*60*Cost!$H$10*Cost!$H$11*Cost!$D$8/1000</f>
        <v>0</v>
      </c>
      <c r="AB535" s="222">
        <f>$N535*60*Cost!$H$10*Cost!$H$11*Cost!$D$9/1000</f>
        <v>0</v>
      </c>
      <c r="AC535" s="222">
        <f>$N535*60*Cost!$H$10*Cost!$H$11*Cost!$D$10/1000</f>
        <v>0</v>
      </c>
      <c r="AD535" s="222">
        <f>$N535*60*Cost!$H$10*Cost!$H$11*Cost!$D$11/1000</f>
        <v>0</v>
      </c>
      <c r="AE535" s="222">
        <f t="shared" si="26"/>
        <v>0</v>
      </c>
      <c r="AF535" s="222"/>
      <c r="AG535" s="222"/>
      <c r="AH535" s="222"/>
      <c r="AI535" s="222"/>
      <c r="AJ535" s="222"/>
      <c r="AK535" s="222"/>
      <c r="AL535" s="222"/>
      <c r="AM535" s="222"/>
      <c r="AN535" s="222"/>
      <c r="AO535" s="222"/>
      <c r="AP535" s="222"/>
      <c r="AQ535" s="222"/>
      <c r="AR535" s="222"/>
      <c r="AS535" s="222"/>
      <c r="AT535" s="222"/>
    </row>
    <row r="536" spans="2:46" ht="13.8" x14ac:dyDescent="0.25">
      <c r="B536" s="15"/>
      <c r="C536" s="15"/>
      <c r="D536" s="15"/>
      <c r="E536" s="16"/>
      <c r="F536" s="15"/>
      <c r="G536" s="29"/>
      <c r="H536" s="322"/>
      <c r="I536" s="323"/>
      <c r="J536" s="323"/>
      <c r="K536" s="15"/>
      <c r="L536" s="15"/>
      <c r="M536" s="204">
        <f t="shared" si="25"/>
        <v>0</v>
      </c>
      <c r="N536" s="44">
        <f>IF(DisplayUnits="standard",IF(G536=0,0,VLOOKUP(G536,'Flow Rate Table'!$B$13:$O$132,X536)),IF(G536=0,0,VLOOKUP(G536,#REF!,X536)))</f>
        <v>0</v>
      </c>
      <c r="O536" s="129" t="str">
        <f>IF(E536=$A$3,M536/Cost!$D$6,"N/A")</f>
        <v>N/A</v>
      </c>
      <c r="P536" s="45" t="str">
        <f>IF(E536=Translations!$A$100,VLOOKUP(Cost!$D$5,'Coefficient Table'!$A$8:$K$92,11,FALSE)*O536,"N/A")</f>
        <v>N/A</v>
      </c>
      <c r="Q536" s="45" t="str">
        <f>IF(E536=Translations!$A$100,VLOOKUP(Cost!$D$5,'Coefficient Table'!$A$8:$K$92,10,FALSE)*O536,"N/A")</f>
        <v>N/A</v>
      </c>
      <c r="R536" s="45" t="str">
        <f>IF(E536=Translations!$A$100,VLOOKUP(Cost!$D$5,'Coefficient Table'!$A$8:$K$92,9,FALSE)*P536,"N/A")</f>
        <v>N/A</v>
      </c>
      <c r="S536" s="127"/>
      <c r="T536" s="229"/>
      <c r="U536" s="222"/>
      <c r="V536" s="222"/>
      <c r="W536" s="222"/>
      <c r="X536" s="227">
        <f t="shared" si="24"/>
        <v>0</v>
      </c>
      <c r="Y536" s="222"/>
      <c r="Z536" s="222">
        <f>$N536*60*Cost!$H$10*Cost!$H$11*Cost!$D$7/1000</f>
        <v>0</v>
      </c>
      <c r="AA536" s="222">
        <f>$N536*60*Cost!$H$10*Cost!$H$11*Cost!$D$8/1000</f>
        <v>0</v>
      </c>
      <c r="AB536" s="222">
        <f>$N536*60*Cost!$H$10*Cost!$H$11*Cost!$D$9/1000</f>
        <v>0</v>
      </c>
      <c r="AC536" s="222">
        <f>$N536*60*Cost!$H$10*Cost!$H$11*Cost!$D$10/1000</f>
        <v>0</v>
      </c>
      <c r="AD536" s="222">
        <f>$N536*60*Cost!$H$10*Cost!$H$11*Cost!$D$11/1000</f>
        <v>0</v>
      </c>
      <c r="AE536" s="222">
        <f t="shared" si="26"/>
        <v>0</v>
      </c>
      <c r="AF536" s="222"/>
      <c r="AG536" s="222"/>
      <c r="AH536" s="222"/>
      <c r="AI536" s="222"/>
      <c r="AJ536" s="222"/>
      <c r="AK536" s="222"/>
      <c r="AL536" s="222"/>
      <c r="AM536" s="222"/>
      <c r="AN536" s="222"/>
      <c r="AO536" s="222"/>
      <c r="AP536" s="222"/>
      <c r="AQ536" s="222"/>
      <c r="AR536" s="222"/>
      <c r="AS536" s="222"/>
      <c r="AT536" s="222"/>
    </row>
    <row r="537" spans="2:46" ht="13.8" x14ac:dyDescent="0.25">
      <c r="B537" s="15"/>
      <c r="C537" s="15"/>
      <c r="D537" s="15"/>
      <c r="E537" s="16"/>
      <c r="F537" s="15"/>
      <c r="G537" s="29"/>
      <c r="H537" s="322"/>
      <c r="I537" s="323"/>
      <c r="J537" s="323"/>
      <c r="K537" s="15"/>
      <c r="L537" s="15"/>
      <c r="M537" s="204">
        <f t="shared" si="25"/>
        <v>0</v>
      </c>
      <c r="N537" s="44">
        <f>IF(DisplayUnits="standard",IF(G537=0,0,VLOOKUP(G537,'Flow Rate Table'!$B$13:$O$132,X537)),IF(G537=0,0,VLOOKUP(G537,#REF!,X537)))</f>
        <v>0</v>
      </c>
      <c r="O537" s="129" t="str">
        <f>IF(E537=$A$3,M537/Cost!$D$6,"N/A")</f>
        <v>N/A</v>
      </c>
      <c r="P537" s="45" t="str">
        <f>IF(E537=Translations!$A$100,VLOOKUP(Cost!$D$5,'Coefficient Table'!$A$8:$K$92,11,FALSE)*O537,"N/A")</f>
        <v>N/A</v>
      </c>
      <c r="Q537" s="45" t="str">
        <f>IF(E537=Translations!$A$100,VLOOKUP(Cost!$D$5,'Coefficient Table'!$A$8:$K$92,10,FALSE)*O537,"N/A")</f>
        <v>N/A</v>
      </c>
      <c r="R537" s="45" t="str">
        <f>IF(E537=Translations!$A$100,VLOOKUP(Cost!$D$5,'Coefficient Table'!$A$8:$K$92,9,FALSE)*P537,"N/A")</f>
        <v>N/A</v>
      </c>
      <c r="S537" s="127"/>
      <c r="T537" s="229"/>
      <c r="U537" s="222"/>
      <c r="V537" s="222"/>
      <c r="W537" s="222"/>
      <c r="X537" s="227">
        <f t="shared" si="24"/>
        <v>0</v>
      </c>
      <c r="Y537" s="222"/>
      <c r="Z537" s="222">
        <f>$N537*60*Cost!$H$10*Cost!$H$11*Cost!$D$7/1000</f>
        <v>0</v>
      </c>
      <c r="AA537" s="222">
        <f>$N537*60*Cost!$H$10*Cost!$H$11*Cost!$D$8/1000</f>
        <v>0</v>
      </c>
      <c r="AB537" s="222">
        <f>$N537*60*Cost!$H$10*Cost!$H$11*Cost!$D$9/1000</f>
        <v>0</v>
      </c>
      <c r="AC537" s="222">
        <f>$N537*60*Cost!$H$10*Cost!$H$11*Cost!$D$10/1000</f>
        <v>0</v>
      </c>
      <c r="AD537" s="222">
        <f>$N537*60*Cost!$H$10*Cost!$H$11*Cost!$D$11/1000</f>
        <v>0</v>
      </c>
      <c r="AE537" s="222">
        <f t="shared" si="26"/>
        <v>0</v>
      </c>
      <c r="AF537" s="222"/>
      <c r="AG537" s="222"/>
      <c r="AH537" s="222"/>
      <c r="AI537" s="222"/>
      <c r="AJ537" s="222"/>
      <c r="AK537" s="222"/>
      <c r="AL537" s="222"/>
      <c r="AM537" s="222"/>
      <c r="AN537" s="222"/>
      <c r="AO537" s="222"/>
      <c r="AP537" s="222"/>
      <c r="AQ537" s="222"/>
      <c r="AR537" s="222"/>
      <c r="AS537" s="222"/>
      <c r="AT537" s="222"/>
    </row>
    <row r="538" spans="2:46" ht="13.8" x14ac:dyDescent="0.25">
      <c r="B538" s="15"/>
      <c r="C538" s="15"/>
      <c r="D538" s="15"/>
      <c r="E538" s="16"/>
      <c r="F538" s="15"/>
      <c r="G538" s="29"/>
      <c r="H538" s="322"/>
      <c r="I538" s="323"/>
      <c r="J538" s="323"/>
      <c r="K538" s="15"/>
      <c r="L538" s="15"/>
      <c r="M538" s="204">
        <f t="shared" si="25"/>
        <v>0</v>
      </c>
      <c r="N538" s="44">
        <f>IF(DisplayUnits="standard",IF(G538=0,0,VLOOKUP(G538,'Flow Rate Table'!$B$13:$O$132,X538)),IF(G538=0,0,VLOOKUP(G538,#REF!,X538)))</f>
        <v>0</v>
      </c>
      <c r="O538" s="129" t="str">
        <f>IF(E538=$A$3,M538/Cost!$D$6,"N/A")</f>
        <v>N/A</v>
      </c>
      <c r="P538" s="45" t="str">
        <f>IF(E538=Translations!$A$100,VLOOKUP(Cost!$D$5,'Coefficient Table'!$A$8:$K$92,11,FALSE)*O538,"N/A")</f>
        <v>N/A</v>
      </c>
      <c r="Q538" s="45" t="str">
        <f>IF(E538=Translations!$A$100,VLOOKUP(Cost!$D$5,'Coefficient Table'!$A$8:$K$92,10,FALSE)*O538,"N/A")</f>
        <v>N/A</v>
      </c>
      <c r="R538" s="45" t="str">
        <f>IF(E538=Translations!$A$100,VLOOKUP(Cost!$D$5,'Coefficient Table'!$A$8:$K$92,9,FALSE)*P538,"N/A")</f>
        <v>N/A</v>
      </c>
      <c r="S538" s="127"/>
      <c r="T538" s="229"/>
      <c r="U538" s="222"/>
      <c r="V538" s="222"/>
      <c r="W538" s="222"/>
      <c r="X538" s="227">
        <f t="shared" si="24"/>
        <v>0</v>
      </c>
      <c r="Y538" s="222"/>
      <c r="Z538" s="222">
        <f>$N538*60*Cost!$H$10*Cost!$H$11*Cost!$D$7/1000</f>
        <v>0</v>
      </c>
      <c r="AA538" s="222">
        <f>$N538*60*Cost!$H$10*Cost!$H$11*Cost!$D$8/1000</f>
        <v>0</v>
      </c>
      <c r="AB538" s="222">
        <f>$N538*60*Cost!$H$10*Cost!$H$11*Cost!$D$9/1000</f>
        <v>0</v>
      </c>
      <c r="AC538" s="222">
        <f>$N538*60*Cost!$H$10*Cost!$H$11*Cost!$D$10/1000</f>
        <v>0</v>
      </c>
      <c r="AD538" s="222">
        <f>$N538*60*Cost!$H$10*Cost!$H$11*Cost!$D$11/1000</f>
        <v>0</v>
      </c>
      <c r="AE538" s="222">
        <f t="shared" si="26"/>
        <v>0</v>
      </c>
      <c r="AF538" s="222"/>
      <c r="AG538" s="222"/>
      <c r="AH538" s="222"/>
      <c r="AI538" s="222"/>
      <c r="AJ538" s="222"/>
      <c r="AK538" s="222"/>
      <c r="AL538" s="222"/>
      <c r="AM538" s="222"/>
      <c r="AN538" s="222"/>
      <c r="AO538" s="222"/>
      <c r="AP538" s="222"/>
      <c r="AQ538" s="222"/>
      <c r="AR538" s="222"/>
      <c r="AS538" s="222"/>
      <c r="AT538" s="222"/>
    </row>
    <row r="539" spans="2:46" ht="13.8" x14ac:dyDescent="0.25">
      <c r="B539" s="15"/>
      <c r="C539" s="15"/>
      <c r="D539" s="15"/>
      <c r="E539" s="16"/>
      <c r="F539" s="15"/>
      <c r="G539" s="29"/>
      <c r="H539" s="322"/>
      <c r="I539" s="323"/>
      <c r="J539" s="323"/>
      <c r="K539" s="15"/>
      <c r="L539" s="15"/>
      <c r="M539" s="204">
        <f t="shared" si="25"/>
        <v>0</v>
      </c>
      <c r="N539" s="44">
        <f>IF(DisplayUnits="standard",IF(G539=0,0,VLOOKUP(G539,'Flow Rate Table'!$B$13:$O$132,X539)),IF(G539=0,0,VLOOKUP(G539,#REF!,X539)))</f>
        <v>0</v>
      </c>
      <c r="O539" s="129" t="str">
        <f>IF(E539=$A$3,M539/Cost!$D$6,"N/A")</f>
        <v>N/A</v>
      </c>
      <c r="P539" s="45" t="str">
        <f>IF(E539=Translations!$A$100,VLOOKUP(Cost!$D$5,'Coefficient Table'!$A$8:$K$92,11,FALSE)*O539,"N/A")</f>
        <v>N/A</v>
      </c>
      <c r="Q539" s="45" t="str">
        <f>IF(E539=Translations!$A$100,VLOOKUP(Cost!$D$5,'Coefficient Table'!$A$8:$K$92,10,FALSE)*O539,"N/A")</f>
        <v>N/A</v>
      </c>
      <c r="R539" s="45" t="str">
        <f>IF(E539=Translations!$A$100,VLOOKUP(Cost!$D$5,'Coefficient Table'!$A$8:$K$92,9,FALSE)*P539,"N/A")</f>
        <v>N/A</v>
      </c>
      <c r="S539" s="127"/>
      <c r="T539" s="229"/>
      <c r="U539" s="222"/>
      <c r="V539" s="222"/>
      <c r="W539" s="222"/>
      <c r="X539" s="227">
        <f t="shared" si="24"/>
        <v>0</v>
      </c>
      <c r="Y539" s="222"/>
      <c r="Z539" s="222">
        <f>$N539*60*Cost!$H$10*Cost!$H$11*Cost!$D$7/1000</f>
        <v>0</v>
      </c>
      <c r="AA539" s="222">
        <f>$N539*60*Cost!$H$10*Cost!$H$11*Cost!$D$8/1000</f>
        <v>0</v>
      </c>
      <c r="AB539" s="222">
        <f>$N539*60*Cost!$H$10*Cost!$H$11*Cost!$D$9/1000</f>
        <v>0</v>
      </c>
      <c r="AC539" s="222">
        <f>$N539*60*Cost!$H$10*Cost!$H$11*Cost!$D$10/1000</f>
        <v>0</v>
      </c>
      <c r="AD539" s="222">
        <f>$N539*60*Cost!$H$10*Cost!$H$11*Cost!$D$11/1000</f>
        <v>0</v>
      </c>
      <c r="AE539" s="222">
        <f t="shared" si="26"/>
        <v>0</v>
      </c>
      <c r="AF539" s="222"/>
      <c r="AG539" s="222"/>
      <c r="AH539" s="222"/>
      <c r="AI539" s="222"/>
      <c r="AJ539" s="222"/>
      <c r="AK539" s="222"/>
      <c r="AL539" s="222"/>
      <c r="AM539" s="222"/>
      <c r="AN539" s="222"/>
      <c r="AO539" s="222"/>
      <c r="AP539" s="222"/>
      <c r="AQ539" s="222"/>
      <c r="AR539" s="222"/>
      <c r="AS539" s="222"/>
      <c r="AT539" s="222"/>
    </row>
    <row r="540" spans="2:46" ht="13.8" x14ac:dyDescent="0.25">
      <c r="B540" s="15"/>
      <c r="C540" s="15"/>
      <c r="D540" s="15"/>
      <c r="E540" s="16"/>
      <c r="F540" s="15"/>
      <c r="G540" s="29"/>
      <c r="H540" s="322"/>
      <c r="I540" s="323"/>
      <c r="J540" s="323"/>
      <c r="K540" s="15"/>
      <c r="L540" s="15"/>
      <c r="M540" s="204">
        <f t="shared" si="25"/>
        <v>0</v>
      </c>
      <c r="N540" s="44">
        <f>IF(DisplayUnits="standard",IF(G540=0,0,VLOOKUP(G540,'Flow Rate Table'!$B$13:$O$132,X540)),IF(G540=0,0,VLOOKUP(G540,#REF!,X540)))</f>
        <v>0</v>
      </c>
      <c r="O540" s="129" t="str">
        <f>IF(E540=$A$3,M540/Cost!$D$6,"N/A")</f>
        <v>N/A</v>
      </c>
      <c r="P540" s="45" t="str">
        <f>IF(E540=Translations!$A$100,VLOOKUP(Cost!$D$5,'Coefficient Table'!$A$8:$K$92,11,FALSE)*O540,"N/A")</f>
        <v>N/A</v>
      </c>
      <c r="Q540" s="45" t="str">
        <f>IF(E540=Translations!$A$100,VLOOKUP(Cost!$D$5,'Coefficient Table'!$A$8:$K$92,10,FALSE)*O540,"N/A")</f>
        <v>N/A</v>
      </c>
      <c r="R540" s="45" t="str">
        <f>IF(E540=Translations!$A$100,VLOOKUP(Cost!$D$5,'Coefficient Table'!$A$8:$K$92,9,FALSE)*P540,"N/A")</f>
        <v>N/A</v>
      </c>
      <c r="S540" s="127"/>
      <c r="T540" s="229"/>
      <c r="U540" s="222"/>
      <c r="V540" s="222"/>
      <c r="W540" s="222"/>
      <c r="X540" s="227">
        <f t="shared" si="24"/>
        <v>0</v>
      </c>
      <c r="Y540" s="222"/>
      <c r="Z540" s="222">
        <f>$N540*60*Cost!$H$10*Cost!$H$11*Cost!$D$7/1000</f>
        <v>0</v>
      </c>
      <c r="AA540" s="222">
        <f>$N540*60*Cost!$H$10*Cost!$H$11*Cost!$D$8/1000</f>
        <v>0</v>
      </c>
      <c r="AB540" s="222">
        <f>$N540*60*Cost!$H$10*Cost!$H$11*Cost!$D$9/1000</f>
        <v>0</v>
      </c>
      <c r="AC540" s="222">
        <f>$N540*60*Cost!$H$10*Cost!$H$11*Cost!$D$10/1000</f>
        <v>0</v>
      </c>
      <c r="AD540" s="222">
        <f>$N540*60*Cost!$H$10*Cost!$H$11*Cost!$D$11/1000</f>
        <v>0</v>
      </c>
      <c r="AE540" s="222">
        <f t="shared" si="26"/>
        <v>0</v>
      </c>
      <c r="AF540" s="222"/>
      <c r="AG540" s="222"/>
      <c r="AH540" s="222"/>
      <c r="AI540" s="222"/>
      <c r="AJ540" s="222"/>
      <c r="AK540" s="222"/>
      <c r="AL540" s="222"/>
      <c r="AM540" s="222"/>
      <c r="AN540" s="222"/>
      <c r="AO540" s="222"/>
      <c r="AP540" s="222"/>
      <c r="AQ540" s="222"/>
      <c r="AR540" s="222"/>
      <c r="AS540" s="222"/>
      <c r="AT540" s="222"/>
    </row>
    <row r="541" spans="2:46" ht="13.8" x14ac:dyDescent="0.25">
      <c r="B541" s="15"/>
      <c r="C541" s="15"/>
      <c r="D541" s="15"/>
      <c r="E541" s="16"/>
      <c r="F541" s="15"/>
      <c r="G541" s="29"/>
      <c r="H541" s="322"/>
      <c r="I541" s="323"/>
      <c r="J541" s="323"/>
      <c r="K541" s="15"/>
      <c r="L541" s="15"/>
      <c r="M541" s="204">
        <f t="shared" si="25"/>
        <v>0</v>
      </c>
      <c r="N541" s="44">
        <f>IF(DisplayUnits="standard",IF(G541=0,0,VLOOKUP(G541,'Flow Rate Table'!$B$13:$O$132,X541)),IF(G541=0,0,VLOOKUP(G541,#REF!,X541)))</f>
        <v>0</v>
      </c>
      <c r="O541" s="129" t="str">
        <f>IF(E541=$A$3,M541/Cost!$D$6,"N/A")</f>
        <v>N/A</v>
      </c>
      <c r="P541" s="45" t="str">
        <f>IF(E541=Translations!$A$100,VLOOKUP(Cost!$D$5,'Coefficient Table'!$A$8:$K$92,11,FALSE)*O541,"N/A")</f>
        <v>N/A</v>
      </c>
      <c r="Q541" s="45" t="str">
        <f>IF(E541=Translations!$A$100,VLOOKUP(Cost!$D$5,'Coefficient Table'!$A$8:$K$92,10,FALSE)*O541,"N/A")</f>
        <v>N/A</v>
      </c>
      <c r="R541" s="45" t="str">
        <f>IF(E541=Translations!$A$100,VLOOKUP(Cost!$D$5,'Coefficient Table'!$A$8:$K$92,9,FALSE)*P541,"N/A")</f>
        <v>N/A</v>
      </c>
      <c r="S541" s="127"/>
      <c r="T541" s="229"/>
      <c r="U541" s="222"/>
      <c r="V541" s="222"/>
      <c r="W541" s="222"/>
      <c r="X541" s="227">
        <f t="shared" si="24"/>
        <v>0</v>
      </c>
      <c r="Y541" s="222"/>
      <c r="Z541" s="222">
        <f>$N541*60*Cost!$H$10*Cost!$H$11*Cost!$D$7/1000</f>
        <v>0</v>
      </c>
      <c r="AA541" s="222">
        <f>$N541*60*Cost!$H$10*Cost!$H$11*Cost!$D$8/1000</f>
        <v>0</v>
      </c>
      <c r="AB541" s="222">
        <f>$N541*60*Cost!$H$10*Cost!$H$11*Cost!$D$9/1000</f>
        <v>0</v>
      </c>
      <c r="AC541" s="222">
        <f>$N541*60*Cost!$H$10*Cost!$H$11*Cost!$D$10/1000</f>
        <v>0</v>
      </c>
      <c r="AD541" s="222">
        <f>$N541*60*Cost!$H$10*Cost!$H$11*Cost!$D$11/1000</f>
        <v>0</v>
      </c>
      <c r="AE541" s="222">
        <f t="shared" si="26"/>
        <v>0</v>
      </c>
      <c r="AF541" s="222"/>
      <c r="AG541" s="222"/>
      <c r="AH541" s="222"/>
      <c r="AI541" s="222"/>
      <c r="AJ541" s="222"/>
      <c r="AK541" s="222"/>
      <c r="AL541" s="222"/>
      <c r="AM541" s="222"/>
      <c r="AN541" s="222"/>
      <c r="AO541" s="222"/>
      <c r="AP541" s="222"/>
      <c r="AQ541" s="222"/>
      <c r="AR541" s="222"/>
      <c r="AS541" s="222"/>
      <c r="AT541" s="222"/>
    </row>
    <row r="542" spans="2:46" ht="13.8" x14ac:dyDescent="0.25">
      <c r="B542" s="15"/>
      <c r="C542" s="15"/>
      <c r="D542" s="15"/>
      <c r="E542" s="16"/>
      <c r="F542" s="15"/>
      <c r="G542" s="29"/>
      <c r="H542" s="322"/>
      <c r="I542" s="323"/>
      <c r="J542" s="323"/>
      <c r="K542" s="15"/>
      <c r="L542" s="15"/>
      <c r="M542" s="204">
        <f t="shared" si="25"/>
        <v>0</v>
      </c>
      <c r="N542" s="44">
        <f>IF(DisplayUnits="standard",IF(G542=0,0,VLOOKUP(G542,'Flow Rate Table'!$B$13:$O$132,X542)),IF(G542=0,0,VLOOKUP(G542,#REF!,X542)))</f>
        <v>0</v>
      </c>
      <c r="O542" s="129" t="str">
        <f>IF(E542=$A$3,M542/Cost!$D$6,"N/A")</f>
        <v>N/A</v>
      </c>
      <c r="P542" s="45" t="str">
        <f>IF(E542=Translations!$A$100,VLOOKUP(Cost!$D$5,'Coefficient Table'!$A$8:$K$92,11,FALSE)*O542,"N/A")</f>
        <v>N/A</v>
      </c>
      <c r="Q542" s="45" t="str">
        <f>IF(E542=Translations!$A$100,VLOOKUP(Cost!$D$5,'Coefficient Table'!$A$8:$K$92,10,FALSE)*O542,"N/A")</f>
        <v>N/A</v>
      </c>
      <c r="R542" s="45" t="str">
        <f>IF(E542=Translations!$A$100,VLOOKUP(Cost!$D$5,'Coefficient Table'!$A$8:$K$92,9,FALSE)*P542,"N/A")</f>
        <v>N/A</v>
      </c>
      <c r="S542" s="127"/>
      <c r="T542" s="229"/>
      <c r="U542" s="222"/>
      <c r="V542" s="222"/>
      <c r="W542" s="222"/>
      <c r="X542" s="227">
        <f t="shared" si="24"/>
        <v>0</v>
      </c>
      <c r="Y542" s="222"/>
      <c r="Z542" s="222">
        <f>$N542*60*Cost!$H$10*Cost!$H$11*Cost!$D$7/1000</f>
        <v>0</v>
      </c>
      <c r="AA542" s="222">
        <f>$N542*60*Cost!$H$10*Cost!$H$11*Cost!$D$8/1000</f>
        <v>0</v>
      </c>
      <c r="AB542" s="222">
        <f>$N542*60*Cost!$H$10*Cost!$H$11*Cost!$D$9/1000</f>
        <v>0</v>
      </c>
      <c r="AC542" s="222">
        <f>$N542*60*Cost!$H$10*Cost!$H$11*Cost!$D$10/1000</f>
        <v>0</v>
      </c>
      <c r="AD542" s="222">
        <f>$N542*60*Cost!$H$10*Cost!$H$11*Cost!$D$11/1000</f>
        <v>0</v>
      </c>
      <c r="AE542" s="222">
        <f t="shared" si="26"/>
        <v>0</v>
      </c>
      <c r="AF542" s="222"/>
      <c r="AG542" s="222"/>
      <c r="AH542" s="222"/>
      <c r="AI542" s="222"/>
      <c r="AJ542" s="222"/>
      <c r="AK542" s="222"/>
      <c r="AL542" s="222"/>
      <c r="AM542" s="222"/>
      <c r="AN542" s="222"/>
      <c r="AO542" s="222"/>
      <c r="AP542" s="222"/>
      <c r="AQ542" s="222"/>
      <c r="AR542" s="222"/>
      <c r="AS542" s="222"/>
      <c r="AT542" s="222"/>
    </row>
    <row r="543" spans="2:46" ht="13.8" x14ac:dyDescent="0.25">
      <c r="B543" s="15"/>
      <c r="C543" s="15"/>
      <c r="D543" s="15"/>
      <c r="E543" s="16"/>
      <c r="F543" s="15"/>
      <c r="G543" s="29"/>
      <c r="H543" s="322"/>
      <c r="I543" s="323"/>
      <c r="J543" s="323"/>
      <c r="K543" s="15"/>
      <c r="L543" s="15"/>
      <c r="M543" s="204">
        <f t="shared" si="25"/>
        <v>0</v>
      </c>
      <c r="N543" s="44">
        <f>IF(DisplayUnits="standard",IF(G543=0,0,VLOOKUP(G543,'Flow Rate Table'!$B$13:$O$132,X543)),IF(G543=0,0,VLOOKUP(G543,#REF!,X543)))</f>
        <v>0</v>
      </c>
      <c r="O543" s="129" t="str">
        <f>IF(E543=$A$3,M543/Cost!$D$6,"N/A")</f>
        <v>N/A</v>
      </c>
      <c r="P543" s="45" t="str">
        <f>IF(E543=Translations!$A$100,VLOOKUP(Cost!$D$5,'Coefficient Table'!$A$8:$K$92,11,FALSE)*O543,"N/A")</f>
        <v>N/A</v>
      </c>
      <c r="Q543" s="45" t="str">
        <f>IF(E543=Translations!$A$100,VLOOKUP(Cost!$D$5,'Coefficient Table'!$A$8:$K$92,10,FALSE)*O543,"N/A")</f>
        <v>N/A</v>
      </c>
      <c r="R543" s="45" t="str">
        <f>IF(E543=Translations!$A$100,VLOOKUP(Cost!$D$5,'Coefficient Table'!$A$8:$K$92,9,FALSE)*P543,"N/A")</f>
        <v>N/A</v>
      </c>
      <c r="S543" s="127"/>
      <c r="T543" s="229"/>
      <c r="U543" s="222"/>
      <c r="V543" s="222"/>
      <c r="W543" s="222"/>
      <c r="X543" s="227">
        <f t="shared" si="24"/>
        <v>0</v>
      </c>
      <c r="Y543" s="222"/>
      <c r="Z543" s="222">
        <f>$N543*60*Cost!$H$10*Cost!$H$11*Cost!$D$7/1000</f>
        <v>0</v>
      </c>
      <c r="AA543" s="222">
        <f>$N543*60*Cost!$H$10*Cost!$H$11*Cost!$D$8/1000</f>
        <v>0</v>
      </c>
      <c r="AB543" s="222">
        <f>$N543*60*Cost!$H$10*Cost!$H$11*Cost!$D$9/1000</f>
        <v>0</v>
      </c>
      <c r="AC543" s="222">
        <f>$N543*60*Cost!$H$10*Cost!$H$11*Cost!$D$10/1000</f>
        <v>0</v>
      </c>
      <c r="AD543" s="222">
        <f>$N543*60*Cost!$H$10*Cost!$H$11*Cost!$D$11/1000</f>
        <v>0</v>
      </c>
      <c r="AE543" s="222">
        <f t="shared" si="26"/>
        <v>0</v>
      </c>
      <c r="AF543" s="222"/>
      <c r="AG543" s="222"/>
      <c r="AH543" s="222"/>
      <c r="AI543" s="222"/>
      <c r="AJ543" s="222"/>
      <c r="AK543" s="222"/>
      <c r="AL543" s="222"/>
      <c r="AM543" s="222"/>
      <c r="AN543" s="222"/>
      <c r="AO543" s="222"/>
      <c r="AP543" s="222"/>
      <c r="AQ543" s="222"/>
      <c r="AR543" s="222"/>
      <c r="AS543" s="222"/>
      <c r="AT543" s="222"/>
    </row>
    <row r="544" spans="2:46" ht="13.8" x14ac:dyDescent="0.25">
      <c r="B544" s="15"/>
      <c r="C544" s="15"/>
      <c r="D544" s="15"/>
      <c r="E544" s="16"/>
      <c r="F544" s="15"/>
      <c r="G544" s="29"/>
      <c r="H544" s="322"/>
      <c r="I544" s="323"/>
      <c r="J544" s="323"/>
      <c r="K544" s="15"/>
      <c r="L544" s="15"/>
      <c r="M544" s="204">
        <f t="shared" si="25"/>
        <v>0</v>
      </c>
      <c r="N544" s="44">
        <f>IF(DisplayUnits="standard",IF(G544=0,0,VLOOKUP(G544,'Flow Rate Table'!$B$13:$O$132,X544)),IF(G544=0,0,VLOOKUP(G544,#REF!,X544)))</f>
        <v>0</v>
      </c>
      <c r="O544" s="129" t="str">
        <f>IF(E544=$A$3,M544/Cost!$D$6,"N/A")</f>
        <v>N/A</v>
      </c>
      <c r="P544" s="45" t="str">
        <f>IF(E544=Translations!$A$100,VLOOKUP(Cost!$D$5,'Coefficient Table'!$A$8:$K$92,11,FALSE)*O544,"N/A")</f>
        <v>N/A</v>
      </c>
      <c r="Q544" s="45" t="str">
        <f>IF(E544=Translations!$A$100,VLOOKUP(Cost!$D$5,'Coefficient Table'!$A$8:$K$92,10,FALSE)*O544,"N/A")</f>
        <v>N/A</v>
      </c>
      <c r="R544" s="45" t="str">
        <f>IF(E544=Translations!$A$100,VLOOKUP(Cost!$D$5,'Coefficient Table'!$A$8:$K$92,9,FALSE)*P544,"N/A")</f>
        <v>N/A</v>
      </c>
      <c r="S544" s="127"/>
      <c r="T544" s="229"/>
      <c r="U544" s="222"/>
      <c r="V544" s="222"/>
      <c r="W544" s="222"/>
      <c r="X544" s="227">
        <f t="shared" si="24"/>
        <v>0</v>
      </c>
      <c r="Y544" s="222"/>
      <c r="Z544" s="222">
        <f>$N544*60*Cost!$H$10*Cost!$H$11*Cost!$D$7/1000</f>
        <v>0</v>
      </c>
      <c r="AA544" s="222">
        <f>$N544*60*Cost!$H$10*Cost!$H$11*Cost!$D$8/1000</f>
        <v>0</v>
      </c>
      <c r="AB544" s="222">
        <f>$N544*60*Cost!$H$10*Cost!$H$11*Cost!$D$9/1000</f>
        <v>0</v>
      </c>
      <c r="AC544" s="222">
        <f>$N544*60*Cost!$H$10*Cost!$H$11*Cost!$D$10/1000</f>
        <v>0</v>
      </c>
      <c r="AD544" s="222">
        <f>$N544*60*Cost!$H$10*Cost!$H$11*Cost!$D$11/1000</f>
        <v>0</v>
      </c>
      <c r="AE544" s="222">
        <f t="shared" si="26"/>
        <v>0</v>
      </c>
      <c r="AF544" s="222"/>
      <c r="AG544" s="222"/>
      <c r="AH544" s="222"/>
      <c r="AI544" s="222"/>
      <c r="AJ544" s="222"/>
      <c r="AK544" s="222"/>
      <c r="AL544" s="222"/>
      <c r="AM544" s="222"/>
      <c r="AN544" s="222"/>
      <c r="AO544" s="222"/>
      <c r="AP544" s="222"/>
      <c r="AQ544" s="222"/>
      <c r="AR544" s="222"/>
      <c r="AS544" s="222"/>
      <c r="AT544" s="222"/>
    </row>
    <row r="545" spans="2:46" ht="13.8" x14ac:dyDescent="0.25">
      <c r="B545" s="15"/>
      <c r="C545" s="15"/>
      <c r="D545" s="15"/>
      <c r="E545" s="16"/>
      <c r="F545" s="15"/>
      <c r="G545" s="29"/>
      <c r="H545" s="322"/>
      <c r="I545" s="323"/>
      <c r="J545" s="323"/>
      <c r="K545" s="15"/>
      <c r="L545" s="15"/>
      <c r="M545" s="204">
        <f t="shared" si="25"/>
        <v>0</v>
      </c>
      <c r="N545" s="44">
        <f>IF(DisplayUnits="standard",IF(G545=0,0,VLOOKUP(G545,'Flow Rate Table'!$B$13:$O$132,X545)),IF(G545=0,0,VLOOKUP(G545,#REF!,X545)))</f>
        <v>0</v>
      </c>
      <c r="O545" s="129" t="str">
        <f>IF(E545=$A$3,M545/Cost!$D$6,"N/A")</f>
        <v>N/A</v>
      </c>
      <c r="P545" s="45" t="str">
        <f>IF(E545=Translations!$A$100,VLOOKUP(Cost!$D$5,'Coefficient Table'!$A$8:$K$92,11,FALSE)*O545,"N/A")</f>
        <v>N/A</v>
      </c>
      <c r="Q545" s="45" t="str">
        <f>IF(E545=Translations!$A$100,VLOOKUP(Cost!$D$5,'Coefficient Table'!$A$8:$K$92,10,FALSE)*O545,"N/A")</f>
        <v>N/A</v>
      </c>
      <c r="R545" s="45" t="str">
        <f>IF(E545=Translations!$A$100,VLOOKUP(Cost!$D$5,'Coefficient Table'!$A$8:$K$92,9,FALSE)*P545,"N/A")</f>
        <v>N/A</v>
      </c>
      <c r="S545" s="127"/>
      <c r="T545" s="229"/>
      <c r="U545" s="222"/>
      <c r="V545" s="222"/>
      <c r="W545" s="222"/>
      <c r="X545" s="227">
        <f t="shared" si="24"/>
        <v>0</v>
      </c>
      <c r="Y545" s="222"/>
      <c r="Z545" s="222">
        <f>$N545*60*Cost!$H$10*Cost!$H$11*Cost!$D$7/1000</f>
        <v>0</v>
      </c>
      <c r="AA545" s="222">
        <f>$N545*60*Cost!$H$10*Cost!$H$11*Cost!$D$8/1000</f>
        <v>0</v>
      </c>
      <c r="AB545" s="222">
        <f>$N545*60*Cost!$H$10*Cost!$H$11*Cost!$D$9/1000</f>
        <v>0</v>
      </c>
      <c r="AC545" s="222">
        <f>$N545*60*Cost!$H$10*Cost!$H$11*Cost!$D$10/1000</f>
        <v>0</v>
      </c>
      <c r="AD545" s="222">
        <f>$N545*60*Cost!$H$10*Cost!$H$11*Cost!$D$11/1000</f>
        <v>0</v>
      </c>
      <c r="AE545" s="222">
        <f t="shared" si="26"/>
        <v>0</v>
      </c>
      <c r="AF545" s="222"/>
      <c r="AG545" s="222"/>
      <c r="AH545" s="222"/>
      <c r="AI545" s="222"/>
      <c r="AJ545" s="222"/>
      <c r="AK545" s="222"/>
      <c r="AL545" s="222"/>
      <c r="AM545" s="222"/>
      <c r="AN545" s="222"/>
      <c r="AO545" s="222"/>
      <c r="AP545" s="222"/>
      <c r="AQ545" s="222"/>
      <c r="AR545" s="222"/>
      <c r="AS545" s="222"/>
      <c r="AT545" s="222"/>
    </row>
    <row r="546" spans="2:46" ht="13.8" x14ac:dyDescent="0.25">
      <c r="B546" s="15"/>
      <c r="C546" s="15"/>
      <c r="D546" s="15"/>
      <c r="E546" s="16"/>
      <c r="F546" s="15"/>
      <c r="G546" s="29"/>
      <c r="H546" s="322"/>
      <c r="I546" s="323"/>
      <c r="J546" s="323"/>
      <c r="K546" s="15"/>
      <c r="L546" s="15"/>
      <c r="M546" s="204">
        <f t="shared" si="25"/>
        <v>0</v>
      </c>
      <c r="N546" s="44">
        <f>IF(DisplayUnits="standard",IF(G546=0,0,VLOOKUP(G546,'Flow Rate Table'!$B$13:$O$132,X546)),IF(G546=0,0,VLOOKUP(G546,#REF!,X546)))</f>
        <v>0</v>
      </c>
      <c r="O546" s="129" t="str">
        <f>IF(E546=$A$3,M546/Cost!$D$6,"N/A")</f>
        <v>N/A</v>
      </c>
      <c r="P546" s="45" t="str">
        <f>IF(E546=Translations!$A$100,VLOOKUP(Cost!$D$5,'Coefficient Table'!$A$8:$K$92,11,FALSE)*O546,"N/A")</f>
        <v>N/A</v>
      </c>
      <c r="Q546" s="45" t="str">
        <f>IF(E546=Translations!$A$100,VLOOKUP(Cost!$D$5,'Coefficient Table'!$A$8:$K$92,10,FALSE)*O546,"N/A")</f>
        <v>N/A</v>
      </c>
      <c r="R546" s="45" t="str">
        <f>IF(E546=Translations!$A$100,VLOOKUP(Cost!$D$5,'Coefficient Table'!$A$8:$K$92,9,FALSE)*P546,"N/A")</f>
        <v>N/A</v>
      </c>
      <c r="S546" s="127"/>
      <c r="T546" s="229"/>
      <c r="U546" s="222"/>
      <c r="V546" s="222"/>
      <c r="W546" s="222"/>
      <c r="X546" s="227">
        <f t="shared" si="24"/>
        <v>0</v>
      </c>
      <c r="Y546" s="222"/>
      <c r="Z546" s="222">
        <f>$N546*60*Cost!$H$10*Cost!$H$11*Cost!$D$7/1000</f>
        <v>0</v>
      </c>
      <c r="AA546" s="222">
        <f>$N546*60*Cost!$H$10*Cost!$H$11*Cost!$D$8/1000</f>
        <v>0</v>
      </c>
      <c r="AB546" s="222">
        <f>$N546*60*Cost!$H$10*Cost!$H$11*Cost!$D$9/1000</f>
        <v>0</v>
      </c>
      <c r="AC546" s="222">
        <f>$N546*60*Cost!$H$10*Cost!$H$11*Cost!$D$10/1000</f>
        <v>0</v>
      </c>
      <c r="AD546" s="222">
        <f>$N546*60*Cost!$H$10*Cost!$H$11*Cost!$D$11/1000</f>
        <v>0</v>
      </c>
      <c r="AE546" s="222">
        <f t="shared" si="26"/>
        <v>0</v>
      </c>
      <c r="AF546" s="222"/>
      <c r="AG546" s="222"/>
      <c r="AH546" s="222"/>
      <c r="AI546" s="222"/>
      <c r="AJ546" s="222"/>
      <c r="AK546" s="222"/>
      <c r="AL546" s="222"/>
      <c r="AM546" s="222"/>
      <c r="AN546" s="222"/>
      <c r="AO546" s="222"/>
      <c r="AP546" s="222"/>
      <c r="AQ546" s="222"/>
      <c r="AR546" s="222"/>
      <c r="AS546" s="222"/>
      <c r="AT546" s="222"/>
    </row>
    <row r="547" spans="2:46" ht="13.8" x14ac:dyDescent="0.25">
      <c r="B547" s="15"/>
      <c r="C547" s="15"/>
      <c r="D547" s="15"/>
      <c r="E547" s="16"/>
      <c r="F547" s="15"/>
      <c r="G547" s="29"/>
      <c r="H547" s="322"/>
      <c r="I547" s="323"/>
      <c r="J547" s="323"/>
      <c r="K547" s="15"/>
      <c r="L547" s="15"/>
      <c r="M547" s="204">
        <f t="shared" si="25"/>
        <v>0</v>
      </c>
      <c r="N547" s="44">
        <f>IF(DisplayUnits="standard",IF(G547=0,0,VLOOKUP(G547,'Flow Rate Table'!$B$13:$O$132,X547)),IF(G547=0,0,VLOOKUP(G547,#REF!,X547)))</f>
        <v>0</v>
      </c>
      <c r="O547" s="129" t="str">
        <f>IF(E547=$A$3,M547/Cost!$D$6,"N/A")</f>
        <v>N/A</v>
      </c>
      <c r="P547" s="45" t="str">
        <f>IF(E547=Translations!$A$100,VLOOKUP(Cost!$D$5,'Coefficient Table'!$A$8:$K$92,11,FALSE)*O547,"N/A")</f>
        <v>N/A</v>
      </c>
      <c r="Q547" s="45" t="str">
        <f>IF(E547=Translations!$A$100,VLOOKUP(Cost!$D$5,'Coefficient Table'!$A$8:$K$92,10,FALSE)*O547,"N/A")</f>
        <v>N/A</v>
      </c>
      <c r="R547" s="45" t="str">
        <f>IF(E547=Translations!$A$100,VLOOKUP(Cost!$D$5,'Coefficient Table'!$A$8:$K$92,9,FALSE)*P547,"N/A")</f>
        <v>N/A</v>
      </c>
      <c r="S547" s="127"/>
      <c r="T547" s="229"/>
      <c r="U547" s="222"/>
      <c r="V547" s="222"/>
      <c r="W547" s="222"/>
      <c r="X547" s="227">
        <f t="shared" si="24"/>
        <v>0</v>
      </c>
      <c r="Y547" s="222"/>
      <c r="Z547" s="222">
        <f>$N547*60*Cost!$H$10*Cost!$H$11*Cost!$D$7/1000</f>
        <v>0</v>
      </c>
      <c r="AA547" s="222">
        <f>$N547*60*Cost!$H$10*Cost!$H$11*Cost!$D$8/1000</f>
        <v>0</v>
      </c>
      <c r="AB547" s="222">
        <f>$N547*60*Cost!$H$10*Cost!$H$11*Cost!$D$9/1000</f>
        <v>0</v>
      </c>
      <c r="AC547" s="222">
        <f>$N547*60*Cost!$H$10*Cost!$H$11*Cost!$D$10/1000</f>
        <v>0</v>
      </c>
      <c r="AD547" s="222">
        <f>$N547*60*Cost!$H$10*Cost!$H$11*Cost!$D$11/1000</f>
        <v>0</v>
      </c>
      <c r="AE547" s="222">
        <f t="shared" si="26"/>
        <v>0</v>
      </c>
      <c r="AF547" s="222"/>
      <c r="AG547" s="222"/>
      <c r="AH547" s="222"/>
      <c r="AI547" s="222"/>
      <c r="AJ547" s="222"/>
      <c r="AK547" s="222"/>
      <c r="AL547" s="222"/>
      <c r="AM547" s="222"/>
      <c r="AN547" s="222"/>
      <c r="AO547" s="222"/>
      <c r="AP547" s="222"/>
      <c r="AQ547" s="222"/>
      <c r="AR547" s="222"/>
      <c r="AS547" s="222"/>
      <c r="AT547" s="222"/>
    </row>
    <row r="548" spans="2:46" s="231" customFormat="1" x14ac:dyDescent="0.25">
      <c r="G548" s="232"/>
      <c r="H548" s="233"/>
      <c r="I548" s="233"/>
      <c r="J548" s="233"/>
      <c r="O548" s="234"/>
      <c r="T548" s="222"/>
      <c r="U548" s="222"/>
      <c r="V548" s="222"/>
      <c r="W548" s="222"/>
      <c r="X548" s="228"/>
      <c r="Y548" s="222"/>
      <c r="Z548" s="222"/>
      <c r="AA548" s="222"/>
      <c r="AB548" s="222"/>
      <c r="AC548" s="222"/>
      <c r="AD548" s="222"/>
      <c r="AE548" s="222"/>
      <c r="AF548" s="222"/>
      <c r="AG548" s="222"/>
      <c r="AH548" s="222"/>
      <c r="AI548" s="222"/>
      <c r="AJ548" s="222"/>
      <c r="AK548" s="222"/>
      <c r="AL548" s="222"/>
      <c r="AM548" s="222"/>
      <c r="AN548" s="222"/>
      <c r="AO548" s="222"/>
      <c r="AP548" s="222"/>
      <c r="AQ548" s="222"/>
      <c r="AR548" s="222"/>
      <c r="AS548" s="222"/>
      <c r="AT548" s="222"/>
    </row>
    <row r="549" spans="2:46" s="222" customFormat="1" x14ac:dyDescent="0.25">
      <c r="G549" s="235"/>
      <c r="H549" s="236"/>
      <c r="I549" s="236"/>
      <c r="J549" s="236"/>
      <c r="O549" s="237"/>
      <c r="X549" s="228"/>
    </row>
    <row r="550" spans="2:46" s="222" customFormat="1" x14ac:dyDescent="0.25">
      <c r="G550" s="235"/>
      <c r="H550" s="236"/>
      <c r="I550" s="236"/>
      <c r="J550" s="236"/>
      <c r="O550" s="237"/>
      <c r="X550" s="228"/>
    </row>
    <row r="551" spans="2:46" s="222" customFormat="1" x14ac:dyDescent="0.25">
      <c r="G551" s="235"/>
      <c r="H551" s="236"/>
      <c r="I551" s="236"/>
      <c r="J551" s="236"/>
      <c r="O551" s="237"/>
      <c r="X551" s="228"/>
    </row>
    <row r="552" spans="2:46" s="222" customFormat="1" x14ac:dyDescent="0.25">
      <c r="G552" s="235"/>
      <c r="H552" s="236"/>
      <c r="I552" s="236"/>
      <c r="J552" s="236"/>
      <c r="O552" s="237"/>
      <c r="X552" s="228"/>
    </row>
    <row r="553" spans="2:46" s="222" customFormat="1" x14ac:dyDescent="0.25">
      <c r="G553" s="235"/>
      <c r="H553" s="236"/>
      <c r="I553" s="236"/>
      <c r="J553" s="236"/>
      <c r="O553" s="237"/>
      <c r="X553" s="228"/>
    </row>
    <row r="554" spans="2:46" s="222" customFormat="1" x14ac:dyDescent="0.25">
      <c r="G554" s="235"/>
      <c r="H554" s="236"/>
      <c r="I554" s="236"/>
      <c r="J554" s="236"/>
      <c r="O554" s="237"/>
      <c r="X554" s="228"/>
    </row>
    <row r="555" spans="2:46" s="222" customFormat="1" x14ac:dyDescent="0.25">
      <c r="G555" s="235"/>
      <c r="H555" s="236"/>
      <c r="I555" s="236"/>
      <c r="J555" s="236"/>
      <c r="O555" s="237"/>
      <c r="X555" s="228"/>
    </row>
    <row r="556" spans="2:46" s="222" customFormat="1" x14ac:dyDescent="0.25">
      <c r="G556" s="235"/>
      <c r="H556" s="236"/>
      <c r="I556" s="236"/>
      <c r="J556" s="236"/>
      <c r="O556" s="237"/>
      <c r="X556" s="228"/>
    </row>
    <row r="557" spans="2:46" s="222" customFormat="1" x14ac:dyDescent="0.25">
      <c r="G557" s="235"/>
      <c r="H557" s="236"/>
      <c r="I557" s="236"/>
      <c r="J557" s="236"/>
      <c r="O557" s="237"/>
      <c r="X557" s="228"/>
    </row>
    <row r="558" spans="2:46" s="222" customFormat="1" x14ac:dyDescent="0.25">
      <c r="G558" s="235"/>
      <c r="H558" s="236"/>
      <c r="I558" s="236"/>
      <c r="J558" s="236"/>
      <c r="O558" s="237"/>
      <c r="X558" s="228"/>
    </row>
    <row r="559" spans="2:46" s="222" customFormat="1" x14ac:dyDescent="0.25">
      <c r="G559" s="235"/>
      <c r="H559" s="236"/>
      <c r="I559" s="236"/>
      <c r="J559" s="236"/>
      <c r="O559" s="237"/>
      <c r="X559" s="228"/>
    </row>
    <row r="560" spans="2:46" s="222" customFormat="1" x14ac:dyDescent="0.25">
      <c r="G560" s="235"/>
      <c r="H560" s="236"/>
      <c r="I560" s="236"/>
      <c r="J560" s="236"/>
      <c r="O560" s="237"/>
      <c r="X560" s="228"/>
    </row>
    <row r="561" spans="7:24" s="222" customFormat="1" x14ac:dyDescent="0.25">
      <c r="G561" s="235"/>
      <c r="H561" s="236"/>
      <c r="I561" s="236"/>
      <c r="J561" s="236"/>
      <c r="O561" s="237"/>
      <c r="X561" s="228"/>
    </row>
    <row r="562" spans="7:24" s="222" customFormat="1" x14ac:dyDescent="0.25">
      <c r="G562" s="235"/>
      <c r="H562" s="236"/>
      <c r="I562" s="236"/>
      <c r="J562" s="236"/>
      <c r="O562" s="237"/>
      <c r="X562" s="228"/>
    </row>
    <row r="563" spans="7:24" s="222" customFormat="1" x14ac:dyDescent="0.25">
      <c r="G563" s="235"/>
      <c r="H563" s="236"/>
      <c r="I563" s="236"/>
      <c r="J563" s="236"/>
      <c r="O563" s="237"/>
      <c r="X563" s="228"/>
    </row>
    <row r="564" spans="7:24" s="222" customFormat="1" x14ac:dyDescent="0.25">
      <c r="G564" s="235"/>
      <c r="H564" s="236"/>
      <c r="I564" s="236"/>
      <c r="J564" s="236"/>
      <c r="O564" s="237"/>
      <c r="X564" s="228"/>
    </row>
    <row r="565" spans="7:24" s="222" customFormat="1" x14ac:dyDescent="0.25">
      <c r="G565" s="235"/>
      <c r="H565" s="236"/>
      <c r="I565" s="236"/>
      <c r="J565" s="236"/>
      <c r="O565" s="237"/>
      <c r="X565" s="228"/>
    </row>
    <row r="566" spans="7:24" s="222" customFormat="1" x14ac:dyDescent="0.25">
      <c r="G566" s="235"/>
      <c r="H566" s="236"/>
      <c r="I566" s="236"/>
      <c r="J566" s="236"/>
      <c r="O566" s="237"/>
      <c r="X566" s="228"/>
    </row>
    <row r="567" spans="7:24" s="222" customFormat="1" x14ac:dyDescent="0.25">
      <c r="G567" s="235"/>
      <c r="H567" s="236"/>
      <c r="I567" s="236"/>
      <c r="J567" s="236"/>
      <c r="O567" s="237"/>
      <c r="X567" s="228"/>
    </row>
    <row r="568" spans="7:24" s="222" customFormat="1" x14ac:dyDescent="0.25">
      <c r="G568" s="235"/>
      <c r="H568" s="236"/>
      <c r="I568" s="236"/>
      <c r="J568" s="236"/>
      <c r="O568" s="237"/>
      <c r="X568" s="228"/>
    </row>
    <row r="569" spans="7:24" s="222" customFormat="1" x14ac:dyDescent="0.25">
      <c r="G569" s="235"/>
      <c r="H569" s="236"/>
      <c r="I569" s="236"/>
      <c r="J569" s="236"/>
      <c r="O569" s="237"/>
      <c r="X569" s="228"/>
    </row>
    <row r="570" spans="7:24" s="222" customFormat="1" x14ac:dyDescent="0.25">
      <c r="G570" s="235"/>
      <c r="H570" s="236"/>
      <c r="I570" s="236"/>
      <c r="J570" s="236"/>
      <c r="O570" s="237"/>
      <c r="X570" s="228"/>
    </row>
    <row r="571" spans="7:24" s="222" customFormat="1" x14ac:dyDescent="0.25">
      <c r="G571" s="235"/>
      <c r="H571" s="236"/>
      <c r="I571" s="236"/>
      <c r="J571" s="236"/>
      <c r="O571" s="237"/>
      <c r="X571" s="228"/>
    </row>
    <row r="572" spans="7:24" s="222" customFormat="1" x14ac:dyDescent="0.25">
      <c r="G572" s="235"/>
      <c r="H572" s="236"/>
      <c r="I572" s="236"/>
      <c r="J572" s="236"/>
      <c r="O572" s="237"/>
      <c r="X572" s="228"/>
    </row>
    <row r="573" spans="7:24" s="222" customFormat="1" x14ac:dyDescent="0.25">
      <c r="G573" s="235"/>
      <c r="H573" s="236"/>
      <c r="I573" s="236"/>
      <c r="J573" s="236"/>
      <c r="O573" s="237"/>
      <c r="X573" s="228"/>
    </row>
    <row r="574" spans="7:24" s="222" customFormat="1" x14ac:dyDescent="0.25">
      <c r="G574" s="235"/>
      <c r="H574" s="236"/>
      <c r="I574" s="236"/>
      <c r="J574" s="236"/>
      <c r="O574" s="237"/>
      <c r="X574" s="228"/>
    </row>
    <row r="575" spans="7:24" s="222" customFormat="1" x14ac:dyDescent="0.25">
      <c r="G575" s="235"/>
      <c r="H575" s="236"/>
      <c r="I575" s="236"/>
      <c r="J575" s="236"/>
      <c r="O575" s="237"/>
      <c r="X575" s="228"/>
    </row>
    <row r="576" spans="7:24" s="222" customFormat="1" x14ac:dyDescent="0.25">
      <c r="G576" s="235"/>
      <c r="H576" s="236"/>
      <c r="I576" s="236"/>
      <c r="J576" s="236"/>
      <c r="O576" s="237"/>
      <c r="X576" s="228"/>
    </row>
    <row r="577" spans="7:24" s="222" customFormat="1" x14ac:dyDescent="0.25">
      <c r="G577" s="235"/>
      <c r="H577" s="236"/>
      <c r="I577" s="236"/>
      <c r="J577" s="236"/>
      <c r="O577" s="237"/>
      <c r="X577" s="228"/>
    </row>
    <row r="578" spans="7:24" s="222" customFormat="1" x14ac:dyDescent="0.25">
      <c r="G578" s="235"/>
      <c r="H578" s="236"/>
      <c r="I578" s="236"/>
      <c r="J578" s="236"/>
      <c r="O578" s="237"/>
      <c r="X578" s="228"/>
    </row>
    <row r="579" spans="7:24" s="222" customFormat="1" x14ac:dyDescent="0.25">
      <c r="G579" s="235"/>
      <c r="H579" s="236"/>
      <c r="I579" s="236"/>
      <c r="J579" s="236"/>
      <c r="O579" s="237"/>
      <c r="X579" s="228"/>
    </row>
    <row r="580" spans="7:24" s="222" customFormat="1" x14ac:dyDescent="0.25">
      <c r="G580" s="235"/>
      <c r="H580" s="236"/>
      <c r="I580" s="236"/>
      <c r="J580" s="236"/>
      <c r="O580" s="237"/>
      <c r="X580" s="228"/>
    </row>
    <row r="581" spans="7:24" s="222" customFormat="1" x14ac:dyDescent="0.25">
      <c r="G581" s="235"/>
      <c r="H581" s="236"/>
      <c r="I581" s="236"/>
      <c r="J581" s="236"/>
      <c r="O581" s="237"/>
      <c r="X581" s="228"/>
    </row>
    <row r="582" spans="7:24" s="222" customFormat="1" x14ac:dyDescent="0.25">
      <c r="G582" s="235"/>
      <c r="H582" s="236"/>
      <c r="I582" s="236"/>
      <c r="J582" s="236"/>
      <c r="O582" s="237"/>
      <c r="X582" s="228"/>
    </row>
    <row r="583" spans="7:24" s="222" customFormat="1" x14ac:dyDescent="0.25">
      <c r="G583" s="235"/>
      <c r="H583" s="236"/>
      <c r="I583" s="236"/>
      <c r="J583" s="236"/>
      <c r="O583" s="237"/>
      <c r="X583" s="228"/>
    </row>
    <row r="584" spans="7:24" s="222" customFormat="1" x14ac:dyDescent="0.25">
      <c r="G584" s="235"/>
      <c r="H584" s="236"/>
      <c r="I584" s="236"/>
      <c r="J584" s="236"/>
      <c r="O584" s="237"/>
      <c r="X584" s="228"/>
    </row>
    <row r="585" spans="7:24" s="222" customFormat="1" x14ac:dyDescent="0.25">
      <c r="G585" s="235"/>
      <c r="H585" s="236"/>
      <c r="I585" s="236"/>
      <c r="J585" s="236"/>
      <c r="O585" s="237"/>
      <c r="X585" s="228"/>
    </row>
    <row r="586" spans="7:24" s="222" customFormat="1" x14ac:dyDescent="0.25">
      <c r="G586" s="235"/>
      <c r="H586" s="236"/>
      <c r="I586" s="236"/>
      <c r="J586" s="236"/>
      <c r="O586" s="237"/>
      <c r="X586" s="228"/>
    </row>
    <row r="587" spans="7:24" s="222" customFormat="1" x14ac:dyDescent="0.25">
      <c r="G587" s="235"/>
      <c r="H587" s="236"/>
      <c r="I587" s="236"/>
      <c r="J587" s="236"/>
      <c r="O587" s="237"/>
      <c r="X587" s="228"/>
    </row>
    <row r="588" spans="7:24" s="222" customFormat="1" x14ac:dyDescent="0.25">
      <c r="G588" s="235"/>
      <c r="H588" s="236"/>
      <c r="I588" s="236"/>
      <c r="J588" s="236"/>
      <c r="O588" s="237"/>
      <c r="X588" s="228"/>
    </row>
    <row r="589" spans="7:24" s="222" customFormat="1" x14ac:dyDescent="0.25">
      <c r="G589" s="235"/>
      <c r="H589" s="236"/>
      <c r="I589" s="236"/>
      <c r="J589" s="236"/>
      <c r="O589" s="237"/>
      <c r="X589" s="228"/>
    </row>
    <row r="590" spans="7:24" s="222" customFormat="1" x14ac:dyDescent="0.25">
      <c r="G590" s="235"/>
      <c r="H590" s="236"/>
      <c r="I590" s="236"/>
      <c r="J590" s="236"/>
      <c r="O590" s="237"/>
      <c r="X590" s="228"/>
    </row>
    <row r="591" spans="7:24" s="222" customFormat="1" x14ac:dyDescent="0.25">
      <c r="G591" s="235"/>
      <c r="H591" s="236"/>
      <c r="I591" s="236"/>
      <c r="J591" s="236"/>
      <c r="O591" s="237"/>
      <c r="X591" s="228"/>
    </row>
    <row r="592" spans="7:24" s="222" customFormat="1" x14ac:dyDescent="0.25">
      <c r="G592" s="235"/>
      <c r="H592" s="236"/>
      <c r="I592" s="236"/>
      <c r="J592" s="236"/>
      <c r="O592" s="237"/>
      <c r="X592" s="228"/>
    </row>
    <row r="593" spans="7:24" s="222" customFormat="1" x14ac:dyDescent="0.25">
      <c r="G593" s="235"/>
      <c r="H593" s="236"/>
      <c r="I593" s="236"/>
      <c r="J593" s="236"/>
      <c r="O593" s="237"/>
      <c r="X593" s="228"/>
    </row>
    <row r="594" spans="7:24" s="222" customFormat="1" x14ac:dyDescent="0.25">
      <c r="G594" s="235"/>
      <c r="H594" s="236"/>
      <c r="I594" s="236"/>
      <c r="J594" s="236"/>
      <c r="O594" s="237"/>
      <c r="X594" s="228"/>
    </row>
    <row r="595" spans="7:24" s="222" customFormat="1" x14ac:dyDescent="0.25">
      <c r="G595" s="235"/>
      <c r="H595" s="236"/>
      <c r="I595" s="236"/>
      <c r="J595" s="236"/>
      <c r="O595" s="237"/>
      <c r="X595" s="228"/>
    </row>
    <row r="596" spans="7:24" s="222" customFormat="1" x14ac:dyDescent="0.25">
      <c r="G596" s="235"/>
      <c r="H596" s="236"/>
      <c r="I596" s="236"/>
      <c r="J596" s="236"/>
      <c r="O596" s="237"/>
      <c r="X596" s="228"/>
    </row>
    <row r="597" spans="7:24" s="222" customFormat="1" x14ac:dyDescent="0.25">
      <c r="G597" s="235"/>
      <c r="H597" s="236"/>
      <c r="I597" s="236"/>
      <c r="J597" s="236"/>
      <c r="O597" s="237"/>
      <c r="X597" s="228"/>
    </row>
    <row r="598" spans="7:24" s="222" customFormat="1" x14ac:dyDescent="0.25">
      <c r="G598" s="235"/>
      <c r="H598" s="236"/>
      <c r="I598" s="236"/>
      <c r="J598" s="236"/>
      <c r="O598" s="237"/>
      <c r="X598" s="228"/>
    </row>
    <row r="599" spans="7:24" s="222" customFormat="1" x14ac:dyDescent="0.25">
      <c r="G599" s="235"/>
      <c r="H599" s="236"/>
      <c r="I599" s="236"/>
      <c r="J599" s="236"/>
      <c r="O599" s="237"/>
      <c r="X599" s="228"/>
    </row>
    <row r="600" spans="7:24" s="222" customFormat="1" x14ac:dyDescent="0.25">
      <c r="G600" s="235"/>
      <c r="H600" s="236"/>
      <c r="I600" s="236"/>
      <c r="J600" s="236"/>
      <c r="O600" s="237"/>
      <c r="X600" s="228"/>
    </row>
    <row r="601" spans="7:24" s="222" customFormat="1" x14ac:dyDescent="0.25">
      <c r="G601" s="235"/>
      <c r="H601" s="236"/>
      <c r="I601" s="236"/>
      <c r="J601" s="236"/>
      <c r="O601" s="237"/>
      <c r="X601" s="228"/>
    </row>
    <row r="602" spans="7:24" s="222" customFormat="1" x14ac:dyDescent="0.25">
      <c r="G602" s="235"/>
      <c r="H602" s="236"/>
      <c r="I602" s="236"/>
      <c r="J602" s="236"/>
      <c r="O602" s="237"/>
      <c r="X602" s="228"/>
    </row>
    <row r="603" spans="7:24" s="222" customFormat="1" x14ac:dyDescent="0.25">
      <c r="G603" s="235"/>
      <c r="H603" s="236"/>
      <c r="I603" s="236"/>
      <c r="J603" s="236"/>
      <c r="O603" s="237"/>
      <c r="X603" s="228"/>
    </row>
    <row r="604" spans="7:24" s="222" customFormat="1" x14ac:dyDescent="0.25">
      <c r="G604" s="235"/>
      <c r="H604" s="236"/>
      <c r="I604" s="236"/>
      <c r="J604" s="236"/>
      <c r="O604" s="237"/>
      <c r="X604" s="228"/>
    </row>
    <row r="605" spans="7:24" s="222" customFormat="1" x14ac:dyDescent="0.25">
      <c r="G605" s="235"/>
      <c r="H605" s="236"/>
      <c r="I605" s="236"/>
      <c r="J605" s="236"/>
      <c r="O605" s="237"/>
      <c r="X605" s="228"/>
    </row>
    <row r="606" spans="7:24" s="222" customFormat="1" x14ac:dyDescent="0.25">
      <c r="G606" s="235"/>
      <c r="H606" s="236"/>
      <c r="I606" s="236"/>
      <c r="J606" s="236"/>
      <c r="O606" s="237"/>
      <c r="X606" s="228"/>
    </row>
    <row r="607" spans="7:24" s="222" customFormat="1" x14ac:dyDescent="0.25">
      <c r="G607" s="235"/>
      <c r="H607" s="236"/>
      <c r="I607" s="236"/>
      <c r="J607" s="236"/>
      <c r="O607" s="237"/>
      <c r="X607" s="228"/>
    </row>
    <row r="608" spans="7:24" s="222" customFormat="1" x14ac:dyDescent="0.25">
      <c r="G608" s="235"/>
      <c r="H608" s="236"/>
      <c r="I608" s="236"/>
      <c r="J608" s="236"/>
      <c r="O608" s="237"/>
      <c r="X608" s="228"/>
    </row>
    <row r="609" spans="7:24" s="222" customFormat="1" x14ac:dyDescent="0.25">
      <c r="G609" s="235"/>
      <c r="H609" s="236"/>
      <c r="I609" s="236"/>
      <c r="J609" s="236"/>
      <c r="O609" s="237"/>
      <c r="X609" s="228"/>
    </row>
    <row r="610" spans="7:24" s="222" customFormat="1" x14ac:dyDescent="0.25">
      <c r="G610" s="235"/>
      <c r="H610" s="236"/>
      <c r="I610" s="236"/>
      <c r="J610" s="236"/>
      <c r="O610" s="237"/>
      <c r="X610" s="228"/>
    </row>
    <row r="611" spans="7:24" s="222" customFormat="1" x14ac:dyDescent="0.25">
      <c r="G611" s="235"/>
      <c r="H611" s="236"/>
      <c r="I611" s="236"/>
      <c r="J611" s="236"/>
      <c r="O611" s="237"/>
      <c r="X611" s="228"/>
    </row>
    <row r="612" spans="7:24" s="222" customFormat="1" x14ac:dyDescent="0.25">
      <c r="G612" s="235"/>
      <c r="H612" s="236"/>
      <c r="I612" s="236"/>
      <c r="J612" s="236"/>
      <c r="O612" s="237"/>
      <c r="X612" s="228"/>
    </row>
    <row r="613" spans="7:24" s="222" customFormat="1" x14ac:dyDescent="0.25">
      <c r="G613" s="235"/>
      <c r="H613" s="236"/>
      <c r="I613" s="236"/>
      <c r="J613" s="236"/>
      <c r="O613" s="237"/>
      <c r="X613" s="228"/>
    </row>
    <row r="614" spans="7:24" s="222" customFormat="1" x14ac:dyDescent="0.25">
      <c r="G614" s="235"/>
      <c r="H614" s="236"/>
      <c r="I614" s="236"/>
      <c r="J614" s="236"/>
      <c r="O614" s="237"/>
      <c r="X614" s="228"/>
    </row>
    <row r="615" spans="7:24" s="222" customFormat="1" x14ac:dyDescent="0.25">
      <c r="G615" s="235"/>
      <c r="H615" s="236"/>
      <c r="I615" s="236"/>
      <c r="J615" s="236"/>
      <c r="O615" s="237"/>
      <c r="X615" s="228"/>
    </row>
    <row r="616" spans="7:24" s="222" customFormat="1" x14ac:dyDescent="0.25">
      <c r="G616" s="235"/>
      <c r="H616" s="236"/>
      <c r="I616" s="236"/>
      <c r="J616" s="236"/>
      <c r="O616" s="237"/>
      <c r="X616" s="228"/>
    </row>
    <row r="617" spans="7:24" s="222" customFormat="1" x14ac:dyDescent="0.25">
      <c r="G617" s="235"/>
      <c r="H617" s="236"/>
      <c r="I617" s="236"/>
      <c r="J617" s="236"/>
      <c r="O617" s="237"/>
      <c r="X617" s="228"/>
    </row>
    <row r="618" spans="7:24" s="222" customFormat="1" x14ac:dyDescent="0.25">
      <c r="G618" s="235"/>
      <c r="H618" s="236"/>
      <c r="I618" s="236"/>
      <c r="J618" s="236"/>
      <c r="O618" s="237"/>
      <c r="X618" s="228"/>
    </row>
    <row r="619" spans="7:24" s="222" customFormat="1" x14ac:dyDescent="0.25">
      <c r="G619" s="235"/>
      <c r="H619" s="236"/>
      <c r="I619" s="236"/>
      <c r="J619" s="236"/>
      <c r="O619" s="237"/>
      <c r="X619" s="228"/>
    </row>
    <row r="620" spans="7:24" s="222" customFormat="1" x14ac:dyDescent="0.25">
      <c r="G620" s="235"/>
      <c r="H620" s="236"/>
      <c r="I620" s="236"/>
      <c r="J620" s="236"/>
      <c r="O620" s="237"/>
      <c r="X620" s="228"/>
    </row>
    <row r="621" spans="7:24" s="222" customFormat="1" x14ac:dyDescent="0.25">
      <c r="G621" s="235"/>
      <c r="H621" s="236"/>
      <c r="I621" s="236"/>
      <c r="J621" s="236"/>
      <c r="O621" s="237"/>
      <c r="X621" s="228"/>
    </row>
    <row r="622" spans="7:24" s="222" customFormat="1" x14ac:dyDescent="0.25">
      <c r="G622" s="235"/>
      <c r="H622" s="236"/>
      <c r="I622" s="236"/>
      <c r="J622" s="236"/>
      <c r="O622" s="237"/>
      <c r="X622" s="228"/>
    </row>
    <row r="623" spans="7:24" s="222" customFormat="1" x14ac:dyDescent="0.25">
      <c r="G623" s="235"/>
      <c r="H623" s="236"/>
      <c r="I623" s="236"/>
      <c r="J623" s="236"/>
      <c r="O623" s="237"/>
      <c r="X623" s="228"/>
    </row>
    <row r="624" spans="7:24" s="222" customFormat="1" x14ac:dyDescent="0.25">
      <c r="G624" s="235"/>
      <c r="H624" s="236"/>
      <c r="I624" s="236"/>
      <c r="J624" s="236"/>
      <c r="O624" s="237"/>
      <c r="X624" s="228"/>
    </row>
    <row r="625" spans="7:24" s="222" customFormat="1" x14ac:dyDescent="0.25">
      <c r="G625" s="235"/>
      <c r="H625" s="236"/>
      <c r="I625" s="236"/>
      <c r="J625" s="236"/>
      <c r="O625" s="237"/>
      <c r="X625" s="228"/>
    </row>
    <row r="626" spans="7:24" s="222" customFormat="1" x14ac:dyDescent="0.25">
      <c r="G626" s="235"/>
      <c r="H626" s="236"/>
      <c r="I626" s="236"/>
      <c r="J626" s="236"/>
      <c r="O626" s="237"/>
      <c r="X626" s="228"/>
    </row>
    <row r="627" spans="7:24" s="222" customFormat="1" x14ac:dyDescent="0.25">
      <c r="G627" s="235"/>
      <c r="H627" s="236"/>
      <c r="I627" s="236"/>
      <c r="J627" s="236"/>
      <c r="O627" s="237"/>
      <c r="X627" s="228"/>
    </row>
    <row r="628" spans="7:24" s="222" customFormat="1" x14ac:dyDescent="0.25">
      <c r="G628" s="235"/>
      <c r="H628" s="236"/>
      <c r="I628" s="236"/>
      <c r="J628" s="236"/>
      <c r="O628" s="237"/>
      <c r="X628" s="228"/>
    </row>
    <row r="629" spans="7:24" s="222" customFormat="1" x14ac:dyDescent="0.25">
      <c r="G629" s="235"/>
      <c r="H629" s="236"/>
      <c r="I629" s="236"/>
      <c r="J629" s="236"/>
      <c r="O629" s="237"/>
      <c r="X629" s="228"/>
    </row>
    <row r="630" spans="7:24" s="222" customFormat="1" x14ac:dyDescent="0.25">
      <c r="G630" s="235"/>
      <c r="H630" s="236"/>
      <c r="I630" s="236"/>
      <c r="J630" s="236"/>
      <c r="O630" s="237"/>
      <c r="X630" s="228"/>
    </row>
    <row r="631" spans="7:24" s="222" customFormat="1" x14ac:dyDescent="0.25">
      <c r="G631" s="235"/>
      <c r="H631" s="236"/>
      <c r="I631" s="236"/>
      <c r="J631" s="236"/>
      <c r="O631" s="237"/>
      <c r="X631" s="228"/>
    </row>
    <row r="632" spans="7:24" s="222" customFormat="1" x14ac:dyDescent="0.25">
      <c r="G632" s="235"/>
      <c r="H632" s="236"/>
      <c r="I632" s="236"/>
      <c r="J632" s="236"/>
      <c r="O632" s="237"/>
      <c r="X632" s="228"/>
    </row>
    <row r="633" spans="7:24" s="222" customFormat="1" x14ac:dyDescent="0.25">
      <c r="G633" s="235"/>
      <c r="H633" s="236"/>
      <c r="I633" s="236"/>
      <c r="J633" s="236"/>
      <c r="O633" s="237"/>
      <c r="X633" s="228"/>
    </row>
    <row r="634" spans="7:24" s="222" customFormat="1" x14ac:dyDescent="0.25">
      <c r="G634" s="235"/>
      <c r="H634" s="236"/>
      <c r="I634" s="236"/>
      <c r="J634" s="236"/>
      <c r="O634" s="237"/>
      <c r="X634" s="228"/>
    </row>
    <row r="635" spans="7:24" s="222" customFormat="1" x14ac:dyDescent="0.25">
      <c r="G635" s="235"/>
      <c r="H635" s="236"/>
      <c r="I635" s="236"/>
      <c r="J635" s="236"/>
      <c r="O635" s="237"/>
      <c r="X635" s="228"/>
    </row>
    <row r="636" spans="7:24" s="222" customFormat="1" x14ac:dyDescent="0.25">
      <c r="G636" s="235"/>
      <c r="H636" s="236"/>
      <c r="I636" s="236"/>
      <c r="J636" s="236"/>
      <c r="O636" s="237"/>
      <c r="X636" s="228"/>
    </row>
    <row r="637" spans="7:24" s="222" customFormat="1" x14ac:dyDescent="0.25">
      <c r="G637" s="235"/>
      <c r="H637" s="236"/>
      <c r="I637" s="236"/>
      <c r="J637" s="236"/>
      <c r="O637" s="237"/>
      <c r="X637" s="228"/>
    </row>
    <row r="638" spans="7:24" s="222" customFormat="1" x14ac:dyDescent="0.25">
      <c r="G638" s="235"/>
      <c r="H638" s="236"/>
      <c r="I638" s="236"/>
      <c r="J638" s="236"/>
      <c r="O638" s="237"/>
      <c r="X638" s="228"/>
    </row>
    <row r="639" spans="7:24" s="222" customFormat="1" x14ac:dyDescent="0.25">
      <c r="G639" s="235"/>
      <c r="H639" s="236"/>
      <c r="I639" s="236"/>
      <c r="J639" s="236"/>
      <c r="O639" s="237"/>
      <c r="X639" s="228"/>
    </row>
    <row r="640" spans="7:24" s="222" customFormat="1" x14ac:dyDescent="0.25">
      <c r="G640" s="235"/>
      <c r="H640" s="236"/>
      <c r="I640" s="236"/>
      <c r="J640" s="236"/>
      <c r="O640" s="237"/>
      <c r="X640" s="228"/>
    </row>
    <row r="641" spans="7:24" s="222" customFormat="1" x14ac:dyDescent="0.25">
      <c r="G641" s="235"/>
      <c r="H641" s="236"/>
      <c r="I641" s="236"/>
      <c r="J641" s="236"/>
      <c r="O641" s="237"/>
      <c r="X641" s="228"/>
    </row>
    <row r="642" spans="7:24" s="222" customFormat="1" x14ac:dyDescent="0.25">
      <c r="G642" s="235"/>
      <c r="H642" s="236"/>
      <c r="I642" s="236"/>
      <c r="J642" s="236"/>
      <c r="O642" s="237"/>
      <c r="X642" s="228"/>
    </row>
    <row r="643" spans="7:24" s="222" customFormat="1" x14ac:dyDescent="0.25">
      <c r="G643" s="235"/>
      <c r="H643" s="236"/>
      <c r="I643" s="236"/>
      <c r="J643" s="236"/>
      <c r="O643" s="237"/>
      <c r="X643" s="228"/>
    </row>
    <row r="644" spans="7:24" s="222" customFormat="1" x14ac:dyDescent="0.25">
      <c r="G644" s="235"/>
      <c r="H644" s="236"/>
      <c r="I644" s="236"/>
      <c r="J644" s="236"/>
      <c r="O644" s="237"/>
      <c r="X644" s="228"/>
    </row>
    <row r="645" spans="7:24" s="222" customFormat="1" x14ac:dyDescent="0.25">
      <c r="G645" s="235"/>
      <c r="H645" s="236"/>
      <c r="I645" s="236"/>
      <c r="J645" s="236"/>
      <c r="O645" s="237"/>
      <c r="X645" s="228"/>
    </row>
    <row r="646" spans="7:24" s="222" customFormat="1" x14ac:dyDescent="0.25">
      <c r="G646" s="235"/>
      <c r="H646" s="236"/>
      <c r="I646" s="236"/>
      <c r="J646" s="236"/>
      <c r="O646" s="237"/>
      <c r="X646" s="228"/>
    </row>
    <row r="647" spans="7:24" s="222" customFormat="1" x14ac:dyDescent="0.25">
      <c r="G647" s="235"/>
      <c r="H647" s="236"/>
      <c r="I647" s="236"/>
      <c r="J647" s="236"/>
      <c r="O647" s="237"/>
      <c r="X647" s="228"/>
    </row>
    <row r="648" spans="7:24" s="222" customFormat="1" x14ac:dyDescent="0.25">
      <c r="G648" s="235"/>
      <c r="H648" s="236"/>
      <c r="I648" s="236"/>
      <c r="J648" s="236"/>
      <c r="O648" s="237"/>
      <c r="X648" s="228"/>
    </row>
    <row r="649" spans="7:24" s="222" customFormat="1" x14ac:dyDescent="0.25">
      <c r="G649" s="235"/>
      <c r="H649" s="236"/>
      <c r="I649" s="236"/>
      <c r="J649" s="236"/>
      <c r="O649" s="237"/>
      <c r="X649" s="228"/>
    </row>
    <row r="650" spans="7:24" s="222" customFormat="1" x14ac:dyDescent="0.25">
      <c r="G650" s="235"/>
      <c r="H650" s="236"/>
      <c r="I650" s="236"/>
      <c r="J650" s="236"/>
      <c r="O650" s="237"/>
      <c r="X650" s="228"/>
    </row>
    <row r="651" spans="7:24" s="222" customFormat="1" x14ac:dyDescent="0.25">
      <c r="G651" s="235"/>
      <c r="H651" s="236"/>
      <c r="I651" s="236"/>
      <c r="J651" s="236"/>
      <c r="O651" s="237"/>
      <c r="X651" s="228"/>
    </row>
    <row r="652" spans="7:24" s="222" customFormat="1" x14ac:dyDescent="0.25">
      <c r="G652" s="235"/>
      <c r="H652" s="236"/>
      <c r="I652" s="236"/>
      <c r="J652" s="236"/>
      <c r="O652" s="237"/>
      <c r="X652" s="228"/>
    </row>
    <row r="653" spans="7:24" s="222" customFormat="1" x14ac:dyDescent="0.25">
      <c r="G653" s="235"/>
      <c r="H653" s="236"/>
      <c r="I653" s="236"/>
      <c r="J653" s="236"/>
      <c r="O653" s="237"/>
      <c r="X653" s="228"/>
    </row>
    <row r="654" spans="7:24" s="222" customFormat="1" x14ac:dyDescent="0.25">
      <c r="G654" s="235"/>
      <c r="H654" s="236"/>
      <c r="I654" s="236"/>
      <c r="J654" s="236"/>
      <c r="O654" s="237"/>
      <c r="X654" s="228"/>
    </row>
    <row r="655" spans="7:24" s="222" customFormat="1" x14ac:dyDescent="0.25">
      <c r="G655" s="235"/>
      <c r="H655" s="236"/>
      <c r="I655" s="236"/>
      <c r="J655" s="236"/>
      <c r="O655" s="237"/>
      <c r="X655" s="228"/>
    </row>
    <row r="656" spans="7:24" s="222" customFormat="1" x14ac:dyDescent="0.25">
      <c r="G656" s="235"/>
      <c r="H656" s="236"/>
      <c r="I656" s="236"/>
      <c r="J656" s="236"/>
      <c r="O656" s="237"/>
      <c r="X656" s="228"/>
    </row>
    <row r="657" spans="7:24" s="222" customFormat="1" x14ac:dyDescent="0.25">
      <c r="G657" s="235"/>
      <c r="H657" s="236"/>
      <c r="I657" s="236"/>
      <c r="J657" s="236"/>
      <c r="O657" s="237"/>
      <c r="X657" s="228"/>
    </row>
    <row r="658" spans="7:24" s="222" customFormat="1" x14ac:dyDescent="0.25">
      <c r="G658" s="235"/>
      <c r="H658" s="236"/>
      <c r="I658" s="236"/>
      <c r="J658" s="236"/>
      <c r="O658" s="237"/>
      <c r="X658" s="228"/>
    </row>
    <row r="659" spans="7:24" s="222" customFormat="1" x14ac:dyDescent="0.25">
      <c r="G659" s="235"/>
      <c r="H659" s="236"/>
      <c r="I659" s="236"/>
      <c r="J659" s="236"/>
      <c r="O659" s="237"/>
      <c r="X659" s="228"/>
    </row>
    <row r="660" spans="7:24" s="222" customFormat="1" x14ac:dyDescent="0.25">
      <c r="G660" s="235"/>
      <c r="H660" s="236"/>
      <c r="I660" s="236"/>
      <c r="J660" s="236"/>
      <c r="O660" s="237"/>
      <c r="X660" s="228"/>
    </row>
    <row r="661" spans="7:24" s="222" customFormat="1" x14ac:dyDescent="0.25">
      <c r="G661" s="235"/>
      <c r="H661" s="236"/>
      <c r="I661" s="236"/>
      <c r="J661" s="236"/>
      <c r="O661" s="237"/>
      <c r="X661" s="228"/>
    </row>
    <row r="662" spans="7:24" s="222" customFormat="1" x14ac:dyDescent="0.25">
      <c r="G662" s="235"/>
      <c r="H662" s="236"/>
      <c r="I662" s="236"/>
      <c r="J662" s="236"/>
      <c r="O662" s="237"/>
      <c r="X662" s="228"/>
    </row>
    <row r="663" spans="7:24" s="222" customFormat="1" x14ac:dyDescent="0.25">
      <c r="G663" s="235"/>
      <c r="H663" s="236"/>
      <c r="I663" s="236"/>
      <c r="J663" s="236"/>
      <c r="O663" s="237"/>
      <c r="X663" s="228"/>
    </row>
    <row r="664" spans="7:24" s="222" customFormat="1" x14ac:dyDescent="0.25">
      <c r="G664" s="235"/>
      <c r="H664" s="236"/>
      <c r="I664" s="236"/>
      <c r="J664" s="236"/>
      <c r="O664" s="237"/>
      <c r="X664" s="228"/>
    </row>
    <row r="665" spans="7:24" s="222" customFormat="1" x14ac:dyDescent="0.25">
      <c r="G665" s="235"/>
      <c r="H665" s="236"/>
      <c r="I665" s="236"/>
      <c r="J665" s="236"/>
      <c r="O665" s="237"/>
      <c r="X665" s="228"/>
    </row>
    <row r="666" spans="7:24" s="222" customFormat="1" x14ac:dyDescent="0.25">
      <c r="G666" s="235"/>
      <c r="H666" s="236"/>
      <c r="I666" s="236"/>
      <c r="J666" s="236"/>
      <c r="O666" s="237"/>
      <c r="X666" s="228"/>
    </row>
    <row r="667" spans="7:24" s="222" customFormat="1" x14ac:dyDescent="0.25">
      <c r="G667" s="235"/>
      <c r="H667" s="236"/>
      <c r="I667" s="236"/>
      <c r="J667" s="236"/>
      <c r="O667" s="237"/>
      <c r="X667" s="228"/>
    </row>
    <row r="668" spans="7:24" s="222" customFormat="1" x14ac:dyDescent="0.25">
      <c r="G668" s="235"/>
      <c r="H668" s="236"/>
      <c r="I668" s="236"/>
      <c r="J668" s="236"/>
      <c r="O668" s="237"/>
      <c r="X668" s="228"/>
    </row>
    <row r="669" spans="7:24" s="222" customFormat="1" x14ac:dyDescent="0.25">
      <c r="G669" s="235"/>
      <c r="H669" s="236"/>
      <c r="I669" s="236"/>
      <c r="J669" s="236"/>
      <c r="O669" s="237"/>
      <c r="X669" s="228"/>
    </row>
    <row r="670" spans="7:24" s="222" customFormat="1" x14ac:dyDescent="0.25">
      <c r="G670" s="235"/>
      <c r="H670" s="236"/>
      <c r="I670" s="236"/>
      <c r="J670" s="236"/>
      <c r="O670" s="237"/>
      <c r="X670" s="228"/>
    </row>
    <row r="671" spans="7:24" s="222" customFormat="1" x14ac:dyDescent="0.25">
      <c r="G671" s="235"/>
      <c r="H671" s="236"/>
      <c r="I671" s="236"/>
      <c r="J671" s="236"/>
      <c r="O671" s="237"/>
      <c r="X671" s="228"/>
    </row>
    <row r="672" spans="7:24" s="222" customFormat="1" x14ac:dyDescent="0.25">
      <c r="G672" s="235"/>
      <c r="H672" s="236"/>
      <c r="I672" s="236"/>
      <c r="J672" s="236"/>
      <c r="O672" s="237"/>
      <c r="X672" s="228"/>
    </row>
    <row r="673" spans="7:24" s="222" customFormat="1" x14ac:dyDescent="0.25">
      <c r="G673" s="235"/>
      <c r="H673" s="236"/>
      <c r="I673" s="236"/>
      <c r="J673" s="236"/>
      <c r="O673" s="237"/>
      <c r="X673" s="228"/>
    </row>
    <row r="674" spans="7:24" s="222" customFormat="1" x14ac:dyDescent="0.25">
      <c r="G674" s="235"/>
      <c r="H674" s="236"/>
      <c r="I674" s="236"/>
      <c r="J674" s="236"/>
      <c r="O674" s="237"/>
      <c r="X674" s="228"/>
    </row>
    <row r="675" spans="7:24" s="222" customFormat="1" x14ac:dyDescent="0.25">
      <c r="G675" s="235"/>
      <c r="H675" s="236"/>
      <c r="I675" s="236"/>
      <c r="J675" s="236"/>
      <c r="O675" s="237"/>
      <c r="X675" s="228"/>
    </row>
    <row r="676" spans="7:24" s="222" customFormat="1" x14ac:dyDescent="0.25">
      <c r="G676" s="235"/>
      <c r="H676" s="236"/>
      <c r="I676" s="236"/>
      <c r="J676" s="236"/>
      <c r="O676" s="237"/>
      <c r="X676" s="228"/>
    </row>
    <row r="677" spans="7:24" s="222" customFormat="1" x14ac:dyDescent="0.25">
      <c r="G677" s="235"/>
      <c r="H677" s="236"/>
      <c r="I677" s="236"/>
      <c r="J677" s="236"/>
      <c r="O677" s="237"/>
      <c r="X677" s="228"/>
    </row>
    <row r="678" spans="7:24" s="222" customFormat="1" x14ac:dyDescent="0.25">
      <c r="G678" s="235"/>
      <c r="H678" s="236"/>
      <c r="I678" s="236"/>
      <c r="J678" s="236"/>
      <c r="O678" s="237"/>
      <c r="X678" s="228"/>
    </row>
    <row r="679" spans="7:24" s="222" customFormat="1" x14ac:dyDescent="0.25">
      <c r="G679" s="235"/>
      <c r="H679" s="236"/>
      <c r="I679" s="236"/>
      <c r="J679" s="236"/>
      <c r="O679" s="237"/>
      <c r="X679" s="228"/>
    </row>
    <row r="680" spans="7:24" s="222" customFormat="1" x14ac:dyDescent="0.25">
      <c r="G680" s="235"/>
      <c r="H680" s="236"/>
      <c r="I680" s="236"/>
      <c r="J680" s="236"/>
      <c r="O680" s="237"/>
      <c r="X680" s="228"/>
    </row>
    <row r="681" spans="7:24" s="222" customFormat="1" x14ac:dyDescent="0.25">
      <c r="G681" s="235"/>
      <c r="H681" s="236"/>
      <c r="I681" s="236"/>
      <c r="J681" s="236"/>
      <c r="O681" s="237"/>
      <c r="X681" s="228"/>
    </row>
    <row r="682" spans="7:24" s="222" customFormat="1" x14ac:dyDescent="0.25">
      <c r="G682" s="235"/>
      <c r="H682" s="236"/>
      <c r="I682" s="236"/>
      <c r="J682" s="236"/>
      <c r="O682" s="237"/>
      <c r="X682" s="228"/>
    </row>
    <row r="683" spans="7:24" s="222" customFormat="1" x14ac:dyDescent="0.25">
      <c r="G683" s="235"/>
      <c r="H683" s="236"/>
      <c r="I683" s="236"/>
      <c r="J683" s="236"/>
      <c r="O683" s="237"/>
      <c r="X683" s="228"/>
    </row>
    <row r="684" spans="7:24" s="222" customFormat="1" x14ac:dyDescent="0.25">
      <c r="G684" s="235"/>
      <c r="H684" s="236"/>
      <c r="I684" s="236"/>
      <c r="J684" s="236"/>
      <c r="O684" s="237"/>
      <c r="X684" s="228"/>
    </row>
    <row r="685" spans="7:24" s="222" customFormat="1" x14ac:dyDescent="0.25">
      <c r="G685" s="235"/>
      <c r="H685" s="236"/>
      <c r="I685" s="236"/>
      <c r="J685" s="236"/>
      <c r="O685" s="237"/>
      <c r="X685" s="228"/>
    </row>
    <row r="686" spans="7:24" s="222" customFormat="1" x14ac:dyDescent="0.25">
      <c r="G686" s="235"/>
      <c r="H686" s="236"/>
      <c r="I686" s="236"/>
      <c r="J686" s="236"/>
      <c r="O686" s="237"/>
      <c r="X686" s="228"/>
    </row>
    <row r="687" spans="7:24" s="222" customFormat="1" x14ac:dyDescent="0.25">
      <c r="G687" s="235"/>
      <c r="H687" s="236"/>
      <c r="I687" s="236"/>
      <c r="J687" s="236"/>
      <c r="O687" s="237"/>
      <c r="X687" s="228"/>
    </row>
    <row r="688" spans="7:24" s="222" customFormat="1" x14ac:dyDescent="0.25">
      <c r="G688" s="235"/>
      <c r="H688" s="236"/>
      <c r="I688" s="236"/>
      <c r="J688" s="236"/>
      <c r="O688" s="237"/>
      <c r="X688" s="228"/>
    </row>
    <row r="689" spans="7:24" s="222" customFormat="1" x14ac:dyDescent="0.25">
      <c r="G689" s="235"/>
      <c r="H689" s="236"/>
      <c r="I689" s="236"/>
      <c r="J689" s="236"/>
      <c r="O689" s="237"/>
      <c r="X689" s="228"/>
    </row>
    <row r="690" spans="7:24" s="222" customFormat="1" x14ac:dyDescent="0.25">
      <c r="G690" s="235"/>
      <c r="H690" s="236"/>
      <c r="I690" s="236"/>
      <c r="J690" s="236"/>
      <c r="O690" s="237"/>
      <c r="X690" s="228"/>
    </row>
    <row r="691" spans="7:24" s="222" customFormat="1" x14ac:dyDescent="0.25">
      <c r="G691" s="235"/>
      <c r="H691" s="236"/>
      <c r="I691" s="236"/>
      <c r="J691" s="236"/>
      <c r="O691" s="237"/>
      <c r="X691" s="228"/>
    </row>
    <row r="692" spans="7:24" s="222" customFormat="1" x14ac:dyDescent="0.25">
      <c r="G692" s="235"/>
      <c r="H692" s="236"/>
      <c r="I692" s="236"/>
      <c r="J692" s="236"/>
      <c r="O692" s="237"/>
      <c r="X692" s="228"/>
    </row>
    <row r="693" spans="7:24" s="222" customFormat="1" x14ac:dyDescent="0.25">
      <c r="G693" s="235"/>
      <c r="H693" s="236"/>
      <c r="I693" s="236"/>
      <c r="J693" s="236"/>
      <c r="O693" s="237"/>
      <c r="X693" s="228"/>
    </row>
    <row r="694" spans="7:24" s="222" customFormat="1" x14ac:dyDescent="0.25">
      <c r="G694" s="235"/>
      <c r="H694" s="236"/>
      <c r="I694" s="236"/>
      <c r="J694" s="236"/>
      <c r="O694" s="237"/>
      <c r="X694" s="228"/>
    </row>
    <row r="695" spans="7:24" s="222" customFormat="1" x14ac:dyDescent="0.25">
      <c r="G695" s="235"/>
      <c r="H695" s="236"/>
      <c r="I695" s="236"/>
      <c r="J695" s="236"/>
      <c r="O695" s="237"/>
      <c r="X695" s="228"/>
    </row>
    <row r="696" spans="7:24" s="222" customFormat="1" x14ac:dyDescent="0.25">
      <c r="G696" s="235"/>
      <c r="H696" s="236"/>
      <c r="I696" s="236"/>
      <c r="J696" s="236"/>
      <c r="O696" s="237"/>
      <c r="X696" s="228"/>
    </row>
    <row r="697" spans="7:24" s="222" customFormat="1" x14ac:dyDescent="0.25">
      <c r="G697" s="235"/>
      <c r="H697" s="236"/>
      <c r="I697" s="236"/>
      <c r="J697" s="236"/>
      <c r="O697" s="237"/>
      <c r="X697" s="228"/>
    </row>
    <row r="698" spans="7:24" s="222" customFormat="1" x14ac:dyDescent="0.25">
      <c r="G698" s="235"/>
      <c r="H698" s="236"/>
      <c r="I698" s="236"/>
      <c r="J698" s="236"/>
      <c r="O698" s="237"/>
      <c r="X698" s="228"/>
    </row>
    <row r="699" spans="7:24" s="222" customFormat="1" x14ac:dyDescent="0.25">
      <c r="G699" s="235"/>
      <c r="H699" s="236"/>
      <c r="I699" s="236"/>
      <c r="J699" s="236"/>
      <c r="O699" s="237"/>
      <c r="X699" s="228"/>
    </row>
    <row r="700" spans="7:24" s="222" customFormat="1" x14ac:dyDescent="0.25">
      <c r="G700" s="235"/>
      <c r="H700" s="236"/>
      <c r="I700" s="236"/>
      <c r="J700" s="236"/>
      <c r="O700" s="237"/>
      <c r="X700" s="228"/>
    </row>
    <row r="701" spans="7:24" s="222" customFormat="1" x14ac:dyDescent="0.25">
      <c r="G701" s="235"/>
      <c r="H701" s="236"/>
      <c r="I701" s="236"/>
      <c r="J701" s="236"/>
      <c r="O701" s="237"/>
      <c r="X701" s="228"/>
    </row>
    <row r="702" spans="7:24" s="222" customFormat="1" x14ac:dyDescent="0.25">
      <c r="G702" s="235"/>
      <c r="H702" s="236"/>
      <c r="I702" s="236"/>
      <c r="J702" s="236"/>
      <c r="O702" s="237"/>
      <c r="X702" s="228"/>
    </row>
    <row r="703" spans="7:24" s="222" customFormat="1" x14ac:dyDescent="0.25">
      <c r="G703" s="235"/>
      <c r="H703" s="236"/>
      <c r="I703" s="236"/>
      <c r="J703" s="236"/>
      <c r="O703" s="237"/>
      <c r="X703" s="228"/>
    </row>
    <row r="704" spans="7:24" s="222" customFormat="1" x14ac:dyDescent="0.25">
      <c r="G704" s="235"/>
      <c r="H704" s="236"/>
      <c r="I704" s="236"/>
      <c r="J704" s="236"/>
      <c r="O704" s="237"/>
      <c r="X704" s="228"/>
    </row>
    <row r="705" spans="7:24" s="222" customFormat="1" x14ac:dyDescent="0.25">
      <c r="G705" s="235"/>
      <c r="H705" s="236"/>
      <c r="I705" s="236"/>
      <c r="J705" s="236"/>
      <c r="O705" s="237"/>
      <c r="X705" s="228"/>
    </row>
    <row r="706" spans="7:24" s="222" customFormat="1" x14ac:dyDescent="0.25">
      <c r="G706" s="235"/>
      <c r="H706" s="236"/>
      <c r="I706" s="236"/>
      <c r="J706" s="236"/>
      <c r="O706" s="237"/>
      <c r="X706" s="228"/>
    </row>
    <row r="707" spans="7:24" s="222" customFormat="1" x14ac:dyDescent="0.25">
      <c r="G707" s="235"/>
      <c r="H707" s="236"/>
      <c r="I707" s="236"/>
      <c r="J707" s="236"/>
      <c r="O707" s="237"/>
      <c r="X707" s="228"/>
    </row>
    <row r="708" spans="7:24" s="222" customFormat="1" x14ac:dyDescent="0.25">
      <c r="G708" s="235"/>
      <c r="H708" s="236"/>
      <c r="I708" s="236"/>
      <c r="J708" s="236"/>
      <c r="O708" s="237"/>
      <c r="X708" s="228"/>
    </row>
    <row r="709" spans="7:24" s="222" customFormat="1" x14ac:dyDescent="0.25">
      <c r="G709" s="235"/>
      <c r="H709" s="236"/>
      <c r="I709" s="236"/>
      <c r="J709" s="236"/>
      <c r="O709" s="237"/>
      <c r="X709" s="228"/>
    </row>
    <row r="710" spans="7:24" s="222" customFormat="1" x14ac:dyDescent="0.25">
      <c r="G710" s="235"/>
      <c r="H710" s="236"/>
      <c r="I710" s="236"/>
      <c r="J710" s="236"/>
      <c r="O710" s="237"/>
      <c r="X710" s="228"/>
    </row>
    <row r="711" spans="7:24" s="222" customFormat="1" x14ac:dyDescent="0.25">
      <c r="G711" s="235"/>
      <c r="H711" s="236"/>
      <c r="I711" s="236"/>
      <c r="J711" s="236"/>
      <c r="O711" s="237"/>
      <c r="X711" s="228"/>
    </row>
    <row r="712" spans="7:24" s="222" customFormat="1" x14ac:dyDescent="0.25">
      <c r="G712" s="235"/>
      <c r="H712" s="236"/>
      <c r="I712" s="236"/>
      <c r="J712" s="236"/>
      <c r="O712" s="237"/>
      <c r="X712" s="228"/>
    </row>
    <row r="713" spans="7:24" s="222" customFormat="1" x14ac:dyDescent="0.25">
      <c r="G713" s="235"/>
      <c r="H713" s="236"/>
      <c r="I713" s="236"/>
      <c r="J713" s="236"/>
      <c r="O713" s="237"/>
      <c r="X713" s="228"/>
    </row>
    <row r="714" spans="7:24" s="222" customFormat="1" x14ac:dyDescent="0.25">
      <c r="G714" s="235"/>
      <c r="H714" s="236"/>
      <c r="I714" s="236"/>
      <c r="J714" s="236"/>
      <c r="O714" s="237"/>
      <c r="X714" s="228"/>
    </row>
    <row r="715" spans="7:24" s="222" customFormat="1" x14ac:dyDescent="0.25">
      <c r="G715" s="235"/>
      <c r="H715" s="236"/>
      <c r="I715" s="236"/>
      <c r="J715" s="236"/>
      <c r="O715" s="237"/>
      <c r="X715" s="228"/>
    </row>
    <row r="716" spans="7:24" s="222" customFormat="1" x14ac:dyDescent="0.25">
      <c r="G716" s="235"/>
      <c r="H716" s="236"/>
      <c r="I716" s="236"/>
      <c r="J716" s="236"/>
      <c r="O716" s="237"/>
      <c r="X716" s="228"/>
    </row>
    <row r="717" spans="7:24" s="222" customFormat="1" x14ac:dyDescent="0.25">
      <c r="G717" s="235"/>
      <c r="H717" s="236"/>
      <c r="I717" s="236"/>
      <c r="J717" s="236"/>
      <c r="O717" s="237"/>
      <c r="X717" s="228"/>
    </row>
    <row r="718" spans="7:24" s="222" customFormat="1" x14ac:dyDescent="0.25">
      <c r="G718" s="235"/>
      <c r="H718" s="236"/>
      <c r="I718" s="236"/>
      <c r="J718" s="236"/>
      <c r="O718" s="237"/>
      <c r="X718" s="228"/>
    </row>
    <row r="719" spans="7:24" s="222" customFormat="1" x14ac:dyDescent="0.25">
      <c r="G719" s="235"/>
      <c r="H719" s="236"/>
      <c r="I719" s="236"/>
      <c r="J719" s="236"/>
      <c r="O719" s="237"/>
      <c r="X719" s="228"/>
    </row>
    <row r="720" spans="7:24" s="222" customFormat="1" x14ac:dyDescent="0.25">
      <c r="G720" s="235"/>
      <c r="H720" s="236"/>
      <c r="I720" s="236"/>
      <c r="J720" s="236"/>
      <c r="O720" s="237"/>
      <c r="X720" s="228"/>
    </row>
    <row r="721" spans="7:24" s="222" customFormat="1" x14ac:dyDescent="0.25">
      <c r="G721" s="235"/>
      <c r="H721" s="236"/>
      <c r="I721" s="236"/>
      <c r="J721" s="236"/>
      <c r="O721" s="237"/>
      <c r="X721" s="228"/>
    </row>
    <row r="722" spans="7:24" s="222" customFormat="1" x14ac:dyDescent="0.25">
      <c r="G722" s="235"/>
      <c r="H722" s="236"/>
      <c r="I722" s="236"/>
      <c r="J722" s="236"/>
      <c r="O722" s="237"/>
      <c r="X722" s="228"/>
    </row>
    <row r="723" spans="7:24" s="222" customFormat="1" x14ac:dyDescent="0.25">
      <c r="G723" s="235"/>
      <c r="H723" s="236"/>
      <c r="I723" s="236"/>
      <c r="J723" s="236"/>
      <c r="O723" s="237"/>
      <c r="X723" s="228"/>
    </row>
    <row r="724" spans="7:24" s="222" customFormat="1" x14ac:dyDescent="0.25">
      <c r="G724" s="235"/>
      <c r="H724" s="236"/>
      <c r="I724" s="236"/>
      <c r="J724" s="236"/>
      <c r="O724" s="237"/>
      <c r="X724" s="228"/>
    </row>
    <row r="725" spans="7:24" s="222" customFormat="1" x14ac:dyDescent="0.25">
      <c r="G725" s="235"/>
      <c r="H725" s="236"/>
      <c r="I725" s="236"/>
      <c r="J725" s="236"/>
      <c r="O725" s="237"/>
      <c r="X725" s="228"/>
    </row>
    <row r="726" spans="7:24" s="222" customFormat="1" x14ac:dyDescent="0.25">
      <c r="G726" s="235"/>
      <c r="H726" s="236"/>
      <c r="I726" s="236"/>
      <c r="J726" s="236"/>
      <c r="O726" s="237"/>
      <c r="X726" s="228"/>
    </row>
    <row r="727" spans="7:24" s="222" customFormat="1" x14ac:dyDescent="0.25">
      <c r="G727" s="235"/>
      <c r="H727" s="236"/>
      <c r="I727" s="236"/>
      <c r="J727" s="236"/>
      <c r="O727" s="237"/>
      <c r="X727" s="228"/>
    </row>
    <row r="728" spans="7:24" s="222" customFormat="1" x14ac:dyDescent="0.25">
      <c r="G728" s="235"/>
      <c r="H728" s="236"/>
      <c r="I728" s="236"/>
      <c r="J728" s="236"/>
      <c r="O728" s="237"/>
      <c r="X728" s="228"/>
    </row>
    <row r="729" spans="7:24" s="222" customFormat="1" x14ac:dyDescent="0.25">
      <c r="G729" s="235"/>
      <c r="H729" s="236"/>
      <c r="I729" s="236"/>
      <c r="J729" s="236"/>
      <c r="O729" s="237"/>
      <c r="X729" s="228"/>
    </row>
    <row r="730" spans="7:24" s="222" customFormat="1" x14ac:dyDescent="0.25">
      <c r="G730" s="235"/>
      <c r="H730" s="236"/>
      <c r="I730" s="236"/>
      <c r="J730" s="236"/>
      <c r="O730" s="237"/>
      <c r="X730" s="228"/>
    </row>
    <row r="731" spans="7:24" s="222" customFormat="1" x14ac:dyDescent="0.25">
      <c r="G731" s="235"/>
      <c r="H731" s="236"/>
      <c r="I731" s="236"/>
      <c r="J731" s="236"/>
      <c r="O731" s="237"/>
      <c r="X731" s="228"/>
    </row>
    <row r="732" spans="7:24" s="222" customFormat="1" x14ac:dyDescent="0.25">
      <c r="G732" s="235"/>
      <c r="H732" s="236"/>
      <c r="I732" s="236"/>
      <c r="J732" s="236"/>
      <c r="O732" s="237"/>
      <c r="X732" s="228"/>
    </row>
    <row r="733" spans="7:24" s="222" customFormat="1" x14ac:dyDescent="0.25">
      <c r="G733" s="235"/>
      <c r="H733" s="236"/>
      <c r="I733" s="236"/>
      <c r="J733" s="236"/>
      <c r="O733" s="237"/>
      <c r="X733" s="228"/>
    </row>
    <row r="734" spans="7:24" s="222" customFormat="1" x14ac:dyDescent="0.25">
      <c r="G734" s="235"/>
      <c r="H734" s="236"/>
      <c r="I734" s="236"/>
      <c r="J734" s="236"/>
      <c r="O734" s="237"/>
      <c r="X734" s="228"/>
    </row>
    <row r="735" spans="7:24" s="222" customFormat="1" x14ac:dyDescent="0.25">
      <c r="G735" s="235"/>
      <c r="H735" s="236"/>
      <c r="I735" s="236"/>
      <c r="J735" s="236"/>
      <c r="O735" s="237"/>
      <c r="X735" s="228"/>
    </row>
    <row r="736" spans="7:24" s="222" customFormat="1" x14ac:dyDescent="0.25">
      <c r="G736" s="235"/>
      <c r="H736" s="236"/>
      <c r="I736" s="236"/>
      <c r="J736" s="236"/>
      <c r="O736" s="237"/>
      <c r="X736" s="228"/>
    </row>
    <row r="737" spans="7:24" s="222" customFormat="1" x14ac:dyDescent="0.25">
      <c r="G737" s="235"/>
      <c r="H737" s="236"/>
      <c r="I737" s="236"/>
      <c r="J737" s="236"/>
      <c r="O737" s="237"/>
      <c r="X737" s="228"/>
    </row>
    <row r="738" spans="7:24" s="222" customFormat="1" x14ac:dyDescent="0.25">
      <c r="G738" s="235"/>
      <c r="H738" s="236"/>
      <c r="I738" s="236"/>
      <c r="J738" s="236"/>
      <c r="O738" s="237"/>
      <c r="X738" s="228"/>
    </row>
    <row r="739" spans="7:24" s="222" customFormat="1" x14ac:dyDescent="0.25">
      <c r="G739" s="235"/>
      <c r="H739" s="236"/>
      <c r="I739" s="236"/>
      <c r="J739" s="236"/>
      <c r="O739" s="237"/>
      <c r="X739" s="228"/>
    </row>
    <row r="740" spans="7:24" s="222" customFormat="1" x14ac:dyDescent="0.25">
      <c r="G740" s="235"/>
      <c r="H740" s="236"/>
      <c r="I740" s="236"/>
      <c r="J740" s="236"/>
      <c r="O740" s="237"/>
      <c r="X740" s="228"/>
    </row>
    <row r="741" spans="7:24" s="222" customFormat="1" x14ac:dyDescent="0.25">
      <c r="G741" s="235"/>
      <c r="H741" s="236"/>
      <c r="I741" s="236"/>
      <c r="J741" s="236"/>
      <c r="O741" s="237"/>
      <c r="X741" s="228"/>
    </row>
    <row r="742" spans="7:24" s="222" customFormat="1" x14ac:dyDescent="0.25">
      <c r="G742" s="235"/>
      <c r="H742" s="236"/>
      <c r="I742" s="236"/>
      <c r="J742" s="236"/>
      <c r="O742" s="237"/>
      <c r="X742" s="228"/>
    </row>
    <row r="743" spans="7:24" s="222" customFormat="1" x14ac:dyDescent="0.25">
      <c r="G743" s="235"/>
      <c r="H743" s="236"/>
      <c r="I743" s="236"/>
      <c r="J743" s="236"/>
      <c r="O743" s="237"/>
      <c r="X743" s="228"/>
    </row>
    <row r="744" spans="7:24" s="222" customFormat="1" x14ac:dyDescent="0.25">
      <c r="G744" s="235"/>
      <c r="H744" s="236"/>
      <c r="I744" s="236"/>
      <c r="J744" s="236"/>
      <c r="O744" s="237"/>
      <c r="X744" s="228"/>
    </row>
    <row r="745" spans="7:24" s="222" customFormat="1" x14ac:dyDescent="0.25">
      <c r="G745" s="235"/>
      <c r="H745" s="236"/>
      <c r="I745" s="236"/>
      <c r="J745" s="236"/>
      <c r="O745" s="237"/>
      <c r="X745" s="228"/>
    </row>
    <row r="746" spans="7:24" s="222" customFormat="1" x14ac:dyDescent="0.25">
      <c r="G746" s="235"/>
      <c r="H746" s="236"/>
      <c r="I746" s="236"/>
      <c r="J746" s="236"/>
      <c r="O746" s="237"/>
      <c r="X746" s="228"/>
    </row>
    <row r="747" spans="7:24" s="222" customFormat="1" x14ac:dyDescent="0.25">
      <c r="G747" s="235"/>
      <c r="H747" s="236"/>
      <c r="I747" s="236"/>
      <c r="J747" s="236"/>
      <c r="O747" s="237"/>
      <c r="X747" s="228"/>
    </row>
    <row r="748" spans="7:24" s="222" customFormat="1" x14ac:dyDescent="0.25">
      <c r="G748" s="235"/>
      <c r="H748" s="236"/>
      <c r="I748" s="236"/>
      <c r="J748" s="236"/>
      <c r="O748" s="237"/>
      <c r="X748" s="228"/>
    </row>
    <row r="749" spans="7:24" s="222" customFormat="1" x14ac:dyDescent="0.25">
      <c r="G749" s="235"/>
      <c r="H749" s="236"/>
      <c r="I749" s="236"/>
      <c r="J749" s="236"/>
      <c r="O749" s="237"/>
      <c r="X749" s="228"/>
    </row>
    <row r="750" spans="7:24" s="222" customFormat="1" x14ac:dyDescent="0.25">
      <c r="G750" s="235"/>
      <c r="H750" s="236"/>
      <c r="I750" s="236"/>
      <c r="J750" s="236"/>
      <c r="O750" s="237"/>
      <c r="X750" s="228"/>
    </row>
    <row r="751" spans="7:24" s="222" customFormat="1" x14ac:dyDescent="0.25">
      <c r="G751" s="235"/>
      <c r="H751" s="236"/>
      <c r="I751" s="236"/>
      <c r="J751" s="236"/>
      <c r="O751" s="237"/>
      <c r="X751" s="228"/>
    </row>
    <row r="752" spans="7:24" s="222" customFormat="1" x14ac:dyDescent="0.25">
      <c r="G752" s="235"/>
      <c r="H752" s="236"/>
      <c r="I752" s="236"/>
      <c r="J752" s="236"/>
      <c r="O752" s="237"/>
      <c r="X752" s="228"/>
    </row>
    <row r="753" spans="7:24" s="222" customFormat="1" x14ac:dyDescent="0.25">
      <c r="G753" s="235"/>
      <c r="H753" s="236"/>
      <c r="I753" s="236"/>
      <c r="J753" s="236"/>
      <c r="O753" s="237"/>
      <c r="X753" s="228"/>
    </row>
    <row r="754" spans="7:24" s="222" customFormat="1" x14ac:dyDescent="0.25">
      <c r="G754" s="235"/>
      <c r="H754" s="236"/>
      <c r="I754" s="236"/>
      <c r="J754" s="236"/>
      <c r="O754" s="237"/>
      <c r="X754" s="228"/>
    </row>
    <row r="755" spans="7:24" s="222" customFormat="1" x14ac:dyDescent="0.25">
      <c r="G755" s="235"/>
      <c r="H755" s="236"/>
      <c r="I755" s="236"/>
      <c r="J755" s="236"/>
      <c r="O755" s="237"/>
      <c r="X755" s="228"/>
    </row>
    <row r="756" spans="7:24" s="222" customFormat="1" x14ac:dyDescent="0.25">
      <c r="G756" s="235"/>
      <c r="H756" s="236"/>
      <c r="I756" s="236"/>
      <c r="J756" s="236"/>
      <c r="O756" s="237"/>
      <c r="X756" s="228"/>
    </row>
    <row r="757" spans="7:24" s="222" customFormat="1" x14ac:dyDescent="0.25">
      <c r="G757" s="235"/>
      <c r="H757" s="236"/>
      <c r="I757" s="236"/>
      <c r="J757" s="236"/>
      <c r="O757" s="237"/>
      <c r="X757" s="228"/>
    </row>
    <row r="758" spans="7:24" s="222" customFormat="1" x14ac:dyDescent="0.25">
      <c r="G758" s="235"/>
      <c r="H758" s="236"/>
      <c r="I758" s="236"/>
      <c r="J758" s="236"/>
      <c r="O758" s="237"/>
      <c r="X758" s="228"/>
    </row>
    <row r="759" spans="7:24" s="222" customFormat="1" x14ac:dyDescent="0.25">
      <c r="G759" s="235"/>
      <c r="H759" s="236"/>
      <c r="I759" s="236"/>
      <c r="J759" s="236"/>
      <c r="O759" s="237"/>
      <c r="X759" s="228"/>
    </row>
    <row r="760" spans="7:24" s="222" customFormat="1" x14ac:dyDescent="0.25">
      <c r="G760" s="235"/>
      <c r="H760" s="236"/>
      <c r="I760" s="236"/>
      <c r="J760" s="236"/>
      <c r="O760" s="237"/>
      <c r="X760" s="228"/>
    </row>
    <row r="761" spans="7:24" s="222" customFormat="1" x14ac:dyDescent="0.25">
      <c r="G761" s="235"/>
      <c r="H761" s="236"/>
      <c r="I761" s="236"/>
      <c r="J761" s="236"/>
      <c r="O761" s="237"/>
      <c r="X761" s="228"/>
    </row>
    <row r="762" spans="7:24" s="222" customFormat="1" x14ac:dyDescent="0.25">
      <c r="G762" s="235"/>
      <c r="H762" s="236"/>
      <c r="I762" s="236"/>
      <c r="J762" s="236"/>
      <c r="O762" s="237"/>
      <c r="X762" s="228"/>
    </row>
    <row r="763" spans="7:24" s="222" customFormat="1" x14ac:dyDescent="0.25">
      <c r="G763" s="235"/>
      <c r="H763" s="236"/>
      <c r="I763" s="236"/>
      <c r="J763" s="236"/>
      <c r="O763" s="237"/>
      <c r="X763" s="228"/>
    </row>
    <row r="764" spans="7:24" s="222" customFormat="1" x14ac:dyDescent="0.25">
      <c r="G764" s="235"/>
      <c r="H764" s="236"/>
      <c r="I764" s="236"/>
      <c r="J764" s="236"/>
      <c r="O764" s="237"/>
      <c r="X764" s="228"/>
    </row>
    <row r="765" spans="7:24" s="222" customFormat="1" x14ac:dyDescent="0.25">
      <c r="G765" s="235"/>
      <c r="H765" s="236"/>
      <c r="I765" s="236"/>
      <c r="J765" s="236"/>
      <c r="O765" s="237"/>
      <c r="X765" s="228"/>
    </row>
    <row r="766" spans="7:24" s="222" customFormat="1" x14ac:dyDescent="0.25">
      <c r="G766" s="235"/>
      <c r="H766" s="236"/>
      <c r="I766" s="236"/>
      <c r="J766" s="236"/>
      <c r="O766" s="237"/>
      <c r="X766" s="228"/>
    </row>
    <row r="767" spans="7:24" s="222" customFormat="1" x14ac:dyDescent="0.25">
      <c r="G767" s="235"/>
      <c r="H767" s="236"/>
      <c r="I767" s="236"/>
      <c r="J767" s="236"/>
      <c r="O767" s="237"/>
      <c r="X767" s="228"/>
    </row>
    <row r="768" spans="7:24" s="222" customFormat="1" x14ac:dyDescent="0.25">
      <c r="G768" s="235"/>
      <c r="H768" s="236"/>
      <c r="I768" s="236"/>
      <c r="J768" s="236"/>
      <c r="O768" s="237"/>
      <c r="X768" s="228"/>
    </row>
    <row r="769" spans="7:24" s="222" customFormat="1" x14ac:dyDescent="0.25">
      <c r="G769" s="235"/>
      <c r="H769" s="236"/>
      <c r="I769" s="236"/>
      <c r="J769" s="236"/>
      <c r="O769" s="237"/>
      <c r="X769" s="228"/>
    </row>
    <row r="770" spans="7:24" s="222" customFormat="1" x14ac:dyDescent="0.25">
      <c r="G770" s="235"/>
      <c r="H770" s="236"/>
      <c r="I770" s="236"/>
      <c r="J770" s="236"/>
      <c r="O770" s="237"/>
      <c r="X770" s="228"/>
    </row>
    <row r="771" spans="7:24" s="222" customFormat="1" x14ac:dyDescent="0.25">
      <c r="G771" s="235"/>
      <c r="H771" s="236"/>
      <c r="I771" s="236"/>
      <c r="J771" s="236"/>
      <c r="O771" s="237"/>
      <c r="X771" s="228"/>
    </row>
    <row r="772" spans="7:24" s="222" customFormat="1" x14ac:dyDescent="0.25">
      <c r="G772" s="235"/>
      <c r="H772" s="236"/>
      <c r="I772" s="236"/>
      <c r="J772" s="236"/>
      <c r="O772" s="237"/>
      <c r="X772" s="228"/>
    </row>
    <row r="773" spans="7:24" s="222" customFormat="1" x14ac:dyDescent="0.25">
      <c r="G773" s="235"/>
      <c r="H773" s="236"/>
      <c r="I773" s="236"/>
      <c r="J773" s="236"/>
      <c r="O773" s="237"/>
      <c r="X773" s="228"/>
    </row>
    <row r="774" spans="7:24" s="222" customFormat="1" x14ac:dyDescent="0.25">
      <c r="G774" s="235"/>
      <c r="H774" s="236"/>
      <c r="I774" s="236"/>
      <c r="J774" s="236"/>
      <c r="O774" s="237"/>
      <c r="X774" s="228"/>
    </row>
    <row r="775" spans="7:24" s="222" customFormat="1" x14ac:dyDescent="0.25">
      <c r="G775" s="235"/>
      <c r="H775" s="236"/>
      <c r="I775" s="236"/>
      <c r="J775" s="236"/>
      <c r="O775" s="237"/>
      <c r="X775" s="228"/>
    </row>
    <row r="776" spans="7:24" s="222" customFormat="1" x14ac:dyDescent="0.25">
      <c r="G776" s="235"/>
      <c r="H776" s="236"/>
      <c r="I776" s="236"/>
      <c r="J776" s="236"/>
      <c r="O776" s="237"/>
      <c r="X776" s="228"/>
    </row>
    <row r="777" spans="7:24" s="222" customFormat="1" x14ac:dyDescent="0.25">
      <c r="G777" s="235"/>
      <c r="H777" s="236"/>
      <c r="I777" s="236"/>
      <c r="J777" s="236"/>
      <c r="O777" s="237"/>
      <c r="X777" s="228"/>
    </row>
    <row r="778" spans="7:24" s="222" customFormat="1" x14ac:dyDescent="0.25">
      <c r="G778" s="235"/>
      <c r="H778" s="236"/>
      <c r="I778" s="236"/>
      <c r="J778" s="236"/>
      <c r="O778" s="237"/>
      <c r="X778" s="228"/>
    </row>
    <row r="779" spans="7:24" s="222" customFormat="1" x14ac:dyDescent="0.25">
      <c r="G779" s="235"/>
      <c r="H779" s="236"/>
      <c r="I779" s="236"/>
      <c r="J779" s="236"/>
      <c r="O779" s="237"/>
      <c r="X779" s="228"/>
    </row>
    <row r="780" spans="7:24" s="222" customFormat="1" x14ac:dyDescent="0.25">
      <c r="G780" s="235"/>
      <c r="H780" s="236"/>
      <c r="I780" s="236"/>
      <c r="J780" s="236"/>
      <c r="O780" s="237"/>
      <c r="X780" s="228"/>
    </row>
    <row r="781" spans="7:24" s="222" customFormat="1" x14ac:dyDescent="0.25">
      <c r="G781" s="235"/>
      <c r="H781" s="236"/>
      <c r="I781" s="236"/>
      <c r="J781" s="236"/>
      <c r="O781" s="237"/>
      <c r="X781" s="228"/>
    </row>
    <row r="782" spans="7:24" s="222" customFormat="1" x14ac:dyDescent="0.25">
      <c r="G782" s="235"/>
      <c r="H782" s="236"/>
      <c r="I782" s="236"/>
      <c r="J782" s="236"/>
      <c r="O782" s="237"/>
      <c r="X782" s="228"/>
    </row>
    <row r="783" spans="7:24" s="222" customFormat="1" x14ac:dyDescent="0.25">
      <c r="G783" s="235"/>
      <c r="H783" s="236"/>
      <c r="I783" s="236"/>
      <c r="J783" s="236"/>
      <c r="O783" s="237"/>
      <c r="X783" s="228"/>
    </row>
    <row r="784" spans="7:24" s="222" customFormat="1" x14ac:dyDescent="0.25">
      <c r="G784" s="235"/>
      <c r="H784" s="236"/>
      <c r="I784" s="236"/>
      <c r="J784" s="236"/>
      <c r="O784" s="237"/>
      <c r="X784" s="228"/>
    </row>
    <row r="785" spans="7:24" s="222" customFormat="1" x14ac:dyDescent="0.25">
      <c r="G785" s="235"/>
      <c r="H785" s="236"/>
      <c r="I785" s="236"/>
      <c r="J785" s="236"/>
      <c r="O785" s="237"/>
      <c r="X785" s="228"/>
    </row>
    <row r="786" spans="7:24" s="222" customFormat="1" x14ac:dyDescent="0.25">
      <c r="G786" s="235"/>
      <c r="H786" s="236"/>
      <c r="I786" s="236"/>
      <c r="J786" s="236"/>
      <c r="O786" s="237"/>
      <c r="X786" s="228"/>
    </row>
    <row r="787" spans="7:24" s="222" customFormat="1" x14ac:dyDescent="0.25">
      <c r="G787" s="235"/>
      <c r="H787" s="236"/>
      <c r="I787" s="236"/>
      <c r="J787" s="236"/>
      <c r="O787" s="237"/>
      <c r="X787" s="228"/>
    </row>
    <row r="788" spans="7:24" s="222" customFormat="1" x14ac:dyDescent="0.25">
      <c r="G788" s="235"/>
      <c r="H788" s="236"/>
      <c r="I788" s="236"/>
      <c r="J788" s="236"/>
      <c r="O788" s="237"/>
      <c r="X788" s="228"/>
    </row>
    <row r="789" spans="7:24" s="222" customFormat="1" x14ac:dyDescent="0.25">
      <c r="G789" s="235"/>
      <c r="H789" s="236"/>
      <c r="I789" s="236"/>
      <c r="J789" s="236"/>
      <c r="O789" s="237"/>
      <c r="X789" s="228"/>
    </row>
    <row r="790" spans="7:24" s="222" customFormat="1" x14ac:dyDescent="0.25">
      <c r="G790" s="235"/>
      <c r="H790" s="236"/>
      <c r="I790" s="236"/>
      <c r="J790" s="236"/>
      <c r="O790" s="237"/>
      <c r="X790" s="228"/>
    </row>
    <row r="791" spans="7:24" s="222" customFormat="1" x14ac:dyDescent="0.25">
      <c r="G791" s="235"/>
      <c r="H791" s="236"/>
      <c r="I791" s="236"/>
      <c r="J791" s="236"/>
      <c r="O791" s="237"/>
      <c r="X791" s="228"/>
    </row>
    <row r="792" spans="7:24" s="222" customFormat="1" x14ac:dyDescent="0.25">
      <c r="G792" s="235"/>
      <c r="H792" s="236"/>
      <c r="I792" s="236"/>
      <c r="J792" s="236"/>
      <c r="O792" s="237"/>
      <c r="X792" s="228"/>
    </row>
    <row r="793" spans="7:24" s="222" customFormat="1" x14ac:dyDescent="0.25">
      <c r="G793" s="235"/>
      <c r="H793" s="236"/>
      <c r="I793" s="236"/>
      <c r="J793" s="236"/>
      <c r="O793" s="237"/>
      <c r="X793" s="228"/>
    </row>
    <row r="794" spans="7:24" s="222" customFormat="1" x14ac:dyDescent="0.25">
      <c r="G794" s="235"/>
      <c r="H794" s="236"/>
      <c r="I794" s="236"/>
      <c r="J794" s="236"/>
      <c r="O794" s="237"/>
      <c r="X794" s="228"/>
    </row>
    <row r="795" spans="7:24" s="222" customFormat="1" x14ac:dyDescent="0.25">
      <c r="G795" s="235"/>
      <c r="H795" s="236"/>
      <c r="I795" s="236"/>
      <c r="J795" s="236"/>
      <c r="O795" s="237"/>
      <c r="X795" s="228"/>
    </row>
    <row r="796" spans="7:24" s="222" customFormat="1" x14ac:dyDescent="0.25">
      <c r="G796" s="235"/>
      <c r="H796" s="236"/>
      <c r="I796" s="236"/>
      <c r="J796" s="236"/>
      <c r="O796" s="237"/>
      <c r="X796" s="228"/>
    </row>
    <row r="797" spans="7:24" s="222" customFormat="1" x14ac:dyDescent="0.25">
      <c r="G797" s="235"/>
      <c r="H797" s="236"/>
      <c r="I797" s="236"/>
      <c r="J797" s="236"/>
      <c r="O797" s="237"/>
      <c r="X797" s="228"/>
    </row>
    <row r="798" spans="7:24" s="222" customFormat="1" x14ac:dyDescent="0.25">
      <c r="G798" s="235"/>
      <c r="H798" s="236"/>
      <c r="I798" s="236"/>
      <c r="J798" s="236"/>
      <c r="O798" s="237"/>
      <c r="X798" s="228"/>
    </row>
    <row r="799" spans="7:24" s="222" customFormat="1" x14ac:dyDescent="0.25">
      <c r="G799" s="235"/>
      <c r="H799" s="236"/>
      <c r="I799" s="236"/>
      <c r="J799" s="236"/>
      <c r="O799" s="237"/>
      <c r="X799" s="228"/>
    </row>
    <row r="800" spans="7:24" s="222" customFormat="1" x14ac:dyDescent="0.25">
      <c r="G800" s="235"/>
      <c r="H800" s="236"/>
      <c r="I800" s="236"/>
      <c r="J800" s="236"/>
      <c r="O800" s="237"/>
      <c r="X800" s="228"/>
    </row>
    <row r="801" spans="7:24" s="222" customFormat="1" x14ac:dyDescent="0.25">
      <c r="G801" s="235"/>
      <c r="H801" s="236"/>
      <c r="I801" s="236"/>
      <c r="J801" s="236"/>
      <c r="O801" s="237"/>
      <c r="X801" s="228"/>
    </row>
    <row r="802" spans="7:24" s="222" customFormat="1" x14ac:dyDescent="0.25">
      <c r="G802" s="235"/>
      <c r="H802" s="236"/>
      <c r="I802" s="236"/>
      <c r="J802" s="236"/>
      <c r="O802" s="237"/>
      <c r="X802" s="228"/>
    </row>
    <row r="803" spans="7:24" s="222" customFormat="1" x14ac:dyDescent="0.25">
      <c r="G803" s="235"/>
      <c r="H803" s="236"/>
      <c r="I803" s="236"/>
      <c r="J803" s="236"/>
      <c r="O803" s="237"/>
      <c r="X803" s="228"/>
    </row>
    <row r="804" spans="7:24" s="222" customFormat="1" x14ac:dyDescent="0.25">
      <c r="G804" s="235"/>
      <c r="H804" s="236"/>
      <c r="I804" s="236"/>
      <c r="J804" s="236"/>
      <c r="O804" s="237"/>
      <c r="X804" s="228"/>
    </row>
    <row r="805" spans="7:24" s="222" customFormat="1" x14ac:dyDescent="0.25">
      <c r="G805" s="235"/>
      <c r="H805" s="236"/>
      <c r="I805" s="236"/>
      <c r="J805" s="236"/>
      <c r="O805" s="237"/>
      <c r="X805" s="228"/>
    </row>
    <row r="806" spans="7:24" s="222" customFormat="1" x14ac:dyDescent="0.25">
      <c r="G806" s="235"/>
      <c r="H806" s="236"/>
      <c r="I806" s="236"/>
      <c r="J806" s="236"/>
      <c r="O806" s="237"/>
      <c r="X806" s="228"/>
    </row>
    <row r="807" spans="7:24" s="222" customFormat="1" x14ac:dyDescent="0.25">
      <c r="G807" s="235"/>
      <c r="H807" s="236"/>
      <c r="I807" s="236"/>
      <c r="J807" s="236"/>
      <c r="O807" s="237"/>
      <c r="X807" s="228"/>
    </row>
    <row r="808" spans="7:24" s="222" customFormat="1" x14ac:dyDescent="0.25">
      <c r="G808" s="235"/>
      <c r="H808" s="236"/>
      <c r="I808" s="236"/>
      <c r="J808" s="236"/>
      <c r="O808" s="237"/>
      <c r="X808" s="228"/>
    </row>
    <row r="809" spans="7:24" s="222" customFormat="1" x14ac:dyDescent="0.25">
      <c r="G809" s="235"/>
      <c r="H809" s="236"/>
      <c r="I809" s="236"/>
      <c r="J809" s="236"/>
      <c r="O809" s="237"/>
      <c r="X809" s="228"/>
    </row>
    <row r="810" spans="7:24" s="222" customFormat="1" x14ac:dyDescent="0.25">
      <c r="G810" s="235"/>
      <c r="H810" s="236"/>
      <c r="I810" s="236"/>
      <c r="J810" s="236"/>
      <c r="O810" s="237"/>
      <c r="X810" s="228"/>
    </row>
    <row r="811" spans="7:24" s="222" customFormat="1" x14ac:dyDescent="0.25">
      <c r="G811" s="235"/>
      <c r="H811" s="236"/>
      <c r="I811" s="236"/>
      <c r="J811" s="236"/>
      <c r="O811" s="237"/>
      <c r="X811" s="228"/>
    </row>
    <row r="812" spans="7:24" s="222" customFormat="1" x14ac:dyDescent="0.25">
      <c r="G812" s="235"/>
      <c r="H812" s="236"/>
      <c r="I812" s="236"/>
      <c r="J812" s="236"/>
      <c r="O812" s="237"/>
      <c r="X812" s="228"/>
    </row>
    <row r="813" spans="7:24" s="222" customFormat="1" x14ac:dyDescent="0.25">
      <c r="G813" s="235"/>
      <c r="H813" s="236"/>
      <c r="I813" s="236"/>
      <c r="J813" s="236"/>
      <c r="O813" s="237"/>
      <c r="X813" s="228"/>
    </row>
    <row r="814" spans="7:24" s="222" customFormat="1" x14ac:dyDescent="0.25">
      <c r="G814" s="235"/>
      <c r="H814" s="236"/>
      <c r="I814" s="236"/>
      <c r="J814" s="236"/>
      <c r="O814" s="237"/>
      <c r="X814" s="228"/>
    </row>
    <row r="815" spans="7:24" s="222" customFormat="1" x14ac:dyDescent="0.25">
      <c r="G815" s="235"/>
      <c r="H815" s="236"/>
      <c r="I815" s="236"/>
      <c r="J815" s="236"/>
      <c r="O815" s="237"/>
      <c r="X815" s="228"/>
    </row>
    <row r="816" spans="7:24" s="222" customFormat="1" x14ac:dyDescent="0.25">
      <c r="G816" s="235"/>
      <c r="H816" s="236"/>
      <c r="I816" s="236"/>
      <c r="J816" s="236"/>
      <c r="O816" s="237"/>
      <c r="X816" s="228"/>
    </row>
    <row r="817" spans="7:24" s="222" customFormat="1" x14ac:dyDescent="0.25">
      <c r="G817" s="235"/>
      <c r="H817" s="236"/>
      <c r="I817" s="236"/>
      <c r="J817" s="236"/>
      <c r="O817" s="237"/>
      <c r="X817" s="228"/>
    </row>
    <row r="818" spans="7:24" s="222" customFormat="1" x14ac:dyDescent="0.25">
      <c r="G818" s="235"/>
      <c r="H818" s="236"/>
      <c r="I818" s="236"/>
      <c r="J818" s="236"/>
      <c r="O818" s="237"/>
      <c r="X818" s="228"/>
    </row>
    <row r="819" spans="7:24" s="222" customFormat="1" x14ac:dyDescent="0.25">
      <c r="G819" s="235"/>
      <c r="H819" s="236"/>
      <c r="I819" s="236"/>
      <c r="J819" s="236"/>
      <c r="O819" s="237"/>
      <c r="X819" s="228"/>
    </row>
    <row r="820" spans="7:24" s="222" customFormat="1" x14ac:dyDescent="0.25">
      <c r="G820" s="235"/>
      <c r="H820" s="236"/>
      <c r="I820" s="236"/>
      <c r="J820" s="236"/>
      <c r="O820" s="237"/>
      <c r="X820" s="228"/>
    </row>
    <row r="821" spans="7:24" s="222" customFormat="1" x14ac:dyDescent="0.25">
      <c r="G821" s="235"/>
      <c r="H821" s="236"/>
      <c r="I821" s="236"/>
      <c r="J821" s="236"/>
      <c r="O821" s="237"/>
      <c r="X821" s="228"/>
    </row>
    <row r="822" spans="7:24" s="222" customFormat="1" x14ac:dyDescent="0.25">
      <c r="G822" s="235"/>
      <c r="H822" s="236"/>
      <c r="I822" s="236"/>
      <c r="J822" s="236"/>
      <c r="O822" s="237"/>
      <c r="X822" s="228"/>
    </row>
    <row r="823" spans="7:24" s="222" customFormat="1" x14ac:dyDescent="0.25">
      <c r="G823" s="235"/>
      <c r="H823" s="236"/>
      <c r="I823" s="236"/>
      <c r="J823" s="236"/>
      <c r="O823" s="237"/>
      <c r="X823" s="228"/>
    </row>
    <row r="824" spans="7:24" s="222" customFormat="1" x14ac:dyDescent="0.25">
      <c r="G824" s="235"/>
      <c r="H824" s="236"/>
      <c r="I824" s="236"/>
      <c r="J824" s="236"/>
      <c r="O824" s="237"/>
      <c r="X824" s="228"/>
    </row>
    <row r="825" spans="7:24" s="222" customFormat="1" x14ac:dyDescent="0.25">
      <c r="G825" s="235"/>
      <c r="H825" s="236"/>
      <c r="I825" s="236"/>
      <c r="J825" s="236"/>
      <c r="O825" s="237"/>
      <c r="X825" s="228"/>
    </row>
    <row r="826" spans="7:24" s="222" customFormat="1" x14ac:dyDescent="0.25">
      <c r="G826" s="235"/>
      <c r="H826" s="236"/>
      <c r="I826" s="236"/>
      <c r="J826" s="236"/>
      <c r="O826" s="237"/>
      <c r="X826" s="228"/>
    </row>
    <row r="827" spans="7:24" s="222" customFormat="1" x14ac:dyDescent="0.25">
      <c r="G827" s="235"/>
      <c r="H827" s="236"/>
      <c r="I827" s="236"/>
      <c r="J827" s="236"/>
      <c r="O827" s="237"/>
      <c r="X827" s="228"/>
    </row>
    <row r="828" spans="7:24" s="222" customFormat="1" x14ac:dyDescent="0.25">
      <c r="G828" s="235"/>
      <c r="H828" s="236"/>
      <c r="I828" s="236"/>
      <c r="J828" s="236"/>
      <c r="O828" s="237"/>
      <c r="X828" s="228"/>
    </row>
    <row r="829" spans="7:24" s="222" customFormat="1" x14ac:dyDescent="0.25">
      <c r="G829" s="235"/>
      <c r="H829" s="236"/>
      <c r="I829" s="236"/>
      <c r="J829" s="236"/>
      <c r="O829" s="237"/>
      <c r="X829" s="228"/>
    </row>
    <row r="830" spans="7:24" s="222" customFormat="1" x14ac:dyDescent="0.25">
      <c r="G830" s="235"/>
      <c r="H830" s="236"/>
      <c r="I830" s="236"/>
      <c r="J830" s="236"/>
      <c r="O830" s="237"/>
      <c r="X830" s="228"/>
    </row>
    <row r="831" spans="7:24" s="222" customFormat="1" x14ac:dyDescent="0.25">
      <c r="G831" s="235"/>
      <c r="H831" s="236"/>
      <c r="I831" s="236"/>
      <c r="J831" s="236"/>
      <c r="O831" s="237"/>
      <c r="X831" s="228"/>
    </row>
    <row r="832" spans="7:24" s="222" customFormat="1" x14ac:dyDescent="0.25">
      <c r="G832" s="235"/>
      <c r="H832" s="236"/>
      <c r="I832" s="236"/>
      <c r="J832" s="236"/>
      <c r="O832" s="237"/>
      <c r="X832" s="228"/>
    </row>
    <row r="833" spans="7:24" s="222" customFormat="1" x14ac:dyDescent="0.25">
      <c r="G833" s="235"/>
      <c r="H833" s="236"/>
      <c r="I833" s="236"/>
      <c r="J833" s="236"/>
      <c r="O833" s="237"/>
      <c r="X833" s="228"/>
    </row>
    <row r="834" spans="7:24" s="222" customFormat="1" x14ac:dyDescent="0.25">
      <c r="G834" s="235"/>
      <c r="H834" s="236"/>
      <c r="I834" s="236"/>
      <c r="J834" s="236"/>
      <c r="O834" s="237"/>
      <c r="X834" s="228"/>
    </row>
    <row r="835" spans="7:24" s="222" customFormat="1" x14ac:dyDescent="0.25">
      <c r="G835" s="235"/>
      <c r="H835" s="236"/>
      <c r="I835" s="236"/>
      <c r="J835" s="236"/>
      <c r="O835" s="237"/>
      <c r="X835" s="228"/>
    </row>
    <row r="836" spans="7:24" s="222" customFormat="1" x14ac:dyDescent="0.25">
      <c r="G836" s="235"/>
      <c r="H836" s="236"/>
      <c r="I836" s="236"/>
      <c r="J836" s="236"/>
      <c r="O836" s="237"/>
      <c r="X836" s="228"/>
    </row>
    <row r="837" spans="7:24" s="222" customFormat="1" x14ac:dyDescent="0.25">
      <c r="G837" s="235"/>
      <c r="H837" s="236"/>
      <c r="I837" s="236"/>
      <c r="J837" s="236"/>
      <c r="O837" s="237"/>
      <c r="X837" s="228"/>
    </row>
    <row r="838" spans="7:24" s="222" customFormat="1" x14ac:dyDescent="0.25">
      <c r="G838" s="235"/>
      <c r="H838" s="236"/>
      <c r="I838" s="236"/>
      <c r="J838" s="236"/>
      <c r="O838" s="237"/>
      <c r="X838" s="228"/>
    </row>
    <row r="839" spans="7:24" s="222" customFormat="1" x14ac:dyDescent="0.25">
      <c r="G839" s="235"/>
      <c r="H839" s="236"/>
      <c r="I839" s="236"/>
      <c r="J839" s="236"/>
      <c r="O839" s="237"/>
      <c r="X839" s="228"/>
    </row>
    <row r="840" spans="7:24" s="222" customFormat="1" x14ac:dyDescent="0.25">
      <c r="G840" s="235"/>
      <c r="H840" s="236"/>
      <c r="I840" s="236"/>
      <c r="J840" s="236"/>
      <c r="O840" s="237"/>
      <c r="X840" s="228"/>
    </row>
    <row r="841" spans="7:24" s="222" customFormat="1" x14ac:dyDescent="0.25">
      <c r="G841" s="235"/>
      <c r="H841" s="236"/>
      <c r="I841" s="236"/>
      <c r="J841" s="236"/>
      <c r="O841" s="237"/>
      <c r="X841" s="228"/>
    </row>
    <row r="842" spans="7:24" s="222" customFormat="1" x14ac:dyDescent="0.25">
      <c r="G842" s="235"/>
      <c r="H842" s="236"/>
      <c r="I842" s="236"/>
      <c r="J842" s="236"/>
      <c r="O842" s="237"/>
      <c r="X842" s="228"/>
    </row>
    <row r="843" spans="7:24" s="222" customFormat="1" x14ac:dyDescent="0.25">
      <c r="G843" s="235"/>
      <c r="H843" s="236"/>
      <c r="I843" s="236"/>
      <c r="J843" s="236"/>
      <c r="O843" s="237"/>
      <c r="X843" s="228"/>
    </row>
    <row r="844" spans="7:24" s="222" customFormat="1" x14ac:dyDescent="0.25">
      <c r="G844" s="235"/>
      <c r="H844" s="236"/>
      <c r="I844" s="236"/>
      <c r="J844" s="236"/>
      <c r="O844" s="237"/>
      <c r="X844" s="228"/>
    </row>
    <row r="845" spans="7:24" s="222" customFormat="1" x14ac:dyDescent="0.25">
      <c r="G845" s="235"/>
      <c r="H845" s="236"/>
      <c r="I845" s="236"/>
      <c r="J845" s="236"/>
      <c r="O845" s="237"/>
      <c r="X845" s="228"/>
    </row>
    <row r="846" spans="7:24" s="222" customFormat="1" x14ac:dyDescent="0.25">
      <c r="G846" s="235"/>
      <c r="H846" s="236"/>
      <c r="I846" s="236"/>
      <c r="J846" s="236"/>
      <c r="O846" s="237"/>
      <c r="X846" s="228"/>
    </row>
    <row r="847" spans="7:24" s="222" customFormat="1" x14ac:dyDescent="0.25">
      <c r="G847" s="235"/>
      <c r="H847" s="236"/>
      <c r="I847" s="236"/>
      <c r="J847" s="236"/>
      <c r="O847" s="237"/>
      <c r="X847" s="228"/>
    </row>
    <row r="848" spans="7:24" s="222" customFormat="1" x14ac:dyDescent="0.25">
      <c r="G848" s="235"/>
      <c r="H848" s="236"/>
      <c r="I848" s="236"/>
      <c r="J848" s="236"/>
      <c r="O848" s="237"/>
      <c r="X848" s="228"/>
    </row>
    <row r="849" spans="7:24" s="222" customFormat="1" x14ac:dyDescent="0.25">
      <c r="G849" s="235"/>
      <c r="H849" s="236"/>
      <c r="I849" s="236"/>
      <c r="J849" s="236"/>
      <c r="O849" s="237"/>
      <c r="X849" s="228"/>
    </row>
    <row r="850" spans="7:24" s="222" customFormat="1" x14ac:dyDescent="0.25">
      <c r="G850" s="235"/>
      <c r="H850" s="236"/>
      <c r="I850" s="236"/>
      <c r="J850" s="236"/>
      <c r="O850" s="237"/>
      <c r="X850" s="228"/>
    </row>
    <row r="851" spans="7:24" s="222" customFormat="1" x14ac:dyDescent="0.25">
      <c r="G851" s="235"/>
      <c r="H851" s="236"/>
      <c r="I851" s="236"/>
      <c r="J851" s="236"/>
      <c r="O851" s="237"/>
      <c r="X851" s="228"/>
    </row>
    <row r="852" spans="7:24" s="222" customFormat="1" x14ac:dyDescent="0.25">
      <c r="G852" s="235"/>
      <c r="H852" s="236"/>
      <c r="I852" s="236"/>
      <c r="J852" s="236"/>
      <c r="O852" s="237"/>
      <c r="X852" s="228"/>
    </row>
    <row r="853" spans="7:24" s="222" customFormat="1" x14ac:dyDescent="0.25">
      <c r="G853" s="235"/>
      <c r="H853" s="236"/>
      <c r="I853" s="236"/>
      <c r="J853" s="236"/>
      <c r="O853" s="237"/>
      <c r="X853" s="228"/>
    </row>
    <row r="854" spans="7:24" s="222" customFormat="1" x14ac:dyDescent="0.25">
      <c r="G854" s="235"/>
      <c r="H854" s="236"/>
      <c r="I854" s="236"/>
      <c r="J854" s="236"/>
      <c r="O854" s="237"/>
      <c r="X854" s="228"/>
    </row>
    <row r="855" spans="7:24" s="222" customFormat="1" x14ac:dyDescent="0.25">
      <c r="G855" s="235"/>
      <c r="H855" s="236"/>
      <c r="I855" s="236"/>
      <c r="J855" s="236"/>
      <c r="O855" s="237"/>
      <c r="X855" s="228"/>
    </row>
    <row r="856" spans="7:24" s="222" customFormat="1" x14ac:dyDescent="0.25">
      <c r="G856" s="235"/>
      <c r="H856" s="236"/>
      <c r="I856" s="236"/>
      <c r="J856" s="236"/>
      <c r="O856" s="237"/>
      <c r="X856" s="228"/>
    </row>
    <row r="857" spans="7:24" s="222" customFormat="1" x14ac:dyDescent="0.25">
      <c r="G857" s="235"/>
      <c r="H857" s="236"/>
      <c r="I857" s="236"/>
      <c r="J857" s="236"/>
      <c r="O857" s="237"/>
      <c r="X857" s="228"/>
    </row>
    <row r="858" spans="7:24" s="222" customFormat="1" x14ac:dyDescent="0.25">
      <c r="G858" s="235"/>
      <c r="H858" s="236"/>
      <c r="I858" s="236"/>
      <c r="J858" s="236"/>
      <c r="O858" s="237"/>
      <c r="X858" s="228"/>
    </row>
    <row r="859" spans="7:24" s="222" customFormat="1" x14ac:dyDescent="0.25">
      <c r="G859" s="235"/>
      <c r="H859" s="236"/>
      <c r="I859" s="236"/>
      <c r="J859" s="236"/>
      <c r="O859" s="237"/>
      <c r="X859" s="228"/>
    </row>
    <row r="860" spans="7:24" s="222" customFormat="1" x14ac:dyDescent="0.25">
      <c r="G860" s="235"/>
      <c r="H860" s="236"/>
      <c r="I860" s="236"/>
      <c r="J860" s="236"/>
      <c r="O860" s="237"/>
      <c r="X860" s="228"/>
    </row>
    <row r="861" spans="7:24" s="222" customFormat="1" x14ac:dyDescent="0.25">
      <c r="G861" s="235"/>
      <c r="H861" s="236"/>
      <c r="I861" s="236"/>
      <c r="J861" s="236"/>
      <c r="O861" s="237"/>
      <c r="X861" s="228"/>
    </row>
    <row r="862" spans="7:24" s="222" customFormat="1" x14ac:dyDescent="0.25">
      <c r="G862" s="235"/>
      <c r="H862" s="236"/>
      <c r="I862" s="236"/>
      <c r="J862" s="236"/>
      <c r="O862" s="237"/>
      <c r="X862" s="228"/>
    </row>
    <row r="863" spans="7:24" s="222" customFormat="1" x14ac:dyDescent="0.25">
      <c r="G863" s="235"/>
      <c r="H863" s="236"/>
      <c r="I863" s="236"/>
      <c r="J863" s="236"/>
      <c r="O863" s="237"/>
      <c r="X863" s="228"/>
    </row>
    <row r="864" spans="7:24" s="222" customFormat="1" x14ac:dyDescent="0.25">
      <c r="G864" s="235"/>
      <c r="H864" s="236"/>
      <c r="I864" s="236"/>
      <c r="J864" s="236"/>
      <c r="O864" s="237"/>
      <c r="X864" s="228"/>
    </row>
    <row r="865" spans="7:24" s="222" customFormat="1" x14ac:dyDescent="0.25">
      <c r="G865" s="235"/>
      <c r="H865" s="236"/>
      <c r="I865" s="236"/>
      <c r="J865" s="236"/>
      <c r="O865" s="237"/>
      <c r="X865" s="228"/>
    </row>
    <row r="866" spans="7:24" s="222" customFormat="1" x14ac:dyDescent="0.25">
      <c r="G866" s="235"/>
      <c r="H866" s="236"/>
      <c r="I866" s="236"/>
      <c r="J866" s="236"/>
      <c r="O866" s="237"/>
      <c r="X866" s="228"/>
    </row>
    <row r="867" spans="7:24" s="222" customFormat="1" x14ac:dyDescent="0.25">
      <c r="G867" s="235"/>
      <c r="H867" s="236"/>
      <c r="I867" s="236"/>
      <c r="J867" s="236"/>
      <c r="O867" s="237"/>
      <c r="X867" s="228"/>
    </row>
    <row r="868" spans="7:24" s="222" customFormat="1" x14ac:dyDescent="0.25">
      <c r="G868" s="235"/>
      <c r="H868" s="236"/>
      <c r="I868" s="236"/>
      <c r="J868" s="236"/>
      <c r="O868" s="237"/>
      <c r="X868" s="228"/>
    </row>
    <row r="869" spans="7:24" s="222" customFormat="1" x14ac:dyDescent="0.25">
      <c r="G869" s="235"/>
      <c r="H869" s="236"/>
      <c r="I869" s="236"/>
      <c r="J869" s="236"/>
      <c r="O869" s="237"/>
      <c r="X869" s="228"/>
    </row>
    <row r="870" spans="7:24" s="222" customFormat="1" x14ac:dyDescent="0.25">
      <c r="G870" s="235"/>
      <c r="H870" s="236"/>
      <c r="I870" s="236"/>
      <c r="J870" s="236"/>
      <c r="O870" s="237"/>
      <c r="X870" s="228"/>
    </row>
    <row r="871" spans="7:24" s="222" customFormat="1" x14ac:dyDescent="0.25">
      <c r="G871" s="235"/>
      <c r="H871" s="236"/>
      <c r="I871" s="236"/>
      <c r="J871" s="236"/>
      <c r="O871" s="237"/>
      <c r="X871" s="228"/>
    </row>
    <row r="872" spans="7:24" s="222" customFormat="1" x14ac:dyDescent="0.25">
      <c r="G872" s="235"/>
      <c r="H872" s="236"/>
      <c r="I872" s="236"/>
      <c r="J872" s="236"/>
      <c r="O872" s="237"/>
      <c r="X872" s="228"/>
    </row>
    <row r="873" spans="7:24" s="222" customFormat="1" x14ac:dyDescent="0.25">
      <c r="G873" s="235"/>
      <c r="H873" s="236"/>
      <c r="I873" s="236"/>
      <c r="J873" s="236"/>
      <c r="O873" s="237"/>
      <c r="X873" s="228"/>
    </row>
    <row r="874" spans="7:24" s="222" customFormat="1" x14ac:dyDescent="0.25">
      <c r="G874" s="235"/>
      <c r="H874" s="236"/>
      <c r="I874" s="236"/>
      <c r="J874" s="236"/>
      <c r="O874" s="237"/>
      <c r="X874" s="228"/>
    </row>
    <row r="875" spans="7:24" s="222" customFormat="1" x14ac:dyDescent="0.25">
      <c r="G875" s="235"/>
      <c r="H875" s="236"/>
      <c r="I875" s="236"/>
      <c r="J875" s="236"/>
      <c r="O875" s="237"/>
      <c r="X875" s="228"/>
    </row>
    <row r="876" spans="7:24" s="222" customFormat="1" x14ac:dyDescent="0.25">
      <c r="G876" s="235"/>
      <c r="H876" s="236"/>
      <c r="I876" s="236"/>
      <c r="J876" s="236"/>
      <c r="O876" s="237"/>
      <c r="X876" s="228"/>
    </row>
    <row r="877" spans="7:24" s="222" customFormat="1" x14ac:dyDescent="0.25">
      <c r="G877" s="235"/>
      <c r="H877" s="236"/>
      <c r="I877" s="236"/>
      <c r="J877" s="236"/>
      <c r="O877" s="237"/>
      <c r="X877" s="228"/>
    </row>
    <row r="878" spans="7:24" s="222" customFormat="1" x14ac:dyDescent="0.25">
      <c r="G878" s="235"/>
      <c r="H878" s="236"/>
      <c r="I878" s="236"/>
      <c r="J878" s="236"/>
      <c r="O878" s="237"/>
      <c r="X878" s="228"/>
    </row>
    <row r="879" spans="7:24" s="222" customFormat="1" x14ac:dyDescent="0.25">
      <c r="G879" s="235"/>
      <c r="H879" s="236"/>
      <c r="I879" s="236"/>
      <c r="J879" s="236"/>
      <c r="O879" s="237"/>
      <c r="X879" s="228"/>
    </row>
    <row r="880" spans="7:24" s="222" customFormat="1" x14ac:dyDescent="0.25">
      <c r="G880" s="235"/>
      <c r="H880" s="236"/>
      <c r="I880" s="236"/>
      <c r="J880" s="236"/>
      <c r="O880" s="237"/>
      <c r="X880" s="228"/>
    </row>
    <row r="881" spans="7:24" s="222" customFormat="1" x14ac:dyDescent="0.25">
      <c r="G881" s="235"/>
      <c r="H881" s="236"/>
      <c r="I881" s="236"/>
      <c r="J881" s="236"/>
      <c r="O881" s="237"/>
      <c r="X881" s="228"/>
    </row>
    <row r="882" spans="7:24" s="222" customFormat="1" x14ac:dyDescent="0.25">
      <c r="G882" s="235"/>
      <c r="H882" s="236"/>
      <c r="I882" s="236"/>
      <c r="J882" s="236"/>
      <c r="O882" s="237"/>
      <c r="X882" s="228"/>
    </row>
    <row r="883" spans="7:24" s="222" customFormat="1" x14ac:dyDescent="0.25">
      <c r="G883" s="235"/>
      <c r="H883" s="236"/>
      <c r="I883" s="236"/>
      <c r="J883" s="236"/>
      <c r="O883" s="237"/>
      <c r="X883" s="228"/>
    </row>
    <row r="884" spans="7:24" s="222" customFormat="1" x14ac:dyDescent="0.25">
      <c r="G884" s="235"/>
      <c r="H884" s="236"/>
      <c r="I884" s="236"/>
      <c r="J884" s="236"/>
      <c r="O884" s="237"/>
      <c r="X884" s="228"/>
    </row>
    <row r="885" spans="7:24" s="222" customFormat="1" x14ac:dyDescent="0.25">
      <c r="G885" s="235"/>
      <c r="H885" s="236"/>
      <c r="I885" s="236"/>
      <c r="J885" s="236"/>
      <c r="O885" s="237"/>
      <c r="X885" s="228"/>
    </row>
    <row r="886" spans="7:24" s="222" customFormat="1" x14ac:dyDescent="0.25">
      <c r="G886" s="235"/>
      <c r="H886" s="236"/>
      <c r="I886" s="236"/>
      <c r="J886" s="236"/>
      <c r="O886" s="237"/>
      <c r="X886" s="228"/>
    </row>
    <row r="887" spans="7:24" s="222" customFormat="1" x14ac:dyDescent="0.25">
      <c r="G887" s="235"/>
      <c r="H887" s="236"/>
      <c r="I887" s="236"/>
      <c r="J887" s="236"/>
      <c r="O887" s="237"/>
      <c r="X887" s="228"/>
    </row>
    <row r="888" spans="7:24" s="222" customFormat="1" x14ac:dyDescent="0.25">
      <c r="G888" s="235"/>
      <c r="H888" s="236"/>
      <c r="I888" s="236"/>
      <c r="J888" s="236"/>
      <c r="O888" s="237"/>
      <c r="X888" s="228"/>
    </row>
    <row r="889" spans="7:24" s="222" customFormat="1" x14ac:dyDescent="0.25">
      <c r="G889" s="235"/>
      <c r="H889" s="236"/>
      <c r="I889" s="236"/>
      <c r="J889" s="236"/>
      <c r="O889" s="237"/>
      <c r="X889" s="228"/>
    </row>
    <row r="890" spans="7:24" s="222" customFormat="1" x14ac:dyDescent="0.25">
      <c r="G890" s="235"/>
      <c r="H890" s="236"/>
      <c r="I890" s="236"/>
      <c r="J890" s="236"/>
      <c r="O890" s="237"/>
      <c r="X890" s="228"/>
    </row>
    <row r="891" spans="7:24" s="222" customFormat="1" x14ac:dyDescent="0.25">
      <c r="G891" s="235"/>
      <c r="H891" s="236"/>
      <c r="I891" s="236"/>
      <c r="J891" s="236"/>
      <c r="O891" s="237"/>
      <c r="X891" s="228"/>
    </row>
    <row r="892" spans="7:24" s="222" customFormat="1" x14ac:dyDescent="0.25">
      <c r="G892" s="235"/>
      <c r="H892" s="236"/>
      <c r="I892" s="236"/>
      <c r="J892" s="236"/>
      <c r="O892" s="237"/>
      <c r="X892" s="228"/>
    </row>
    <row r="893" spans="7:24" s="222" customFormat="1" x14ac:dyDescent="0.25">
      <c r="G893" s="235"/>
      <c r="H893" s="236"/>
      <c r="I893" s="236"/>
      <c r="J893" s="236"/>
      <c r="O893" s="237"/>
      <c r="X893" s="228"/>
    </row>
    <row r="894" spans="7:24" s="222" customFormat="1" x14ac:dyDescent="0.25">
      <c r="G894" s="235"/>
      <c r="H894" s="236"/>
      <c r="I894" s="236"/>
      <c r="J894" s="236"/>
      <c r="O894" s="237"/>
      <c r="X894" s="228"/>
    </row>
    <row r="895" spans="7:24" s="222" customFormat="1" x14ac:dyDescent="0.25">
      <c r="G895" s="235"/>
      <c r="H895" s="236"/>
      <c r="I895" s="236"/>
      <c r="J895" s="236"/>
      <c r="O895" s="237"/>
      <c r="X895" s="228"/>
    </row>
    <row r="896" spans="7:24" s="222" customFormat="1" x14ac:dyDescent="0.25">
      <c r="G896" s="235"/>
      <c r="H896" s="236"/>
      <c r="I896" s="236"/>
      <c r="J896" s="236"/>
      <c r="O896" s="237"/>
      <c r="X896" s="228"/>
    </row>
    <row r="897" spans="7:24" s="222" customFormat="1" x14ac:dyDescent="0.25">
      <c r="G897" s="235"/>
      <c r="H897" s="236"/>
      <c r="I897" s="236"/>
      <c r="J897" s="236"/>
      <c r="O897" s="237"/>
      <c r="X897" s="228"/>
    </row>
    <row r="898" spans="7:24" s="222" customFormat="1" x14ac:dyDescent="0.25">
      <c r="G898" s="235"/>
      <c r="H898" s="236"/>
      <c r="I898" s="236"/>
      <c r="J898" s="236"/>
      <c r="O898" s="237"/>
      <c r="X898" s="228"/>
    </row>
    <row r="899" spans="7:24" s="222" customFormat="1" x14ac:dyDescent="0.25">
      <c r="G899" s="235"/>
      <c r="H899" s="236"/>
      <c r="I899" s="236"/>
      <c r="J899" s="236"/>
      <c r="O899" s="237"/>
      <c r="X899" s="228"/>
    </row>
    <row r="900" spans="7:24" s="222" customFormat="1" x14ac:dyDescent="0.25">
      <c r="G900" s="235"/>
      <c r="H900" s="236"/>
      <c r="I900" s="236"/>
      <c r="J900" s="236"/>
      <c r="O900" s="237"/>
      <c r="X900" s="228"/>
    </row>
    <row r="901" spans="7:24" s="222" customFormat="1" x14ac:dyDescent="0.25">
      <c r="G901" s="235"/>
      <c r="H901" s="236"/>
      <c r="I901" s="236"/>
      <c r="J901" s="236"/>
      <c r="O901" s="237"/>
      <c r="X901" s="228"/>
    </row>
    <row r="902" spans="7:24" s="222" customFormat="1" x14ac:dyDescent="0.25">
      <c r="G902" s="235"/>
      <c r="H902" s="236"/>
      <c r="I902" s="236"/>
      <c r="J902" s="236"/>
      <c r="O902" s="237"/>
      <c r="X902" s="228"/>
    </row>
    <row r="903" spans="7:24" s="222" customFormat="1" x14ac:dyDescent="0.25">
      <c r="G903" s="235"/>
      <c r="H903" s="236"/>
      <c r="I903" s="236"/>
      <c r="J903" s="236"/>
      <c r="O903" s="237"/>
      <c r="X903" s="228"/>
    </row>
    <row r="904" spans="7:24" s="222" customFormat="1" x14ac:dyDescent="0.25">
      <c r="G904" s="235"/>
      <c r="H904" s="236"/>
      <c r="I904" s="236"/>
      <c r="J904" s="236"/>
      <c r="O904" s="237"/>
      <c r="X904" s="228"/>
    </row>
    <row r="905" spans="7:24" s="222" customFormat="1" x14ac:dyDescent="0.25">
      <c r="G905" s="235"/>
      <c r="H905" s="236"/>
      <c r="I905" s="236"/>
      <c r="J905" s="236"/>
      <c r="O905" s="237"/>
      <c r="X905" s="228"/>
    </row>
    <row r="906" spans="7:24" s="222" customFormat="1" x14ac:dyDescent="0.25">
      <c r="G906" s="235"/>
      <c r="H906" s="236"/>
      <c r="I906" s="236"/>
      <c r="J906" s="236"/>
      <c r="O906" s="237"/>
      <c r="X906" s="228"/>
    </row>
    <row r="907" spans="7:24" s="222" customFormat="1" x14ac:dyDescent="0.25">
      <c r="G907" s="235"/>
      <c r="H907" s="236"/>
      <c r="I907" s="236"/>
      <c r="J907" s="236"/>
      <c r="O907" s="237"/>
      <c r="X907" s="228"/>
    </row>
    <row r="908" spans="7:24" s="222" customFormat="1" x14ac:dyDescent="0.25">
      <c r="G908" s="235"/>
      <c r="H908" s="236"/>
      <c r="I908" s="236"/>
      <c r="J908" s="236"/>
      <c r="O908" s="237"/>
      <c r="X908" s="228"/>
    </row>
    <row r="909" spans="7:24" s="222" customFormat="1" x14ac:dyDescent="0.25">
      <c r="G909" s="235"/>
      <c r="H909" s="236"/>
      <c r="I909" s="236"/>
      <c r="J909" s="236"/>
      <c r="O909" s="237"/>
      <c r="X909" s="228"/>
    </row>
    <row r="910" spans="7:24" s="222" customFormat="1" x14ac:dyDescent="0.25">
      <c r="G910" s="235"/>
      <c r="H910" s="236"/>
      <c r="I910" s="236"/>
      <c r="J910" s="236"/>
      <c r="O910" s="237"/>
      <c r="X910" s="228"/>
    </row>
    <row r="911" spans="7:24" s="222" customFormat="1" x14ac:dyDescent="0.25">
      <c r="G911" s="235"/>
      <c r="H911" s="236"/>
      <c r="I911" s="236"/>
      <c r="J911" s="236"/>
      <c r="O911" s="237"/>
      <c r="X911" s="228"/>
    </row>
    <row r="912" spans="7:24" s="222" customFormat="1" x14ac:dyDescent="0.25">
      <c r="G912" s="235"/>
      <c r="H912" s="236"/>
      <c r="I912" s="236"/>
      <c r="J912" s="236"/>
      <c r="O912" s="237"/>
      <c r="X912" s="228"/>
    </row>
    <row r="913" spans="7:24" s="222" customFormat="1" x14ac:dyDescent="0.25">
      <c r="G913" s="235"/>
      <c r="H913" s="236"/>
      <c r="I913" s="236"/>
      <c r="J913" s="236"/>
      <c r="O913" s="237"/>
      <c r="X913" s="228"/>
    </row>
    <row r="914" spans="7:24" s="222" customFormat="1" x14ac:dyDescent="0.25">
      <c r="G914" s="235"/>
      <c r="H914" s="236"/>
      <c r="I914" s="236"/>
      <c r="J914" s="236"/>
      <c r="O914" s="237"/>
      <c r="X914" s="228"/>
    </row>
    <row r="915" spans="7:24" s="222" customFormat="1" x14ac:dyDescent="0.25">
      <c r="G915" s="235"/>
      <c r="H915" s="236"/>
      <c r="I915" s="236"/>
      <c r="J915" s="236"/>
      <c r="O915" s="237"/>
      <c r="X915" s="228"/>
    </row>
    <row r="916" spans="7:24" s="222" customFormat="1" x14ac:dyDescent="0.25">
      <c r="G916" s="235"/>
      <c r="H916" s="236"/>
      <c r="I916" s="236"/>
      <c r="J916" s="236"/>
      <c r="O916" s="237"/>
      <c r="X916" s="228"/>
    </row>
    <row r="917" spans="7:24" s="222" customFormat="1" x14ac:dyDescent="0.25">
      <c r="G917" s="235"/>
      <c r="H917" s="236"/>
      <c r="I917" s="236"/>
      <c r="J917" s="236"/>
      <c r="O917" s="237"/>
      <c r="X917" s="228"/>
    </row>
    <row r="918" spans="7:24" s="222" customFormat="1" x14ac:dyDescent="0.25">
      <c r="G918" s="235"/>
      <c r="H918" s="236"/>
      <c r="I918" s="236"/>
      <c r="J918" s="236"/>
      <c r="O918" s="237"/>
      <c r="X918" s="228"/>
    </row>
    <row r="919" spans="7:24" s="222" customFormat="1" x14ac:dyDescent="0.25">
      <c r="G919" s="235"/>
      <c r="H919" s="236"/>
      <c r="I919" s="236"/>
      <c r="J919" s="236"/>
      <c r="O919" s="237"/>
      <c r="X919" s="228"/>
    </row>
    <row r="920" spans="7:24" s="222" customFormat="1" x14ac:dyDescent="0.25">
      <c r="G920" s="235"/>
      <c r="H920" s="236"/>
      <c r="I920" s="236"/>
      <c r="J920" s="236"/>
      <c r="O920" s="237"/>
      <c r="X920" s="228"/>
    </row>
    <row r="921" spans="7:24" s="222" customFormat="1" x14ac:dyDescent="0.25">
      <c r="G921" s="235"/>
      <c r="H921" s="236"/>
      <c r="I921" s="236"/>
      <c r="J921" s="236"/>
      <c r="O921" s="237"/>
      <c r="X921" s="228"/>
    </row>
    <row r="922" spans="7:24" s="222" customFormat="1" x14ac:dyDescent="0.25">
      <c r="G922" s="235"/>
      <c r="H922" s="236"/>
      <c r="I922" s="236"/>
      <c r="J922" s="236"/>
      <c r="O922" s="237"/>
      <c r="X922" s="228"/>
    </row>
    <row r="923" spans="7:24" s="222" customFormat="1" x14ac:dyDescent="0.25">
      <c r="G923" s="235"/>
      <c r="H923" s="236"/>
      <c r="I923" s="236"/>
      <c r="J923" s="236"/>
      <c r="O923" s="237"/>
      <c r="X923" s="228"/>
    </row>
    <row r="924" spans="7:24" s="222" customFormat="1" x14ac:dyDescent="0.25">
      <c r="G924" s="235"/>
      <c r="H924" s="236"/>
      <c r="I924" s="236"/>
      <c r="J924" s="236"/>
      <c r="O924" s="237"/>
      <c r="X924" s="228"/>
    </row>
    <row r="925" spans="7:24" s="222" customFormat="1" x14ac:dyDescent="0.25">
      <c r="G925" s="235"/>
      <c r="H925" s="236"/>
      <c r="I925" s="236"/>
      <c r="J925" s="236"/>
      <c r="O925" s="237"/>
      <c r="X925" s="228"/>
    </row>
    <row r="926" spans="7:24" s="222" customFormat="1" x14ac:dyDescent="0.25">
      <c r="G926" s="235"/>
      <c r="H926" s="236"/>
      <c r="I926" s="236"/>
      <c r="J926" s="236"/>
      <c r="O926" s="237"/>
      <c r="X926" s="228"/>
    </row>
    <row r="927" spans="7:24" s="222" customFormat="1" x14ac:dyDescent="0.25">
      <c r="G927" s="235"/>
      <c r="H927" s="236"/>
      <c r="I927" s="236"/>
      <c r="J927" s="236"/>
      <c r="O927" s="237"/>
      <c r="X927" s="228"/>
    </row>
    <row r="928" spans="7:24" s="222" customFormat="1" x14ac:dyDescent="0.25">
      <c r="G928" s="235"/>
      <c r="H928" s="236"/>
      <c r="I928" s="236"/>
      <c r="J928" s="236"/>
      <c r="O928" s="237"/>
      <c r="X928" s="228"/>
    </row>
    <row r="929" spans="7:24" s="222" customFormat="1" x14ac:dyDescent="0.25">
      <c r="G929" s="235"/>
      <c r="H929" s="236"/>
      <c r="I929" s="236"/>
      <c r="J929" s="236"/>
      <c r="O929" s="237"/>
      <c r="X929" s="228"/>
    </row>
    <row r="930" spans="7:24" s="222" customFormat="1" x14ac:dyDescent="0.25">
      <c r="G930" s="235"/>
      <c r="H930" s="236"/>
      <c r="I930" s="236"/>
      <c r="J930" s="236"/>
      <c r="O930" s="237"/>
      <c r="X930" s="228"/>
    </row>
    <row r="931" spans="7:24" s="222" customFormat="1" x14ac:dyDescent="0.25">
      <c r="G931" s="235"/>
      <c r="H931" s="236"/>
      <c r="I931" s="236"/>
      <c r="J931" s="236"/>
      <c r="O931" s="237"/>
      <c r="X931" s="228"/>
    </row>
    <row r="932" spans="7:24" s="222" customFormat="1" x14ac:dyDescent="0.25">
      <c r="G932" s="235"/>
      <c r="H932" s="236"/>
      <c r="I932" s="236"/>
      <c r="J932" s="236"/>
      <c r="O932" s="237"/>
      <c r="X932" s="228"/>
    </row>
    <row r="933" spans="7:24" s="222" customFormat="1" x14ac:dyDescent="0.25">
      <c r="G933" s="235"/>
      <c r="H933" s="236"/>
      <c r="I933" s="236"/>
      <c r="J933" s="236"/>
      <c r="O933" s="237"/>
      <c r="X933" s="228"/>
    </row>
    <row r="934" spans="7:24" s="222" customFormat="1" x14ac:dyDescent="0.25">
      <c r="G934" s="235"/>
      <c r="H934" s="236"/>
      <c r="I934" s="236"/>
      <c r="J934" s="236"/>
      <c r="O934" s="237"/>
      <c r="X934" s="228"/>
    </row>
    <row r="935" spans="7:24" s="222" customFormat="1" x14ac:dyDescent="0.25">
      <c r="G935" s="235"/>
      <c r="H935" s="236"/>
      <c r="I935" s="236"/>
      <c r="J935" s="236"/>
      <c r="O935" s="237"/>
      <c r="X935" s="228"/>
    </row>
    <row r="936" spans="7:24" s="222" customFormat="1" x14ac:dyDescent="0.25">
      <c r="G936" s="235"/>
      <c r="H936" s="236"/>
      <c r="I936" s="236"/>
      <c r="J936" s="236"/>
      <c r="O936" s="237"/>
      <c r="X936" s="228"/>
    </row>
    <row r="937" spans="7:24" s="222" customFormat="1" x14ac:dyDescent="0.25">
      <c r="G937" s="235"/>
      <c r="H937" s="236"/>
      <c r="I937" s="236"/>
      <c r="J937" s="236"/>
      <c r="O937" s="237"/>
      <c r="X937" s="228"/>
    </row>
    <row r="938" spans="7:24" s="222" customFormat="1" x14ac:dyDescent="0.25">
      <c r="G938" s="235"/>
      <c r="H938" s="236"/>
      <c r="I938" s="236"/>
      <c r="J938" s="236"/>
      <c r="O938" s="237"/>
      <c r="X938" s="228"/>
    </row>
    <row r="939" spans="7:24" s="222" customFormat="1" x14ac:dyDescent="0.25">
      <c r="G939" s="235"/>
      <c r="H939" s="236"/>
      <c r="I939" s="236"/>
      <c r="J939" s="236"/>
      <c r="O939" s="237"/>
      <c r="X939" s="228"/>
    </row>
    <row r="940" spans="7:24" s="222" customFormat="1" x14ac:dyDescent="0.25">
      <c r="G940" s="235"/>
      <c r="H940" s="236"/>
      <c r="I940" s="236"/>
      <c r="J940" s="236"/>
      <c r="O940" s="237"/>
      <c r="X940" s="228"/>
    </row>
    <row r="941" spans="7:24" s="222" customFormat="1" x14ac:dyDescent="0.25">
      <c r="G941" s="235"/>
      <c r="H941" s="236"/>
      <c r="I941" s="236"/>
      <c r="J941" s="236"/>
      <c r="O941" s="237"/>
      <c r="X941" s="228"/>
    </row>
    <row r="942" spans="7:24" s="222" customFormat="1" x14ac:dyDescent="0.25">
      <c r="G942" s="235"/>
      <c r="H942" s="236"/>
      <c r="I942" s="236"/>
      <c r="J942" s="236"/>
      <c r="O942" s="237"/>
      <c r="X942" s="228"/>
    </row>
    <row r="943" spans="7:24" s="222" customFormat="1" x14ac:dyDescent="0.25">
      <c r="G943" s="235"/>
      <c r="H943" s="236"/>
      <c r="I943" s="236"/>
      <c r="J943" s="236"/>
      <c r="O943" s="237"/>
      <c r="X943" s="228"/>
    </row>
    <row r="944" spans="7:24" s="222" customFormat="1" x14ac:dyDescent="0.25">
      <c r="G944" s="235"/>
      <c r="H944" s="236"/>
      <c r="I944" s="236"/>
      <c r="J944" s="236"/>
      <c r="O944" s="237"/>
      <c r="X944" s="228"/>
    </row>
    <row r="945" spans="7:24" s="222" customFormat="1" x14ac:dyDescent="0.25">
      <c r="G945" s="235"/>
      <c r="H945" s="236"/>
      <c r="I945" s="236"/>
      <c r="J945" s="236"/>
      <c r="O945" s="237"/>
      <c r="X945" s="228"/>
    </row>
    <row r="946" spans="7:24" s="222" customFormat="1" x14ac:dyDescent="0.25">
      <c r="G946" s="235"/>
      <c r="H946" s="236"/>
      <c r="I946" s="236"/>
      <c r="J946" s="236"/>
      <c r="O946" s="237"/>
      <c r="X946" s="228"/>
    </row>
    <row r="947" spans="7:24" s="222" customFormat="1" x14ac:dyDescent="0.25">
      <c r="G947" s="235"/>
      <c r="H947" s="236"/>
      <c r="I947" s="236"/>
      <c r="J947" s="236"/>
      <c r="O947" s="237"/>
      <c r="X947" s="228"/>
    </row>
    <row r="948" spans="7:24" s="222" customFormat="1" x14ac:dyDescent="0.25">
      <c r="G948" s="235"/>
      <c r="H948" s="236"/>
      <c r="I948" s="236"/>
      <c r="J948" s="236"/>
      <c r="O948" s="237"/>
      <c r="X948" s="228"/>
    </row>
    <row r="949" spans="7:24" s="222" customFormat="1" x14ac:dyDescent="0.25">
      <c r="G949" s="235"/>
      <c r="H949" s="236"/>
      <c r="I949" s="236"/>
      <c r="J949" s="236"/>
      <c r="O949" s="237"/>
      <c r="X949" s="228"/>
    </row>
    <row r="950" spans="7:24" s="222" customFormat="1" x14ac:dyDescent="0.25">
      <c r="G950" s="235"/>
      <c r="H950" s="236"/>
      <c r="I950" s="236"/>
      <c r="J950" s="236"/>
      <c r="O950" s="237"/>
      <c r="X950" s="228"/>
    </row>
    <row r="951" spans="7:24" s="222" customFormat="1" x14ac:dyDescent="0.25">
      <c r="G951" s="235"/>
      <c r="H951" s="236"/>
      <c r="I951" s="236"/>
      <c r="J951" s="236"/>
      <c r="O951" s="237"/>
      <c r="X951" s="228"/>
    </row>
    <row r="952" spans="7:24" s="222" customFormat="1" x14ac:dyDescent="0.25">
      <c r="G952" s="235"/>
      <c r="H952" s="236"/>
      <c r="I952" s="236"/>
      <c r="J952" s="236"/>
      <c r="O952" s="237"/>
      <c r="X952" s="228"/>
    </row>
    <row r="953" spans="7:24" s="222" customFormat="1" x14ac:dyDescent="0.25">
      <c r="G953" s="235"/>
      <c r="H953" s="236"/>
      <c r="I953" s="236"/>
      <c r="J953" s="236"/>
      <c r="O953" s="237"/>
      <c r="X953" s="228"/>
    </row>
    <row r="954" spans="7:24" s="222" customFormat="1" x14ac:dyDescent="0.25">
      <c r="G954" s="235"/>
      <c r="H954" s="236"/>
      <c r="I954" s="236"/>
      <c r="J954" s="236"/>
      <c r="O954" s="237"/>
      <c r="X954" s="228"/>
    </row>
    <row r="955" spans="7:24" s="222" customFormat="1" x14ac:dyDescent="0.25">
      <c r="G955" s="235"/>
      <c r="H955" s="236"/>
      <c r="I955" s="236"/>
      <c r="J955" s="236"/>
      <c r="O955" s="237"/>
      <c r="X955" s="228"/>
    </row>
    <row r="956" spans="7:24" s="222" customFormat="1" x14ac:dyDescent="0.25">
      <c r="G956" s="235"/>
      <c r="H956" s="236"/>
      <c r="I956" s="236"/>
      <c r="J956" s="236"/>
      <c r="O956" s="237"/>
      <c r="X956" s="228"/>
    </row>
    <row r="957" spans="7:24" s="222" customFormat="1" x14ac:dyDescent="0.25">
      <c r="G957" s="235"/>
      <c r="H957" s="236"/>
      <c r="I957" s="236"/>
      <c r="J957" s="236"/>
      <c r="O957" s="237"/>
      <c r="X957" s="228"/>
    </row>
    <row r="958" spans="7:24" s="222" customFormat="1" x14ac:dyDescent="0.25">
      <c r="G958" s="235"/>
      <c r="H958" s="236"/>
      <c r="I958" s="236"/>
      <c r="J958" s="236"/>
      <c r="O958" s="237"/>
      <c r="X958" s="228"/>
    </row>
    <row r="959" spans="7:24" s="222" customFormat="1" x14ac:dyDescent="0.25">
      <c r="G959" s="235"/>
      <c r="H959" s="236"/>
      <c r="I959" s="236"/>
      <c r="J959" s="236"/>
      <c r="O959" s="237"/>
      <c r="X959" s="228"/>
    </row>
    <row r="960" spans="7:24" s="222" customFormat="1" x14ac:dyDescent="0.25">
      <c r="G960" s="235"/>
      <c r="H960" s="236"/>
      <c r="I960" s="236"/>
      <c r="J960" s="236"/>
      <c r="O960" s="237"/>
      <c r="X960" s="228"/>
    </row>
    <row r="961" spans="7:24" s="222" customFormat="1" x14ac:dyDescent="0.25">
      <c r="G961" s="235"/>
      <c r="H961" s="236"/>
      <c r="I961" s="236"/>
      <c r="J961" s="236"/>
      <c r="O961" s="237"/>
      <c r="X961" s="228"/>
    </row>
    <row r="962" spans="7:24" s="222" customFormat="1" x14ac:dyDescent="0.25">
      <c r="G962" s="235"/>
      <c r="H962" s="236"/>
      <c r="I962" s="236"/>
      <c r="J962" s="236"/>
      <c r="O962" s="237"/>
      <c r="X962" s="228"/>
    </row>
    <row r="963" spans="7:24" s="222" customFormat="1" x14ac:dyDescent="0.25">
      <c r="G963" s="235"/>
      <c r="H963" s="236"/>
      <c r="I963" s="236"/>
      <c r="J963" s="236"/>
      <c r="O963" s="237"/>
      <c r="X963" s="228"/>
    </row>
    <row r="964" spans="7:24" s="222" customFormat="1" x14ac:dyDescent="0.25">
      <c r="G964" s="235"/>
      <c r="H964" s="236"/>
      <c r="I964" s="236"/>
      <c r="J964" s="236"/>
      <c r="O964" s="237"/>
      <c r="X964" s="228"/>
    </row>
    <row r="965" spans="7:24" s="222" customFormat="1" x14ac:dyDescent="0.25">
      <c r="G965" s="235"/>
      <c r="H965" s="236"/>
      <c r="I965" s="236"/>
      <c r="J965" s="236"/>
      <c r="O965" s="237"/>
      <c r="X965" s="228"/>
    </row>
    <row r="966" spans="7:24" s="222" customFormat="1" x14ac:dyDescent="0.25">
      <c r="G966" s="235"/>
      <c r="H966" s="236"/>
      <c r="I966" s="236"/>
      <c r="J966" s="236"/>
      <c r="O966" s="237"/>
      <c r="X966" s="228"/>
    </row>
    <row r="967" spans="7:24" s="222" customFormat="1" x14ac:dyDescent="0.25">
      <c r="G967" s="235"/>
      <c r="H967" s="236"/>
      <c r="I967" s="236"/>
      <c r="J967" s="236"/>
      <c r="O967" s="237"/>
      <c r="X967" s="228"/>
    </row>
    <row r="968" spans="7:24" s="222" customFormat="1" x14ac:dyDescent="0.25">
      <c r="G968" s="235"/>
      <c r="H968" s="236"/>
      <c r="I968" s="236"/>
      <c r="J968" s="236"/>
      <c r="O968" s="237"/>
      <c r="X968" s="228"/>
    </row>
    <row r="969" spans="7:24" s="222" customFormat="1" x14ac:dyDescent="0.25">
      <c r="G969" s="235"/>
      <c r="H969" s="236"/>
      <c r="I969" s="236"/>
      <c r="J969" s="236"/>
      <c r="O969" s="237"/>
      <c r="X969" s="228"/>
    </row>
    <row r="970" spans="7:24" s="222" customFormat="1" x14ac:dyDescent="0.25">
      <c r="G970" s="235"/>
      <c r="H970" s="236"/>
      <c r="I970" s="236"/>
      <c r="J970" s="236"/>
      <c r="O970" s="237"/>
      <c r="X970" s="228"/>
    </row>
    <row r="971" spans="7:24" s="222" customFormat="1" x14ac:dyDescent="0.25">
      <c r="G971" s="235"/>
      <c r="H971" s="236"/>
      <c r="I971" s="236"/>
      <c r="J971" s="236"/>
      <c r="O971" s="237"/>
      <c r="X971" s="228"/>
    </row>
    <row r="972" spans="7:24" s="222" customFormat="1" x14ac:dyDescent="0.25">
      <c r="G972" s="235"/>
      <c r="H972" s="236"/>
      <c r="I972" s="236"/>
      <c r="J972" s="236"/>
      <c r="O972" s="237"/>
      <c r="X972" s="228"/>
    </row>
    <row r="973" spans="7:24" s="222" customFormat="1" x14ac:dyDescent="0.25">
      <c r="G973" s="235"/>
      <c r="H973" s="236"/>
      <c r="I973" s="236"/>
      <c r="J973" s="236"/>
      <c r="O973" s="237"/>
      <c r="X973" s="228"/>
    </row>
    <row r="974" spans="7:24" s="222" customFormat="1" x14ac:dyDescent="0.25">
      <c r="G974" s="235"/>
      <c r="H974" s="236"/>
      <c r="I974" s="236"/>
      <c r="J974" s="236"/>
      <c r="O974" s="237"/>
      <c r="X974" s="228"/>
    </row>
    <row r="975" spans="7:24" s="222" customFormat="1" x14ac:dyDescent="0.25">
      <c r="G975" s="235"/>
      <c r="H975" s="236"/>
      <c r="I975" s="236"/>
      <c r="J975" s="236"/>
      <c r="O975" s="237"/>
      <c r="X975" s="228"/>
    </row>
    <row r="976" spans="7:24" s="222" customFormat="1" x14ac:dyDescent="0.25">
      <c r="G976" s="235"/>
      <c r="H976" s="236"/>
      <c r="I976" s="236"/>
      <c r="J976" s="236"/>
      <c r="O976" s="237"/>
      <c r="X976" s="228"/>
    </row>
    <row r="977" spans="7:24" s="222" customFormat="1" x14ac:dyDescent="0.25">
      <c r="G977" s="235"/>
      <c r="H977" s="236"/>
      <c r="I977" s="236"/>
      <c r="J977" s="236"/>
      <c r="O977" s="237"/>
      <c r="X977" s="228"/>
    </row>
    <row r="978" spans="7:24" s="222" customFormat="1" x14ac:dyDescent="0.25">
      <c r="G978" s="235"/>
      <c r="H978" s="236"/>
      <c r="I978" s="236"/>
      <c r="J978" s="236"/>
      <c r="O978" s="237"/>
      <c r="X978" s="228"/>
    </row>
    <row r="979" spans="7:24" s="222" customFormat="1" x14ac:dyDescent="0.25">
      <c r="G979" s="235"/>
      <c r="H979" s="236"/>
      <c r="I979" s="236"/>
      <c r="J979" s="236"/>
      <c r="O979" s="237"/>
      <c r="X979" s="228"/>
    </row>
    <row r="980" spans="7:24" s="222" customFormat="1" x14ac:dyDescent="0.25">
      <c r="G980" s="235"/>
      <c r="H980" s="236"/>
      <c r="I980" s="236"/>
      <c r="J980" s="236"/>
      <c r="O980" s="237"/>
      <c r="X980" s="228"/>
    </row>
    <row r="981" spans="7:24" s="222" customFormat="1" x14ac:dyDescent="0.25">
      <c r="G981" s="235"/>
      <c r="H981" s="236"/>
      <c r="I981" s="236"/>
      <c r="J981" s="236"/>
      <c r="O981" s="237"/>
      <c r="X981" s="228"/>
    </row>
    <row r="982" spans="7:24" s="222" customFormat="1" x14ac:dyDescent="0.25">
      <c r="G982" s="235"/>
      <c r="H982" s="236"/>
      <c r="I982" s="236"/>
      <c r="J982" s="236"/>
      <c r="O982" s="237"/>
      <c r="X982" s="228"/>
    </row>
    <row r="983" spans="7:24" s="222" customFormat="1" x14ac:dyDescent="0.25">
      <c r="G983" s="235"/>
      <c r="H983" s="236"/>
      <c r="I983" s="236"/>
      <c r="J983" s="236"/>
      <c r="O983" s="237"/>
      <c r="X983" s="228"/>
    </row>
    <row r="984" spans="7:24" s="222" customFormat="1" x14ac:dyDescent="0.25">
      <c r="G984" s="235"/>
      <c r="H984" s="236"/>
      <c r="I984" s="236"/>
      <c r="J984" s="236"/>
      <c r="O984" s="237"/>
      <c r="X984" s="228"/>
    </row>
    <row r="985" spans="7:24" s="222" customFormat="1" x14ac:dyDescent="0.25">
      <c r="G985" s="235"/>
      <c r="H985" s="236"/>
      <c r="I985" s="236"/>
      <c r="J985" s="236"/>
      <c r="O985" s="237"/>
      <c r="X985" s="228"/>
    </row>
    <row r="986" spans="7:24" s="222" customFormat="1" x14ac:dyDescent="0.25">
      <c r="G986" s="235"/>
      <c r="H986" s="236"/>
      <c r="I986" s="236"/>
      <c r="J986" s="236"/>
      <c r="O986" s="237"/>
      <c r="X986" s="228"/>
    </row>
    <row r="987" spans="7:24" s="222" customFormat="1" x14ac:dyDescent="0.25">
      <c r="G987" s="235"/>
      <c r="H987" s="236"/>
      <c r="I987" s="236"/>
      <c r="J987" s="236"/>
      <c r="O987" s="237"/>
      <c r="X987" s="228"/>
    </row>
    <row r="988" spans="7:24" s="222" customFormat="1" x14ac:dyDescent="0.25">
      <c r="G988" s="235"/>
      <c r="H988" s="236"/>
      <c r="I988" s="236"/>
      <c r="J988" s="236"/>
      <c r="O988" s="237"/>
      <c r="X988" s="228"/>
    </row>
    <row r="989" spans="7:24" s="222" customFormat="1" x14ac:dyDescent="0.25">
      <c r="G989" s="235"/>
      <c r="H989" s="236"/>
      <c r="I989" s="236"/>
      <c r="J989" s="236"/>
      <c r="O989" s="237"/>
      <c r="X989" s="228"/>
    </row>
    <row r="990" spans="7:24" s="222" customFormat="1" x14ac:dyDescent="0.25">
      <c r="G990" s="235"/>
      <c r="H990" s="236"/>
      <c r="I990" s="236"/>
      <c r="J990" s="236"/>
      <c r="O990" s="237"/>
      <c r="X990" s="228"/>
    </row>
    <row r="991" spans="7:24" s="222" customFormat="1" x14ac:dyDescent="0.25">
      <c r="G991" s="235"/>
      <c r="H991" s="236"/>
      <c r="I991" s="236"/>
      <c r="J991" s="236"/>
      <c r="O991" s="237"/>
      <c r="X991" s="228"/>
    </row>
    <row r="992" spans="7:24" s="222" customFormat="1" x14ac:dyDescent="0.25">
      <c r="G992" s="235"/>
      <c r="H992" s="236"/>
      <c r="I992" s="236"/>
      <c r="J992" s="236"/>
      <c r="O992" s="237"/>
      <c r="X992" s="228"/>
    </row>
    <row r="993" spans="7:24" s="222" customFormat="1" x14ac:dyDescent="0.25">
      <c r="G993" s="235"/>
      <c r="H993" s="236"/>
      <c r="I993" s="236"/>
      <c r="J993" s="236"/>
      <c r="O993" s="237"/>
      <c r="X993" s="228"/>
    </row>
    <row r="994" spans="7:24" s="222" customFormat="1" x14ac:dyDescent="0.25">
      <c r="G994" s="235"/>
      <c r="H994" s="236"/>
      <c r="I994" s="236"/>
      <c r="J994" s="236"/>
      <c r="O994" s="237"/>
      <c r="X994" s="228"/>
    </row>
    <row r="995" spans="7:24" s="222" customFormat="1" x14ac:dyDescent="0.25">
      <c r="G995" s="235"/>
      <c r="H995" s="236"/>
      <c r="I995" s="236"/>
      <c r="J995" s="236"/>
      <c r="O995" s="237"/>
      <c r="X995" s="228"/>
    </row>
    <row r="996" spans="7:24" s="222" customFormat="1" x14ac:dyDescent="0.25">
      <c r="G996" s="235"/>
      <c r="H996" s="236"/>
      <c r="I996" s="236"/>
      <c r="J996" s="236"/>
      <c r="O996" s="237"/>
      <c r="X996" s="228"/>
    </row>
    <row r="997" spans="7:24" s="222" customFormat="1" x14ac:dyDescent="0.25">
      <c r="G997" s="235"/>
      <c r="H997" s="236"/>
      <c r="I997" s="236"/>
      <c r="J997" s="236"/>
      <c r="O997" s="237"/>
      <c r="X997" s="228"/>
    </row>
    <row r="998" spans="7:24" s="222" customFormat="1" x14ac:dyDescent="0.25">
      <c r="G998" s="235"/>
      <c r="H998" s="236"/>
      <c r="I998" s="236"/>
      <c r="J998" s="236"/>
      <c r="O998" s="237"/>
      <c r="X998" s="228"/>
    </row>
    <row r="999" spans="7:24" s="222" customFormat="1" x14ac:dyDescent="0.25">
      <c r="G999" s="235"/>
      <c r="H999" s="236"/>
      <c r="I999" s="236"/>
      <c r="J999" s="236"/>
      <c r="O999" s="237"/>
      <c r="X999" s="228"/>
    </row>
    <row r="1000" spans="7:24" s="222" customFormat="1" x14ac:dyDescent="0.25">
      <c r="G1000" s="235"/>
      <c r="H1000" s="236"/>
      <c r="I1000" s="236"/>
      <c r="J1000" s="236"/>
      <c r="O1000" s="237"/>
      <c r="X1000" s="228"/>
    </row>
    <row r="1001" spans="7:24" s="222" customFormat="1" x14ac:dyDescent="0.25">
      <c r="G1001" s="235"/>
      <c r="H1001" s="236"/>
      <c r="I1001" s="236"/>
      <c r="J1001" s="236"/>
      <c r="O1001" s="237"/>
      <c r="X1001" s="228"/>
    </row>
    <row r="1002" spans="7:24" s="222" customFormat="1" x14ac:dyDescent="0.25">
      <c r="G1002" s="235"/>
      <c r="H1002" s="236"/>
      <c r="I1002" s="236"/>
      <c r="J1002" s="236"/>
      <c r="O1002" s="237"/>
      <c r="X1002" s="228"/>
    </row>
    <row r="1003" spans="7:24" s="222" customFormat="1" x14ac:dyDescent="0.25">
      <c r="G1003" s="235"/>
      <c r="H1003" s="236"/>
      <c r="I1003" s="236"/>
      <c r="J1003" s="236"/>
      <c r="O1003" s="237"/>
      <c r="X1003" s="228"/>
    </row>
    <row r="1004" spans="7:24" s="222" customFormat="1" x14ac:dyDescent="0.25">
      <c r="G1004" s="235"/>
      <c r="H1004" s="236"/>
      <c r="I1004" s="236"/>
      <c r="J1004" s="236"/>
      <c r="O1004" s="237"/>
      <c r="X1004" s="228"/>
    </row>
    <row r="1005" spans="7:24" s="222" customFormat="1" x14ac:dyDescent="0.25">
      <c r="G1005" s="235"/>
      <c r="H1005" s="236"/>
      <c r="I1005" s="236"/>
      <c r="J1005" s="236"/>
      <c r="O1005" s="237"/>
      <c r="X1005" s="228"/>
    </row>
    <row r="1006" spans="7:24" s="222" customFormat="1" x14ac:dyDescent="0.25">
      <c r="G1006" s="235"/>
      <c r="H1006" s="236"/>
      <c r="I1006" s="236"/>
      <c r="J1006" s="236"/>
      <c r="O1006" s="237"/>
      <c r="X1006" s="228"/>
    </row>
    <row r="1007" spans="7:24" s="222" customFormat="1" x14ac:dyDescent="0.25">
      <c r="G1007" s="235"/>
      <c r="H1007" s="236"/>
      <c r="I1007" s="236"/>
      <c r="J1007" s="236"/>
      <c r="O1007" s="237"/>
      <c r="X1007" s="228"/>
    </row>
    <row r="1008" spans="7:24" s="222" customFormat="1" x14ac:dyDescent="0.25">
      <c r="G1008" s="235"/>
      <c r="H1008" s="236"/>
      <c r="I1008" s="236"/>
      <c r="J1008" s="236"/>
      <c r="O1008" s="237"/>
      <c r="X1008" s="228"/>
    </row>
    <row r="1009" spans="7:24" s="222" customFormat="1" x14ac:dyDescent="0.25">
      <c r="G1009" s="235"/>
      <c r="H1009" s="236"/>
      <c r="I1009" s="236"/>
      <c r="J1009" s="236"/>
      <c r="O1009" s="237"/>
      <c r="X1009" s="228"/>
    </row>
    <row r="1010" spans="7:24" s="222" customFormat="1" x14ac:dyDescent="0.25">
      <c r="G1010" s="235"/>
      <c r="H1010" s="236"/>
      <c r="I1010" s="236"/>
      <c r="J1010" s="236"/>
      <c r="O1010" s="237"/>
      <c r="X1010" s="228"/>
    </row>
    <row r="1011" spans="7:24" s="222" customFormat="1" x14ac:dyDescent="0.25">
      <c r="G1011" s="235"/>
      <c r="H1011" s="236"/>
      <c r="I1011" s="236"/>
      <c r="J1011" s="236"/>
      <c r="O1011" s="237"/>
      <c r="X1011" s="228"/>
    </row>
    <row r="1012" spans="7:24" s="222" customFormat="1" x14ac:dyDescent="0.25">
      <c r="G1012" s="235"/>
      <c r="H1012" s="236"/>
      <c r="I1012" s="236"/>
      <c r="J1012" s="236"/>
      <c r="O1012" s="237"/>
      <c r="X1012" s="228"/>
    </row>
    <row r="1013" spans="7:24" s="222" customFormat="1" x14ac:dyDescent="0.25">
      <c r="G1013" s="235"/>
      <c r="H1013" s="236"/>
      <c r="I1013" s="236"/>
      <c r="J1013" s="236"/>
      <c r="O1013" s="237"/>
      <c r="X1013" s="228"/>
    </row>
    <row r="1014" spans="7:24" s="222" customFormat="1" x14ac:dyDescent="0.25">
      <c r="G1014" s="235"/>
      <c r="H1014" s="236"/>
      <c r="I1014" s="236"/>
      <c r="J1014" s="236"/>
      <c r="O1014" s="237"/>
      <c r="X1014" s="228"/>
    </row>
    <row r="1015" spans="7:24" s="222" customFormat="1" x14ac:dyDescent="0.25">
      <c r="G1015" s="235"/>
      <c r="H1015" s="236"/>
      <c r="I1015" s="236"/>
      <c r="J1015" s="236"/>
      <c r="O1015" s="237"/>
      <c r="X1015" s="228"/>
    </row>
    <row r="1016" spans="7:24" s="222" customFormat="1" x14ac:dyDescent="0.25">
      <c r="G1016" s="235"/>
      <c r="H1016" s="236"/>
      <c r="I1016" s="236"/>
      <c r="J1016" s="236"/>
      <c r="O1016" s="237"/>
      <c r="X1016" s="228"/>
    </row>
    <row r="1017" spans="7:24" s="222" customFormat="1" x14ac:dyDescent="0.25">
      <c r="G1017" s="235"/>
      <c r="H1017" s="236"/>
      <c r="I1017" s="236"/>
      <c r="J1017" s="236"/>
      <c r="O1017" s="237"/>
      <c r="X1017" s="228"/>
    </row>
    <row r="1018" spans="7:24" s="222" customFormat="1" x14ac:dyDescent="0.25">
      <c r="G1018" s="235"/>
      <c r="H1018" s="236"/>
      <c r="I1018" s="236"/>
      <c r="J1018" s="236"/>
      <c r="O1018" s="237"/>
      <c r="X1018" s="228"/>
    </row>
    <row r="1019" spans="7:24" s="222" customFormat="1" x14ac:dyDescent="0.25">
      <c r="G1019" s="235"/>
      <c r="H1019" s="236"/>
      <c r="I1019" s="236"/>
      <c r="J1019" s="236"/>
      <c r="O1019" s="237"/>
      <c r="X1019" s="228"/>
    </row>
    <row r="1020" spans="7:24" s="222" customFormat="1" x14ac:dyDescent="0.25">
      <c r="G1020" s="235"/>
      <c r="H1020" s="236"/>
      <c r="I1020" s="236"/>
      <c r="J1020" s="236"/>
      <c r="O1020" s="237"/>
      <c r="X1020" s="228"/>
    </row>
    <row r="1021" spans="7:24" s="222" customFormat="1" x14ac:dyDescent="0.25">
      <c r="G1021" s="235"/>
      <c r="H1021" s="236"/>
      <c r="I1021" s="236"/>
      <c r="J1021" s="236"/>
      <c r="O1021" s="237"/>
      <c r="X1021" s="228"/>
    </row>
    <row r="1022" spans="7:24" s="222" customFormat="1" x14ac:dyDescent="0.25">
      <c r="G1022" s="235"/>
      <c r="H1022" s="236"/>
      <c r="I1022" s="236"/>
      <c r="J1022" s="236"/>
      <c r="O1022" s="237"/>
      <c r="X1022" s="228"/>
    </row>
    <row r="1023" spans="7:24" s="222" customFormat="1" x14ac:dyDescent="0.25">
      <c r="G1023" s="235"/>
      <c r="H1023" s="236"/>
      <c r="I1023" s="236"/>
      <c r="J1023" s="236"/>
      <c r="O1023" s="237"/>
      <c r="X1023" s="228"/>
    </row>
    <row r="1024" spans="7:24" s="222" customFormat="1" x14ac:dyDescent="0.25">
      <c r="G1024" s="235"/>
      <c r="H1024" s="236"/>
      <c r="I1024" s="236"/>
      <c r="J1024" s="236"/>
      <c r="O1024" s="237"/>
      <c r="X1024" s="228"/>
    </row>
    <row r="1025" spans="7:24" s="222" customFormat="1" x14ac:dyDescent="0.25">
      <c r="G1025" s="235"/>
      <c r="H1025" s="236"/>
      <c r="I1025" s="236"/>
      <c r="J1025" s="236"/>
      <c r="O1025" s="237"/>
      <c r="X1025" s="228"/>
    </row>
    <row r="1026" spans="7:24" s="222" customFormat="1" x14ac:dyDescent="0.25">
      <c r="G1026" s="235"/>
      <c r="H1026" s="236"/>
      <c r="I1026" s="236"/>
      <c r="J1026" s="236"/>
      <c r="O1026" s="237"/>
      <c r="X1026" s="228"/>
    </row>
    <row r="1027" spans="7:24" s="222" customFormat="1" x14ac:dyDescent="0.25">
      <c r="G1027" s="235"/>
      <c r="H1027" s="236"/>
      <c r="I1027" s="236"/>
      <c r="J1027" s="236"/>
      <c r="O1027" s="237"/>
      <c r="X1027" s="228"/>
    </row>
    <row r="1028" spans="7:24" s="222" customFormat="1" x14ac:dyDescent="0.25">
      <c r="G1028" s="235"/>
      <c r="H1028" s="236"/>
      <c r="I1028" s="236"/>
      <c r="J1028" s="236"/>
      <c r="O1028" s="237"/>
      <c r="X1028" s="228"/>
    </row>
    <row r="1029" spans="7:24" s="222" customFormat="1" x14ac:dyDescent="0.25">
      <c r="G1029" s="235"/>
      <c r="H1029" s="236"/>
      <c r="I1029" s="236"/>
      <c r="J1029" s="236"/>
      <c r="O1029" s="237"/>
      <c r="X1029" s="228"/>
    </row>
    <row r="1030" spans="7:24" s="222" customFormat="1" x14ac:dyDescent="0.25">
      <c r="G1030" s="235"/>
      <c r="H1030" s="236"/>
      <c r="I1030" s="236"/>
      <c r="J1030" s="236"/>
      <c r="O1030" s="237"/>
      <c r="X1030" s="228"/>
    </row>
    <row r="1031" spans="7:24" s="222" customFormat="1" x14ac:dyDescent="0.25">
      <c r="G1031" s="235"/>
      <c r="H1031" s="236"/>
      <c r="I1031" s="236"/>
      <c r="J1031" s="236"/>
      <c r="O1031" s="237"/>
      <c r="X1031" s="228"/>
    </row>
    <row r="1032" spans="7:24" s="222" customFormat="1" x14ac:dyDescent="0.25">
      <c r="G1032" s="235"/>
      <c r="H1032" s="236"/>
      <c r="I1032" s="236"/>
      <c r="J1032" s="236"/>
      <c r="O1032" s="237"/>
      <c r="X1032" s="228"/>
    </row>
    <row r="1033" spans="7:24" s="222" customFormat="1" x14ac:dyDescent="0.25">
      <c r="G1033" s="235"/>
      <c r="H1033" s="236"/>
      <c r="I1033" s="236"/>
      <c r="J1033" s="236"/>
      <c r="O1033" s="237"/>
      <c r="X1033" s="228"/>
    </row>
    <row r="1034" spans="7:24" s="222" customFormat="1" x14ac:dyDescent="0.25">
      <c r="G1034" s="235"/>
      <c r="H1034" s="236"/>
      <c r="I1034" s="236"/>
      <c r="J1034" s="236"/>
      <c r="O1034" s="237"/>
      <c r="X1034" s="228"/>
    </row>
    <row r="1035" spans="7:24" s="222" customFormat="1" x14ac:dyDescent="0.25">
      <c r="G1035" s="235"/>
      <c r="H1035" s="236"/>
      <c r="I1035" s="236"/>
      <c r="J1035" s="236"/>
      <c r="O1035" s="237"/>
      <c r="X1035" s="228"/>
    </row>
    <row r="1036" spans="7:24" s="222" customFormat="1" x14ac:dyDescent="0.25">
      <c r="G1036" s="235"/>
      <c r="H1036" s="236"/>
      <c r="I1036" s="236"/>
      <c r="J1036" s="236"/>
      <c r="O1036" s="237"/>
      <c r="X1036" s="228"/>
    </row>
    <row r="1037" spans="7:24" s="222" customFormat="1" x14ac:dyDescent="0.25">
      <c r="G1037" s="235"/>
      <c r="H1037" s="236"/>
      <c r="I1037" s="236"/>
      <c r="J1037" s="236"/>
      <c r="O1037" s="237"/>
      <c r="X1037" s="228"/>
    </row>
    <row r="1038" spans="7:24" s="222" customFormat="1" x14ac:dyDescent="0.25">
      <c r="G1038" s="235"/>
      <c r="H1038" s="236"/>
      <c r="I1038" s="236"/>
      <c r="J1038" s="236"/>
      <c r="O1038" s="237"/>
      <c r="X1038" s="228"/>
    </row>
    <row r="1039" spans="7:24" s="222" customFormat="1" x14ac:dyDescent="0.25">
      <c r="G1039" s="235"/>
      <c r="H1039" s="236"/>
      <c r="I1039" s="236"/>
      <c r="J1039" s="236"/>
      <c r="O1039" s="237"/>
      <c r="X1039" s="228"/>
    </row>
    <row r="1040" spans="7:24" s="222" customFormat="1" x14ac:dyDescent="0.25">
      <c r="G1040" s="235"/>
      <c r="H1040" s="236"/>
      <c r="I1040" s="236"/>
      <c r="J1040" s="236"/>
      <c r="O1040" s="237"/>
      <c r="X1040" s="228"/>
    </row>
    <row r="1041" spans="7:24" s="222" customFormat="1" x14ac:dyDescent="0.25">
      <c r="G1041" s="235"/>
      <c r="H1041" s="236"/>
      <c r="I1041" s="236"/>
      <c r="J1041" s="236"/>
      <c r="O1041" s="237"/>
      <c r="X1041" s="228"/>
    </row>
    <row r="1042" spans="7:24" s="222" customFormat="1" x14ac:dyDescent="0.25">
      <c r="G1042" s="235"/>
      <c r="H1042" s="236"/>
      <c r="I1042" s="236"/>
      <c r="J1042" s="236"/>
      <c r="O1042" s="237"/>
      <c r="X1042" s="228"/>
    </row>
    <row r="1043" spans="7:24" s="222" customFormat="1" x14ac:dyDescent="0.25">
      <c r="G1043" s="235"/>
      <c r="H1043" s="236"/>
      <c r="I1043" s="236"/>
      <c r="J1043" s="236"/>
      <c r="O1043" s="237"/>
      <c r="X1043" s="228"/>
    </row>
    <row r="1044" spans="7:24" s="222" customFormat="1" x14ac:dyDescent="0.25">
      <c r="G1044" s="235"/>
      <c r="H1044" s="236"/>
      <c r="I1044" s="236"/>
      <c r="J1044" s="236"/>
      <c r="O1044" s="237"/>
      <c r="X1044" s="228"/>
    </row>
    <row r="1045" spans="7:24" s="222" customFormat="1" x14ac:dyDescent="0.25">
      <c r="G1045" s="235"/>
      <c r="H1045" s="236"/>
      <c r="I1045" s="236"/>
      <c r="J1045" s="236"/>
      <c r="O1045" s="237"/>
      <c r="X1045" s="228"/>
    </row>
    <row r="1046" spans="7:24" s="222" customFormat="1" x14ac:dyDescent="0.25">
      <c r="G1046" s="235"/>
      <c r="H1046" s="236"/>
      <c r="I1046" s="236"/>
      <c r="J1046" s="236"/>
      <c r="O1046" s="237"/>
      <c r="X1046" s="228"/>
    </row>
    <row r="1047" spans="7:24" s="222" customFormat="1" x14ac:dyDescent="0.25">
      <c r="G1047" s="235"/>
      <c r="H1047" s="236"/>
      <c r="I1047" s="236"/>
      <c r="J1047" s="236"/>
      <c r="O1047" s="237"/>
      <c r="X1047" s="228"/>
    </row>
    <row r="1048" spans="7:24" s="222" customFormat="1" x14ac:dyDescent="0.25">
      <c r="G1048" s="235"/>
      <c r="H1048" s="236"/>
      <c r="I1048" s="236"/>
      <c r="J1048" s="236"/>
      <c r="O1048" s="237"/>
      <c r="X1048" s="228"/>
    </row>
    <row r="1049" spans="7:24" s="222" customFormat="1" x14ac:dyDescent="0.25">
      <c r="G1049" s="235"/>
      <c r="H1049" s="236"/>
      <c r="I1049" s="236"/>
      <c r="J1049" s="236"/>
      <c r="O1049" s="237"/>
      <c r="X1049" s="228"/>
    </row>
    <row r="1050" spans="7:24" s="222" customFormat="1" x14ac:dyDescent="0.25">
      <c r="G1050" s="235"/>
      <c r="H1050" s="236"/>
      <c r="I1050" s="236"/>
      <c r="J1050" s="236"/>
      <c r="O1050" s="237"/>
      <c r="X1050" s="228"/>
    </row>
    <row r="1051" spans="7:24" s="222" customFormat="1" x14ac:dyDescent="0.25">
      <c r="G1051" s="235"/>
      <c r="H1051" s="236"/>
      <c r="I1051" s="236"/>
      <c r="J1051" s="236"/>
      <c r="O1051" s="237"/>
      <c r="X1051" s="228"/>
    </row>
    <row r="1052" spans="7:24" s="222" customFormat="1" x14ac:dyDescent="0.25">
      <c r="G1052" s="235"/>
      <c r="H1052" s="236"/>
      <c r="I1052" s="236"/>
      <c r="J1052" s="236"/>
      <c r="O1052" s="237"/>
      <c r="X1052" s="228"/>
    </row>
    <row r="1053" spans="7:24" s="222" customFormat="1" x14ac:dyDescent="0.25">
      <c r="G1053" s="235"/>
      <c r="H1053" s="236"/>
      <c r="I1053" s="236"/>
      <c r="J1053" s="236"/>
      <c r="O1053" s="237"/>
      <c r="X1053" s="228"/>
    </row>
    <row r="1054" spans="7:24" s="222" customFormat="1" x14ac:dyDescent="0.25">
      <c r="G1054" s="235"/>
      <c r="H1054" s="236"/>
      <c r="I1054" s="236"/>
      <c r="J1054" s="236"/>
      <c r="O1054" s="237"/>
      <c r="X1054" s="228"/>
    </row>
    <row r="1055" spans="7:24" s="222" customFormat="1" x14ac:dyDescent="0.25">
      <c r="G1055" s="235"/>
      <c r="H1055" s="236"/>
      <c r="I1055" s="236"/>
      <c r="J1055" s="236"/>
      <c r="O1055" s="237"/>
      <c r="X1055" s="228"/>
    </row>
    <row r="1056" spans="7:24" s="222" customFormat="1" x14ac:dyDescent="0.25">
      <c r="G1056" s="235"/>
      <c r="H1056" s="236"/>
      <c r="I1056" s="236"/>
      <c r="J1056" s="236"/>
      <c r="O1056" s="237"/>
      <c r="X1056" s="228"/>
    </row>
    <row r="1057" spans="7:24" s="222" customFormat="1" x14ac:dyDescent="0.25">
      <c r="G1057" s="235"/>
      <c r="H1057" s="236"/>
      <c r="I1057" s="236"/>
      <c r="J1057" s="236"/>
      <c r="O1057" s="237"/>
      <c r="X1057" s="228"/>
    </row>
    <row r="1058" spans="7:24" s="222" customFormat="1" x14ac:dyDescent="0.25">
      <c r="G1058" s="235"/>
      <c r="H1058" s="236"/>
      <c r="I1058" s="236"/>
      <c r="J1058" s="236"/>
      <c r="O1058" s="237"/>
      <c r="X1058" s="228"/>
    </row>
    <row r="1059" spans="7:24" s="222" customFormat="1" x14ac:dyDescent="0.25">
      <c r="G1059" s="235"/>
      <c r="H1059" s="236"/>
      <c r="I1059" s="236"/>
      <c r="J1059" s="236"/>
      <c r="O1059" s="237"/>
      <c r="X1059" s="228"/>
    </row>
    <row r="1060" spans="7:24" s="222" customFormat="1" x14ac:dyDescent="0.25">
      <c r="G1060" s="235"/>
      <c r="H1060" s="236"/>
      <c r="I1060" s="236"/>
      <c r="J1060" s="236"/>
      <c r="O1060" s="237"/>
      <c r="X1060" s="228"/>
    </row>
    <row r="1061" spans="7:24" s="222" customFormat="1" x14ac:dyDescent="0.25">
      <c r="G1061" s="235"/>
      <c r="H1061" s="236"/>
      <c r="I1061" s="236"/>
      <c r="J1061" s="236"/>
      <c r="O1061" s="237"/>
      <c r="X1061" s="228"/>
    </row>
    <row r="1062" spans="7:24" s="222" customFormat="1" x14ac:dyDescent="0.25">
      <c r="G1062" s="235"/>
      <c r="H1062" s="236"/>
      <c r="I1062" s="236"/>
      <c r="J1062" s="236"/>
      <c r="O1062" s="237"/>
      <c r="X1062" s="228"/>
    </row>
    <row r="1063" spans="7:24" s="222" customFormat="1" x14ac:dyDescent="0.25">
      <c r="G1063" s="235"/>
      <c r="H1063" s="236"/>
      <c r="I1063" s="236"/>
      <c r="J1063" s="236"/>
      <c r="O1063" s="237"/>
      <c r="X1063" s="228"/>
    </row>
    <row r="1064" spans="7:24" s="222" customFormat="1" x14ac:dyDescent="0.25">
      <c r="G1064" s="235"/>
      <c r="H1064" s="236"/>
      <c r="I1064" s="236"/>
      <c r="J1064" s="236"/>
      <c r="O1064" s="237"/>
      <c r="X1064" s="228"/>
    </row>
    <row r="1065" spans="7:24" s="222" customFormat="1" x14ac:dyDescent="0.25">
      <c r="G1065" s="235"/>
      <c r="H1065" s="236"/>
      <c r="I1065" s="236"/>
      <c r="J1065" s="236"/>
      <c r="O1065" s="237"/>
      <c r="X1065" s="228"/>
    </row>
    <row r="1066" spans="7:24" s="222" customFormat="1" x14ac:dyDescent="0.25">
      <c r="G1066" s="235"/>
      <c r="H1066" s="236"/>
      <c r="I1066" s="236"/>
      <c r="J1066" s="236"/>
      <c r="O1066" s="237"/>
      <c r="X1066" s="228"/>
    </row>
    <row r="1067" spans="7:24" s="222" customFormat="1" x14ac:dyDescent="0.25">
      <c r="G1067" s="235"/>
      <c r="H1067" s="236"/>
      <c r="I1067" s="236"/>
      <c r="J1067" s="236"/>
      <c r="O1067" s="237"/>
      <c r="X1067" s="228"/>
    </row>
    <row r="1068" spans="7:24" s="222" customFormat="1" x14ac:dyDescent="0.25">
      <c r="G1068" s="235"/>
      <c r="H1068" s="236"/>
      <c r="I1068" s="236"/>
      <c r="J1068" s="236"/>
      <c r="O1068" s="237"/>
      <c r="X1068" s="228"/>
    </row>
    <row r="1069" spans="7:24" s="222" customFormat="1" x14ac:dyDescent="0.25">
      <c r="G1069" s="235"/>
      <c r="H1069" s="236"/>
      <c r="I1069" s="236"/>
      <c r="J1069" s="236"/>
      <c r="O1069" s="237"/>
      <c r="X1069" s="228"/>
    </row>
    <row r="1070" spans="7:24" s="222" customFormat="1" x14ac:dyDescent="0.25">
      <c r="G1070" s="235"/>
      <c r="H1070" s="236"/>
      <c r="I1070" s="236"/>
      <c r="J1070" s="236"/>
      <c r="O1070" s="237"/>
      <c r="X1070" s="228"/>
    </row>
    <row r="1071" spans="7:24" s="222" customFormat="1" x14ac:dyDescent="0.25">
      <c r="G1071" s="235"/>
      <c r="H1071" s="236"/>
      <c r="I1071" s="236"/>
      <c r="J1071" s="236"/>
      <c r="O1071" s="237"/>
      <c r="X1071" s="228"/>
    </row>
    <row r="1072" spans="7:24" s="222" customFormat="1" x14ac:dyDescent="0.25">
      <c r="G1072" s="235"/>
      <c r="H1072" s="236"/>
      <c r="I1072" s="236"/>
      <c r="J1072" s="236"/>
      <c r="O1072" s="237"/>
      <c r="X1072" s="228"/>
    </row>
    <row r="1073" spans="7:24" s="222" customFormat="1" x14ac:dyDescent="0.25">
      <c r="G1073" s="235"/>
      <c r="H1073" s="236"/>
      <c r="I1073" s="236"/>
      <c r="J1073" s="236"/>
      <c r="O1073" s="237"/>
      <c r="X1073" s="228"/>
    </row>
    <row r="1074" spans="7:24" s="222" customFormat="1" x14ac:dyDescent="0.25">
      <c r="G1074" s="235"/>
      <c r="H1074" s="236"/>
      <c r="I1074" s="236"/>
      <c r="J1074" s="236"/>
      <c r="O1074" s="237"/>
      <c r="X1074" s="228"/>
    </row>
    <row r="1075" spans="7:24" s="222" customFormat="1" x14ac:dyDescent="0.25">
      <c r="G1075" s="235"/>
      <c r="H1075" s="236"/>
      <c r="I1075" s="236"/>
      <c r="J1075" s="236"/>
      <c r="O1075" s="237"/>
      <c r="X1075" s="228"/>
    </row>
    <row r="1076" spans="7:24" s="222" customFormat="1" x14ac:dyDescent="0.25">
      <c r="G1076" s="235"/>
      <c r="H1076" s="236"/>
      <c r="I1076" s="236"/>
      <c r="J1076" s="236"/>
      <c r="O1076" s="237"/>
      <c r="X1076" s="228"/>
    </row>
    <row r="1077" spans="7:24" s="222" customFormat="1" x14ac:dyDescent="0.25">
      <c r="G1077" s="235"/>
      <c r="H1077" s="236"/>
      <c r="I1077" s="236"/>
      <c r="J1077" s="236"/>
      <c r="O1077" s="237"/>
      <c r="X1077" s="228"/>
    </row>
    <row r="1078" spans="7:24" s="222" customFormat="1" x14ac:dyDescent="0.25">
      <c r="G1078" s="235"/>
      <c r="H1078" s="236"/>
      <c r="I1078" s="236"/>
      <c r="J1078" s="236"/>
      <c r="O1078" s="237"/>
      <c r="X1078" s="228"/>
    </row>
    <row r="1079" spans="7:24" s="222" customFormat="1" x14ac:dyDescent="0.25">
      <c r="G1079" s="235"/>
      <c r="H1079" s="236"/>
      <c r="I1079" s="236"/>
      <c r="J1079" s="236"/>
      <c r="O1079" s="237"/>
      <c r="X1079" s="228"/>
    </row>
    <row r="1080" spans="7:24" s="222" customFormat="1" x14ac:dyDescent="0.25">
      <c r="G1080" s="235"/>
      <c r="H1080" s="236"/>
      <c r="I1080" s="236"/>
      <c r="J1080" s="236"/>
      <c r="O1080" s="237"/>
      <c r="X1080" s="228"/>
    </row>
    <row r="1081" spans="7:24" s="222" customFormat="1" x14ac:dyDescent="0.25">
      <c r="G1081" s="235"/>
      <c r="H1081" s="236"/>
      <c r="I1081" s="236"/>
      <c r="J1081" s="236"/>
      <c r="O1081" s="237"/>
      <c r="X1081" s="228"/>
    </row>
    <row r="1082" spans="7:24" s="222" customFormat="1" x14ac:dyDescent="0.25">
      <c r="G1082" s="235"/>
      <c r="H1082" s="236"/>
      <c r="I1082" s="236"/>
      <c r="J1082" s="236"/>
      <c r="O1082" s="237"/>
      <c r="X1082" s="228"/>
    </row>
    <row r="1083" spans="7:24" s="222" customFormat="1" x14ac:dyDescent="0.25">
      <c r="G1083" s="235"/>
      <c r="H1083" s="236"/>
      <c r="I1083" s="236"/>
      <c r="J1083" s="236"/>
      <c r="O1083" s="237"/>
      <c r="X1083" s="228"/>
    </row>
    <row r="1084" spans="7:24" s="222" customFormat="1" x14ac:dyDescent="0.25">
      <c r="G1084" s="235"/>
      <c r="H1084" s="236"/>
      <c r="I1084" s="236"/>
      <c r="J1084" s="236"/>
      <c r="O1084" s="237"/>
      <c r="X1084" s="228"/>
    </row>
    <row r="1085" spans="7:24" s="222" customFormat="1" x14ac:dyDescent="0.25">
      <c r="G1085" s="235"/>
      <c r="H1085" s="236"/>
      <c r="I1085" s="236"/>
      <c r="J1085" s="236"/>
      <c r="O1085" s="237"/>
      <c r="X1085" s="228"/>
    </row>
    <row r="1086" spans="7:24" s="222" customFormat="1" x14ac:dyDescent="0.25">
      <c r="G1086" s="235"/>
      <c r="H1086" s="236"/>
      <c r="I1086" s="236"/>
      <c r="J1086" s="236"/>
      <c r="O1086" s="237"/>
      <c r="X1086" s="228"/>
    </row>
    <row r="1087" spans="7:24" s="222" customFormat="1" x14ac:dyDescent="0.25">
      <c r="G1087" s="235"/>
      <c r="H1087" s="236"/>
      <c r="I1087" s="236"/>
      <c r="J1087" s="236"/>
      <c r="O1087" s="237"/>
      <c r="X1087" s="228"/>
    </row>
    <row r="1088" spans="7:24" s="222" customFormat="1" x14ac:dyDescent="0.25">
      <c r="G1088" s="235"/>
      <c r="H1088" s="236"/>
      <c r="I1088" s="236"/>
      <c r="J1088" s="236"/>
      <c r="O1088" s="237"/>
      <c r="X1088" s="228"/>
    </row>
    <row r="1089" spans="7:24" s="222" customFormat="1" x14ac:dyDescent="0.25">
      <c r="G1089" s="235"/>
      <c r="H1089" s="236"/>
      <c r="I1089" s="236"/>
      <c r="J1089" s="236"/>
      <c r="O1089" s="237"/>
      <c r="X1089" s="228"/>
    </row>
    <row r="1090" spans="7:24" s="222" customFormat="1" x14ac:dyDescent="0.25">
      <c r="G1090" s="235"/>
      <c r="H1090" s="236"/>
      <c r="I1090" s="236"/>
      <c r="J1090" s="236"/>
      <c r="O1090" s="237"/>
      <c r="X1090" s="228"/>
    </row>
    <row r="1091" spans="7:24" s="222" customFormat="1" x14ac:dyDescent="0.25">
      <c r="G1091" s="235"/>
      <c r="H1091" s="236"/>
      <c r="I1091" s="236"/>
      <c r="J1091" s="236"/>
      <c r="O1091" s="237"/>
      <c r="X1091" s="228"/>
    </row>
    <row r="1092" spans="7:24" s="222" customFormat="1" x14ac:dyDescent="0.25">
      <c r="G1092" s="235"/>
      <c r="H1092" s="236"/>
      <c r="I1092" s="236"/>
      <c r="J1092" s="236"/>
      <c r="O1092" s="237"/>
      <c r="X1092" s="228"/>
    </row>
    <row r="1093" spans="7:24" s="222" customFormat="1" x14ac:dyDescent="0.25">
      <c r="G1093" s="235"/>
      <c r="H1093" s="236"/>
      <c r="I1093" s="236"/>
      <c r="J1093" s="236"/>
      <c r="O1093" s="237"/>
      <c r="X1093" s="228"/>
    </row>
    <row r="1094" spans="7:24" s="222" customFormat="1" x14ac:dyDescent="0.25">
      <c r="G1094" s="235"/>
      <c r="H1094" s="236"/>
      <c r="I1094" s="236"/>
      <c r="J1094" s="236"/>
      <c r="O1094" s="237"/>
      <c r="X1094" s="228"/>
    </row>
    <row r="1095" spans="7:24" s="222" customFormat="1" x14ac:dyDescent="0.25">
      <c r="G1095" s="235"/>
      <c r="H1095" s="236"/>
      <c r="I1095" s="236"/>
      <c r="J1095" s="236"/>
      <c r="O1095" s="237"/>
      <c r="X1095" s="228"/>
    </row>
    <row r="1096" spans="7:24" s="222" customFormat="1" x14ac:dyDescent="0.25">
      <c r="G1096" s="235"/>
      <c r="H1096" s="236"/>
      <c r="I1096" s="236"/>
      <c r="J1096" s="236"/>
      <c r="O1096" s="237"/>
      <c r="X1096" s="228"/>
    </row>
    <row r="1097" spans="7:24" s="222" customFormat="1" x14ac:dyDescent="0.25">
      <c r="G1097" s="235"/>
      <c r="H1097" s="236"/>
      <c r="I1097" s="236"/>
      <c r="J1097" s="236"/>
      <c r="O1097" s="237"/>
      <c r="X1097" s="228"/>
    </row>
    <row r="1098" spans="7:24" s="222" customFormat="1" x14ac:dyDescent="0.25">
      <c r="G1098" s="235"/>
      <c r="H1098" s="236"/>
      <c r="I1098" s="236"/>
      <c r="J1098" s="236"/>
      <c r="O1098" s="237"/>
      <c r="X1098" s="228"/>
    </row>
    <row r="1099" spans="7:24" s="222" customFormat="1" x14ac:dyDescent="0.25">
      <c r="G1099" s="235"/>
      <c r="H1099" s="236"/>
      <c r="I1099" s="236"/>
      <c r="J1099" s="236"/>
      <c r="O1099" s="237"/>
      <c r="X1099" s="228"/>
    </row>
    <row r="1100" spans="7:24" s="222" customFormat="1" x14ac:dyDescent="0.25">
      <c r="G1100" s="235"/>
      <c r="H1100" s="236"/>
      <c r="I1100" s="236"/>
      <c r="J1100" s="236"/>
      <c r="O1100" s="237"/>
      <c r="X1100" s="228"/>
    </row>
    <row r="1101" spans="7:24" s="222" customFormat="1" x14ac:dyDescent="0.25">
      <c r="G1101" s="235"/>
      <c r="H1101" s="236"/>
      <c r="I1101" s="236"/>
      <c r="J1101" s="236"/>
      <c r="O1101" s="237"/>
      <c r="X1101" s="228"/>
    </row>
    <row r="1102" spans="7:24" s="222" customFormat="1" x14ac:dyDescent="0.25">
      <c r="G1102" s="235"/>
      <c r="H1102" s="236"/>
      <c r="I1102" s="236"/>
      <c r="J1102" s="236"/>
      <c r="O1102" s="237"/>
      <c r="X1102" s="228"/>
    </row>
    <row r="1103" spans="7:24" s="222" customFormat="1" x14ac:dyDescent="0.25">
      <c r="G1103" s="235"/>
      <c r="H1103" s="236"/>
      <c r="I1103" s="236"/>
      <c r="J1103" s="236"/>
      <c r="O1103" s="237"/>
      <c r="X1103" s="228"/>
    </row>
    <row r="1104" spans="7:24" s="222" customFormat="1" x14ac:dyDescent="0.25">
      <c r="G1104" s="235"/>
      <c r="H1104" s="236"/>
      <c r="I1104" s="236"/>
      <c r="J1104" s="236"/>
      <c r="O1104" s="237"/>
      <c r="X1104" s="228"/>
    </row>
    <row r="1105" spans="7:24" s="222" customFormat="1" x14ac:dyDescent="0.25">
      <c r="G1105" s="235"/>
      <c r="H1105" s="236"/>
      <c r="I1105" s="236"/>
      <c r="J1105" s="236"/>
      <c r="O1105" s="237"/>
      <c r="X1105" s="228"/>
    </row>
    <row r="1106" spans="7:24" s="222" customFormat="1" x14ac:dyDescent="0.25">
      <c r="G1106" s="235"/>
      <c r="H1106" s="236"/>
      <c r="I1106" s="236"/>
      <c r="J1106" s="236"/>
      <c r="O1106" s="237"/>
      <c r="X1106" s="228"/>
    </row>
    <row r="1107" spans="7:24" s="222" customFormat="1" x14ac:dyDescent="0.25">
      <c r="G1107" s="235"/>
      <c r="H1107" s="236"/>
      <c r="I1107" s="236"/>
      <c r="J1107" s="236"/>
      <c r="O1107" s="237"/>
      <c r="X1107" s="228"/>
    </row>
    <row r="1108" spans="7:24" s="222" customFormat="1" x14ac:dyDescent="0.25">
      <c r="G1108" s="235"/>
      <c r="H1108" s="236"/>
      <c r="I1108" s="236"/>
      <c r="J1108" s="236"/>
      <c r="O1108" s="237"/>
      <c r="X1108" s="228"/>
    </row>
    <row r="1109" spans="7:24" s="222" customFormat="1" x14ac:dyDescent="0.25">
      <c r="G1109" s="235"/>
      <c r="H1109" s="236"/>
      <c r="I1109" s="236"/>
      <c r="J1109" s="236"/>
      <c r="O1109" s="237"/>
      <c r="X1109" s="228"/>
    </row>
    <row r="1110" spans="7:24" s="222" customFormat="1" x14ac:dyDescent="0.25">
      <c r="G1110" s="235"/>
      <c r="H1110" s="236"/>
      <c r="I1110" s="236"/>
      <c r="J1110" s="236"/>
      <c r="O1110" s="237"/>
      <c r="X1110" s="228"/>
    </row>
    <row r="1111" spans="7:24" s="222" customFormat="1" x14ac:dyDescent="0.25">
      <c r="G1111" s="235"/>
      <c r="H1111" s="236"/>
      <c r="I1111" s="236"/>
      <c r="J1111" s="236"/>
      <c r="O1111" s="237"/>
      <c r="X1111" s="228"/>
    </row>
    <row r="1112" spans="7:24" s="222" customFormat="1" x14ac:dyDescent="0.25">
      <c r="G1112" s="235"/>
      <c r="H1112" s="236"/>
      <c r="I1112" s="236"/>
      <c r="J1112" s="236"/>
      <c r="O1112" s="237"/>
      <c r="X1112" s="228"/>
    </row>
    <row r="1113" spans="7:24" s="222" customFormat="1" x14ac:dyDescent="0.25">
      <c r="G1113" s="235"/>
      <c r="H1113" s="236"/>
      <c r="I1113" s="236"/>
      <c r="J1113" s="236"/>
      <c r="O1113" s="237"/>
      <c r="X1113" s="228"/>
    </row>
    <row r="1114" spans="7:24" s="222" customFormat="1" x14ac:dyDescent="0.25">
      <c r="G1114" s="235"/>
      <c r="H1114" s="236"/>
      <c r="I1114" s="236"/>
      <c r="J1114" s="236"/>
      <c r="O1114" s="237"/>
      <c r="X1114" s="228"/>
    </row>
    <row r="1115" spans="7:24" s="222" customFormat="1" x14ac:dyDescent="0.25">
      <c r="G1115" s="235"/>
      <c r="H1115" s="236"/>
      <c r="I1115" s="236"/>
      <c r="J1115" s="236"/>
      <c r="O1115" s="237"/>
      <c r="X1115" s="228"/>
    </row>
    <row r="1116" spans="7:24" s="222" customFormat="1" x14ac:dyDescent="0.25">
      <c r="G1116" s="235"/>
      <c r="H1116" s="236"/>
      <c r="I1116" s="236"/>
      <c r="J1116" s="236"/>
      <c r="O1116" s="237"/>
      <c r="X1116" s="228"/>
    </row>
    <row r="1117" spans="7:24" s="222" customFormat="1" x14ac:dyDescent="0.25">
      <c r="G1117" s="235"/>
      <c r="H1117" s="236"/>
      <c r="I1117" s="236"/>
      <c r="J1117" s="236"/>
      <c r="O1117" s="237"/>
      <c r="X1117" s="228"/>
    </row>
    <row r="1118" spans="7:24" s="222" customFormat="1" x14ac:dyDescent="0.25">
      <c r="G1118" s="235"/>
      <c r="H1118" s="236"/>
      <c r="I1118" s="236"/>
      <c r="J1118" s="236"/>
      <c r="O1118" s="237"/>
      <c r="X1118" s="228"/>
    </row>
    <row r="1119" spans="7:24" s="222" customFormat="1" x14ac:dyDescent="0.25">
      <c r="G1119" s="235"/>
      <c r="H1119" s="236"/>
      <c r="I1119" s="236"/>
      <c r="J1119" s="236"/>
      <c r="O1119" s="237"/>
      <c r="X1119" s="228"/>
    </row>
    <row r="1120" spans="7:24" s="222" customFormat="1" x14ac:dyDescent="0.25">
      <c r="G1120" s="235"/>
      <c r="H1120" s="236"/>
      <c r="I1120" s="236"/>
      <c r="J1120" s="236"/>
      <c r="O1120" s="237"/>
      <c r="X1120" s="228"/>
    </row>
    <row r="1121" spans="7:24" s="222" customFormat="1" x14ac:dyDescent="0.25">
      <c r="G1121" s="235"/>
      <c r="H1121" s="236"/>
      <c r="I1121" s="236"/>
      <c r="J1121" s="236"/>
      <c r="O1121" s="237"/>
      <c r="X1121" s="228"/>
    </row>
    <row r="1122" spans="7:24" s="222" customFormat="1" x14ac:dyDescent="0.25">
      <c r="G1122" s="235"/>
      <c r="H1122" s="236"/>
      <c r="I1122" s="236"/>
      <c r="J1122" s="236"/>
      <c r="O1122" s="237"/>
      <c r="X1122" s="228"/>
    </row>
    <row r="1123" spans="7:24" s="222" customFormat="1" x14ac:dyDescent="0.25">
      <c r="G1123" s="235"/>
      <c r="H1123" s="236"/>
      <c r="I1123" s="236"/>
      <c r="J1123" s="236"/>
      <c r="O1123" s="237"/>
      <c r="X1123" s="228"/>
    </row>
    <row r="1124" spans="7:24" s="222" customFormat="1" x14ac:dyDescent="0.25">
      <c r="G1124" s="235"/>
      <c r="H1124" s="236"/>
      <c r="I1124" s="236"/>
      <c r="J1124" s="236"/>
      <c r="O1124" s="237"/>
      <c r="X1124" s="228"/>
    </row>
    <row r="1125" spans="7:24" s="222" customFormat="1" x14ac:dyDescent="0.25">
      <c r="G1125" s="235"/>
      <c r="H1125" s="236"/>
      <c r="I1125" s="236"/>
      <c r="J1125" s="236"/>
      <c r="O1125" s="237"/>
      <c r="X1125" s="228"/>
    </row>
    <row r="1126" spans="7:24" s="222" customFormat="1" x14ac:dyDescent="0.25">
      <c r="G1126" s="235"/>
      <c r="H1126" s="236"/>
      <c r="I1126" s="236"/>
      <c r="J1126" s="236"/>
      <c r="O1126" s="237"/>
      <c r="X1126" s="228"/>
    </row>
    <row r="1127" spans="7:24" s="222" customFormat="1" x14ac:dyDescent="0.25">
      <c r="G1127" s="235"/>
      <c r="H1127" s="236"/>
      <c r="I1127" s="236"/>
      <c r="J1127" s="236"/>
      <c r="O1127" s="237"/>
      <c r="X1127" s="228"/>
    </row>
    <row r="1128" spans="7:24" s="222" customFormat="1" x14ac:dyDescent="0.25">
      <c r="G1128" s="235"/>
      <c r="H1128" s="236"/>
      <c r="I1128" s="236"/>
      <c r="J1128" s="236"/>
      <c r="O1128" s="237"/>
      <c r="X1128" s="228"/>
    </row>
    <row r="1129" spans="7:24" s="240" customFormat="1" x14ac:dyDescent="0.25">
      <c r="G1129" s="238"/>
      <c r="H1129" s="239"/>
      <c r="I1129" s="239"/>
      <c r="J1129" s="239"/>
      <c r="O1129" s="241"/>
      <c r="X1129" s="242"/>
    </row>
  </sheetData>
  <mergeCells count="548">
    <mergeCell ref="S4:S5"/>
    <mergeCell ref="H543:J543"/>
    <mergeCell ref="H544:J544"/>
    <mergeCell ref="H545:J545"/>
    <mergeCell ref="H531:J531"/>
    <mergeCell ref="H532:J532"/>
    <mergeCell ref="H533:J533"/>
    <mergeCell ref="H534:J534"/>
    <mergeCell ref="H535:J535"/>
    <mergeCell ref="H536:J536"/>
    <mergeCell ref="H546:J546"/>
    <mergeCell ref="H547:J547"/>
    <mergeCell ref="H537:J537"/>
    <mergeCell ref="H538:J538"/>
    <mergeCell ref="H539:J539"/>
    <mergeCell ref="H540:J540"/>
    <mergeCell ref="H541:J541"/>
    <mergeCell ref="H542:J542"/>
    <mergeCell ref="H523:J523"/>
    <mergeCell ref="H524:J524"/>
    <mergeCell ref="H525:J525"/>
    <mergeCell ref="H526:J526"/>
    <mergeCell ref="H527:J527"/>
    <mergeCell ref="H528:J528"/>
    <mergeCell ref="H513:J513"/>
    <mergeCell ref="H514:J514"/>
    <mergeCell ref="H515:J515"/>
    <mergeCell ref="H516:J516"/>
    <mergeCell ref="H529:J529"/>
    <mergeCell ref="H530:J530"/>
    <mergeCell ref="H519:J519"/>
    <mergeCell ref="H520:J520"/>
    <mergeCell ref="H521:J521"/>
    <mergeCell ref="H522:J522"/>
    <mergeCell ref="H503:J503"/>
    <mergeCell ref="H504:J504"/>
    <mergeCell ref="H517:J517"/>
    <mergeCell ref="H518:J518"/>
    <mergeCell ref="H507:J507"/>
    <mergeCell ref="H508:J508"/>
    <mergeCell ref="H509:J509"/>
    <mergeCell ref="H510:J510"/>
    <mergeCell ref="H511:J511"/>
    <mergeCell ref="H512:J512"/>
    <mergeCell ref="H505:J505"/>
    <mergeCell ref="H506:J506"/>
    <mergeCell ref="H495:J495"/>
    <mergeCell ref="H496:J496"/>
    <mergeCell ref="H497:J497"/>
    <mergeCell ref="H498:J498"/>
    <mergeCell ref="H499:J499"/>
    <mergeCell ref="H500:J500"/>
    <mergeCell ref="H501:J501"/>
    <mergeCell ref="H502:J502"/>
    <mergeCell ref="H487:J487"/>
    <mergeCell ref="H488:J488"/>
    <mergeCell ref="H489:J489"/>
    <mergeCell ref="H490:J490"/>
    <mergeCell ref="H491:J491"/>
    <mergeCell ref="H492:J492"/>
    <mergeCell ref="H477:J477"/>
    <mergeCell ref="H478:J478"/>
    <mergeCell ref="H479:J479"/>
    <mergeCell ref="H480:J480"/>
    <mergeCell ref="H493:J493"/>
    <mergeCell ref="H494:J494"/>
    <mergeCell ref="H483:J483"/>
    <mergeCell ref="H484:J484"/>
    <mergeCell ref="H485:J485"/>
    <mergeCell ref="H486:J486"/>
    <mergeCell ref="H467:J467"/>
    <mergeCell ref="H468:J468"/>
    <mergeCell ref="H481:J481"/>
    <mergeCell ref="H482:J482"/>
    <mergeCell ref="H471:J471"/>
    <mergeCell ref="H472:J472"/>
    <mergeCell ref="H473:J473"/>
    <mergeCell ref="H474:J474"/>
    <mergeCell ref="H475:J475"/>
    <mergeCell ref="H476:J476"/>
    <mergeCell ref="H469:J469"/>
    <mergeCell ref="H470:J470"/>
    <mergeCell ref="H459:J459"/>
    <mergeCell ref="H460:J460"/>
    <mergeCell ref="H461:J461"/>
    <mergeCell ref="H462:J462"/>
    <mergeCell ref="H463:J463"/>
    <mergeCell ref="H464:J464"/>
    <mergeCell ref="H465:J465"/>
    <mergeCell ref="H466:J466"/>
    <mergeCell ref="H451:J451"/>
    <mergeCell ref="H452:J452"/>
    <mergeCell ref="H453:J453"/>
    <mergeCell ref="H454:J454"/>
    <mergeCell ref="H455:J455"/>
    <mergeCell ref="H456:J456"/>
    <mergeCell ref="H441:J441"/>
    <mergeCell ref="H442:J442"/>
    <mergeCell ref="H443:J443"/>
    <mergeCell ref="H444:J444"/>
    <mergeCell ref="H457:J457"/>
    <mergeCell ref="H458:J458"/>
    <mergeCell ref="H447:J447"/>
    <mergeCell ref="H448:J448"/>
    <mergeCell ref="H449:J449"/>
    <mergeCell ref="H450:J450"/>
    <mergeCell ref="H431:J431"/>
    <mergeCell ref="H432:J432"/>
    <mergeCell ref="H445:J445"/>
    <mergeCell ref="H446:J446"/>
    <mergeCell ref="H435:J435"/>
    <mergeCell ref="H436:J436"/>
    <mergeCell ref="H437:J437"/>
    <mergeCell ref="H438:J438"/>
    <mergeCell ref="H439:J439"/>
    <mergeCell ref="H440:J440"/>
    <mergeCell ref="H433:J433"/>
    <mergeCell ref="H434:J434"/>
    <mergeCell ref="H423:J423"/>
    <mergeCell ref="H424:J424"/>
    <mergeCell ref="H425:J425"/>
    <mergeCell ref="H426:J426"/>
    <mergeCell ref="H427:J427"/>
    <mergeCell ref="H428:J428"/>
    <mergeCell ref="H429:J429"/>
    <mergeCell ref="H430:J430"/>
    <mergeCell ref="H415:J415"/>
    <mergeCell ref="H416:J416"/>
    <mergeCell ref="H417:J417"/>
    <mergeCell ref="H418:J418"/>
    <mergeCell ref="H419:J419"/>
    <mergeCell ref="H420:J420"/>
    <mergeCell ref="H405:J405"/>
    <mergeCell ref="H406:J406"/>
    <mergeCell ref="H407:J407"/>
    <mergeCell ref="H408:J408"/>
    <mergeCell ref="H421:J421"/>
    <mergeCell ref="H422:J422"/>
    <mergeCell ref="H411:J411"/>
    <mergeCell ref="H412:J412"/>
    <mergeCell ref="H413:J413"/>
    <mergeCell ref="H414:J414"/>
    <mergeCell ref="H395:J395"/>
    <mergeCell ref="H396:J396"/>
    <mergeCell ref="H409:J409"/>
    <mergeCell ref="H410:J410"/>
    <mergeCell ref="H399:J399"/>
    <mergeCell ref="H400:J400"/>
    <mergeCell ref="H401:J401"/>
    <mergeCell ref="H402:J402"/>
    <mergeCell ref="H403:J403"/>
    <mergeCell ref="H404:J404"/>
    <mergeCell ref="H397:J397"/>
    <mergeCell ref="H398:J398"/>
    <mergeCell ref="H387:J387"/>
    <mergeCell ref="H388:J388"/>
    <mergeCell ref="H389:J389"/>
    <mergeCell ref="H390:J390"/>
    <mergeCell ref="H391:J391"/>
    <mergeCell ref="H392:J392"/>
    <mergeCell ref="H393:J393"/>
    <mergeCell ref="H394:J394"/>
    <mergeCell ref="H379:J379"/>
    <mergeCell ref="H380:J380"/>
    <mergeCell ref="H381:J381"/>
    <mergeCell ref="H382:J382"/>
    <mergeCell ref="H383:J383"/>
    <mergeCell ref="H384:J384"/>
    <mergeCell ref="H369:J369"/>
    <mergeCell ref="H370:J370"/>
    <mergeCell ref="H371:J371"/>
    <mergeCell ref="H372:J372"/>
    <mergeCell ref="H385:J385"/>
    <mergeCell ref="H386:J386"/>
    <mergeCell ref="H375:J375"/>
    <mergeCell ref="H376:J376"/>
    <mergeCell ref="H377:J377"/>
    <mergeCell ref="H378:J378"/>
    <mergeCell ref="H359:J359"/>
    <mergeCell ref="H360:J360"/>
    <mergeCell ref="H373:J373"/>
    <mergeCell ref="H374:J374"/>
    <mergeCell ref="H363:J363"/>
    <mergeCell ref="H364:J364"/>
    <mergeCell ref="H365:J365"/>
    <mergeCell ref="H366:J366"/>
    <mergeCell ref="H367:J367"/>
    <mergeCell ref="H368:J368"/>
    <mergeCell ref="H361:J361"/>
    <mergeCell ref="H362:J362"/>
    <mergeCell ref="H351:J351"/>
    <mergeCell ref="H352:J352"/>
    <mergeCell ref="H353:J353"/>
    <mergeCell ref="H354:J354"/>
    <mergeCell ref="H355:J355"/>
    <mergeCell ref="H356:J356"/>
    <mergeCell ref="H357:J357"/>
    <mergeCell ref="H358:J358"/>
    <mergeCell ref="H343:J343"/>
    <mergeCell ref="H344:J344"/>
    <mergeCell ref="H345:J345"/>
    <mergeCell ref="H346:J346"/>
    <mergeCell ref="H347:J347"/>
    <mergeCell ref="H348:J348"/>
    <mergeCell ref="H333:J333"/>
    <mergeCell ref="H334:J334"/>
    <mergeCell ref="H335:J335"/>
    <mergeCell ref="H336:J336"/>
    <mergeCell ref="H349:J349"/>
    <mergeCell ref="H350:J350"/>
    <mergeCell ref="H339:J339"/>
    <mergeCell ref="H340:J340"/>
    <mergeCell ref="H341:J341"/>
    <mergeCell ref="H342:J342"/>
    <mergeCell ref="H323:J323"/>
    <mergeCell ref="H324:J324"/>
    <mergeCell ref="H337:J337"/>
    <mergeCell ref="H338:J338"/>
    <mergeCell ref="H327:J327"/>
    <mergeCell ref="H328:J328"/>
    <mergeCell ref="H329:J329"/>
    <mergeCell ref="H330:J330"/>
    <mergeCell ref="H331:J331"/>
    <mergeCell ref="H332:J332"/>
    <mergeCell ref="H325:J325"/>
    <mergeCell ref="H326:J326"/>
    <mergeCell ref="H315:J315"/>
    <mergeCell ref="H316:J316"/>
    <mergeCell ref="H317:J317"/>
    <mergeCell ref="H318:J318"/>
    <mergeCell ref="H319:J319"/>
    <mergeCell ref="H320:J320"/>
    <mergeCell ref="H321:J321"/>
    <mergeCell ref="H322:J322"/>
    <mergeCell ref="H307:J307"/>
    <mergeCell ref="H308:J308"/>
    <mergeCell ref="H309:J309"/>
    <mergeCell ref="H310:J310"/>
    <mergeCell ref="H311:J311"/>
    <mergeCell ref="H312:J312"/>
    <mergeCell ref="H297:J297"/>
    <mergeCell ref="H298:J298"/>
    <mergeCell ref="H299:J299"/>
    <mergeCell ref="H300:J300"/>
    <mergeCell ref="H313:J313"/>
    <mergeCell ref="H314:J314"/>
    <mergeCell ref="H303:J303"/>
    <mergeCell ref="H304:J304"/>
    <mergeCell ref="H305:J305"/>
    <mergeCell ref="H306:J306"/>
    <mergeCell ref="H287:J287"/>
    <mergeCell ref="H288:J288"/>
    <mergeCell ref="H301:J301"/>
    <mergeCell ref="H302:J302"/>
    <mergeCell ref="H291:J291"/>
    <mergeCell ref="H292:J292"/>
    <mergeCell ref="H293:J293"/>
    <mergeCell ref="H294:J294"/>
    <mergeCell ref="H295:J295"/>
    <mergeCell ref="H296:J296"/>
    <mergeCell ref="H289:J289"/>
    <mergeCell ref="H290:J290"/>
    <mergeCell ref="H279:J279"/>
    <mergeCell ref="H280:J280"/>
    <mergeCell ref="H281:J281"/>
    <mergeCell ref="H282:J282"/>
    <mergeCell ref="H283:J283"/>
    <mergeCell ref="H284:J284"/>
    <mergeCell ref="H285:J285"/>
    <mergeCell ref="H286:J286"/>
    <mergeCell ref="H271:J271"/>
    <mergeCell ref="H272:J272"/>
    <mergeCell ref="H273:J273"/>
    <mergeCell ref="H274:J274"/>
    <mergeCell ref="H275:J275"/>
    <mergeCell ref="H276:J276"/>
    <mergeCell ref="H261:J261"/>
    <mergeCell ref="H262:J262"/>
    <mergeCell ref="H263:J263"/>
    <mergeCell ref="H264:J264"/>
    <mergeCell ref="H277:J277"/>
    <mergeCell ref="H278:J278"/>
    <mergeCell ref="H267:J267"/>
    <mergeCell ref="H268:J268"/>
    <mergeCell ref="H269:J269"/>
    <mergeCell ref="H270:J270"/>
    <mergeCell ref="H251:J251"/>
    <mergeCell ref="H252:J252"/>
    <mergeCell ref="H265:J265"/>
    <mergeCell ref="H266:J266"/>
    <mergeCell ref="H255:J255"/>
    <mergeCell ref="H256:J256"/>
    <mergeCell ref="H257:J257"/>
    <mergeCell ref="H258:J258"/>
    <mergeCell ref="H259:J259"/>
    <mergeCell ref="H260:J260"/>
    <mergeCell ref="H253:J253"/>
    <mergeCell ref="H254:J254"/>
    <mergeCell ref="H243:J243"/>
    <mergeCell ref="H244:J244"/>
    <mergeCell ref="H245:J245"/>
    <mergeCell ref="H246:J246"/>
    <mergeCell ref="H247:J247"/>
    <mergeCell ref="H248:J248"/>
    <mergeCell ref="H249:J249"/>
    <mergeCell ref="H250:J250"/>
    <mergeCell ref="H235:J235"/>
    <mergeCell ref="H236:J236"/>
    <mergeCell ref="H237:J237"/>
    <mergeCell ref="H238:J238"/>
    <mergeCell ref="H239:J239"/>
    <mergeCell ref="H240:J240"/>
    <mergeCell ref="H225:J225"/>
    <mergeCell ref="H226:J226"/>
    <mergeCell ref="H227:J227"/>
    <mergeCell ref="H228:J228"/>
    <mergeCell ref="H241:J241"/>
    <mergeCell ref="H242:J242"/>
    <mergeCell ref="H231:J231"/>
    <mergeCell ref="H232:J232"/>
    <mergeCell ref="H233:J233"/>
    <mergeCell ref="H234:J234"/>
    <mergeCell ref="H215:J215"/>
    <mergeCell ref="H216:J216"/>
    <mergeCell ref="H229:J229"/>
    <mergeCell ref="H230:J230"/>
    <mergeCell ref="H219:J219"/>
    <mergeCell ref="H220:J220"/>
    <mergeCell ref="H221:J221"/>
    <mergeCell ref="H222:J222"/>
    <mergeCell ref="H223:J223"/>
    <mergeCell ref="H224:J224"/>
    <mergeCell ref="H217:J217"/>
    <mergeCell ref="H218:J218"/>
    <mergeCell ref="H207:J207"/>
    <mergeCell ref="H208:J208"/>
    <mergeCell ref="H209:J209"/>
    <mergeCell ref="H210:J210"/>
    <mergeCell ref="H211:J211"/>
    <mergeCell ref="H212:J212"/>
    <mergeCell ref="H213:J213"/>
    <mergeCell ref="H214:J214"/>
    <mergeCell ref="H205:J205"/>
    <mergeCell ref="H206:J206"/>
    <mergeCell ref="H199:J199"/>
    <mergeCell ref="H200:J200"/>
    <mergeCell ref="H201:J201"/>
    <mergeCell ref="H202:J202"/>
    <mergeCell ref="H203:J203"/>
    <mergeCell ref="H204:J204"/>
    <mergeCell ref="H191:J191"/>
    <mergeCell ref="H192:J192"/>
    <mergeCell ref="H193:J193"/>
    <mergeCell ref="H194:J194"/>
    <mergeCell ref="H195:J195"/>
    <mergeCell ref="H196:J196"/>
    <mergeCell ref="H181:J181"/>
    <mergeCell ref="H182:J182"/>
    <mergeCell ref="H183:J183"/>
    <mergeCell ref="H184:J184"/>
    <mergeCell ref="H197:J197"/>
    <mergeCell ref="H198:J198"/>
    <mergeCell ref="H187:J187"/>
    <mergeCell ref="H188:J188"/>
    <mergeCell ref="H189:J189"/>
    <mergeCell ref="H190:J190"/>
    <mergeCell ref="H171:J171"/>
    <mergeCell ref="H172:J172"/>
    <mergeCell ref="H185:J185"/>
    <mergeCell ref="H186:J186"/>
    <mergeCell ref="H175:J175"/>
    <mergeCell ref="H176:J176"/>
    <mergeCell ref="H177:J177"/>
    <mergeCell ref="H178:J178"/>
    <mergeCell ref="H179:J179"/>
    <mergeCell ref="H180:J180"/>
    <mergeCell ref="H173:J173"/>
    <mergeCell ref="H174:J174"/>
    <mergeCell ref="H163:J163"/>
    <mergeCell ref="H164:J164"/>
    <mergeCell ref="H165:J165"/>
    <mergeCell ref="H166:J166"/>
    <mergeCell ref="H167:J167"/>
    <mergeCell ref="H168:J168"/>
    <mergeCell ref="H169:J169"/>
    <mergeCell ref="H170:J170"/>
    <mergeCell ref="H155:J155"/>
    <mergeCell ref="H156:J156"/>
    <mergeCell ref="H157:J157"/>
    <mergeCell ref="H158:J158"/>
    <mergeCell ref="H159:J159"/>
    <mergeCell ref="H160:J160"/>
    <mergeCell ref="H145:J145"/>
    <mergeCell ref="H146:J146"/>
    <mergeCell ref="H147:J147"/>
    <mergeCell ref="H148:J148"/>
    <mergeCell ref="H161:J161"/>
    <mergeCell ref="H162:J162"/>
    <mergeCell ref="H151:J151"/>
    <mergeCell ref="H152:J152"/>
    <mergeCell ref="H153:J153"/>
    <mergeCell ref="H154:J154"/>
    <mergeCell ref="H135:J135"/>
    <mergeCell ref="H136:J136"/>
    <mergeCell ref="H149:J149"/>
    <mergeCell ref="H150:J150"/>
    <mergeCell ref="H139:J139"/>
    <mergeCell ref="H140:J140"/>
    <mergeCell ref="H141:J141"/>
    <mergeCell ref="H142:J142"/>
    <mergeCell ref="H143:J143"/>
    <mergeCell ref="H144:J144"/>
    <mergeCell ref="H137:J137"/>
    <mergeCell ref="H138:J138"/>
    <mergeCell ref="H127:J127"/>
    <mergeCell ref="H128:J128"/>
    <mergeCell ref="H129:J129"/>
    <mergeCell ref="H130:J130"/>
    <mergeCell ref="H131:J131"/>
    <mergeCell ref="H132:J132"/>
    <mergeCell ref="H133:J133"/>
    <mergeCell ref="H134:J134"/>
    <mergeCell ref="H119:J119"/>
    <mergeCell ref="H120:J120"/>
    <mergeCell ref="H121:J121"/>
    <mergeCell ref="H122:J122"/>
    <mergeCell ref="H123:J123"/>
    <mergeCell ref="H124:J124"/>
    <mergeCell ref="H109:J109"/>
    <mergeCell ref="H110:J110"/>
    <mergeCell ref="H111:J111"/>
    <mergeCell ref="H112:J112"/>
    <mergeCell ref="H125:J125"/>
    <mergeCell ref="H126:J126"/>
    <mergeCell ref="H115:J115"/>
    <mergeCell ref="H116:J116"/>
    <mergeCell ref="H117:J117"/>
    <mergeCell ref="H118:J118"/>
    <mergeCell ref="H99:J99"/>
    <mergeCell ref="H100:J100"/>
    <mergeCell ref="H113:J113"/>
    <mergeCell ref="H114:J114"/>
    <mergeCell ref="H103:J103"/>
    <mergeCell ref="H104:J104"/>
    <mergeCell ref="H105:J105"/>
    <mergeCell ref="H106:J106"/>
    <mergeCell ref="H107:J107"/>
    <mergeCell ref="H108:J108"/>
    <mergeCell ref="H101:J101"/>
    <mergeCell ref="H102:J102"/>
    <mergeCell ref="H91:J91"/>
    <mergeCell ref="H92:J92"/>
    <mergeCell ref="H93:J93"/>
    <mergeCell ref="H94:J94"/>
    <mergeCell ref="H95:J95"/>
    <mergeCell ref="H96:J96"/>
    <mergeCell ref="H97:J97"/>
    <mergeCell ref="H98:J98"/>
    <mergeCell ref="H83:J83"/>
    <mergeCell ref="H84:J84"/>
    <mergeCell ref="H85:J85"/>
    <mergeCell ref="H86:J86"/>
    <mergeCell ref="H87:J87"/>
    <mergeCell ref="H88:J88"/>
    <mergeCell ref="H73:J73"/>
    <mergeCell ref="H74:J74"/>
    <mergeCell ref="H75:J75"/>
    <mergeCell ref="H76:J76"/>
    <mergeCell ref="H89:J89"/>
    <mergeCell ref="H90:J90"/>
    <mergeCell ref="H79:J79"/>
    <mergeCell ref="H80:J80"/>
    <mergeCell ref="H81:J81"/>
    <mergeCell ref="H82:J82"/>
    <mergeCell ref="H63:J63"/>
    <mergeCell ref="H64:J64"/>
    <mergeCell ref="H77:J77"/>
    <mergeCell ref="H78:J78"/>
    <mergeCell ref="H67:J67"/>
    <mergeCell ref="H68:J68"/>
    <mergeCell ref="H69:J69"/>
    <mergeCell ref="H70:J70"/>
    <mergeCell ref="H71:J71"/>
    <mergeCell ref="H72:J72"/>
    <mergeCell ref="H65:J65"/>
    <mergeCell ref="H66:J66"/>
    <mergeCell ref="H55:J55"/>
    <mergeCell ref="H56:J56"/>
    <mergeCell ref="H57:J57"/>
    <mergeCell ref="H58:J58"/>
    <mergeCell ref="H59:J59"/>
    <mergeCell ref="H60:J60"/>
    <mergeCell ref="H61:J61"/>
    <mergeCell ref="H62:J62"/>
    <mergeCell ref="H47:J47"/>
    <mergeCell ref="H48:J48"/>
    <mergeCell ref="H49:J49"/>
    <mergeCell ref="H50:J50"/>
    <mergeCell ref="H51:J51"/>
    <mergeCell ref="H52:J52"/>
    <mergeCell ref="H37:J37"/>
    <mergeCell ref="H38:J38"/>
    <mergeCell ref="H39:J39"/>
    <mergeCell ref="H40:J40"/>
    <mergeCell ref="H53:J53"/>
    <mergeCell ref="H54:J54"/>
    <mergeCell ref="H43:J43"/>
    <mergeCell ref="H44:J44"/>
    <mergeCell ref="H45:J45"/>
    <mergeCell ref="H46:J46"/>
    <mergeCell ref="H27:J27"/>
    <mergeCell ref="H28:J28"/>
    <mergeCell ref="H41:J41"/>
    <mergeCell ref="H42:J42"/>
    <mergeCell ref="H31:J31"/>
    <mergeCell ref="H32:J32"/>
    <mergeCell ref="H33:J33"/>
    <mergeCell ref="H34:J34"/>
    <mergeCell ref="H35:J35"/>
    <mergeCell ref="H36:J36"/>
    <mergeCell ref="H29:J29"/>
    <mergeCell ref="H30:J30"/>
    <mergeCell ref="H19:J19"/>
    <mergeCell ref="H20:J20"/>
    <mergeCell ref="H21:J21"/>
    <mergeCell ref="H22:J22"/>
    <mergeCell ref="H23:J23"/>
    <mergeCell ref="H24:J24"/>
    <mergeCell ref="H25:J25"/>
    <mergeCell ref="H26:J26"/>
    <mergeCell ref="H16:J16"/>
    <mergeCell ref="H17:J17"/>
    <mergeCell ref="H18:J18"/>
    <mergeCell ref="H7:J7"/>
    <mergeCell ref="H8:J8"/>
    <mergeCell ref="H9:J9"/>
    <mergeCell ref="H10:J10"/>
    <mergeCell ref="H11:J11"/>
    <mergeCell ref="H12:J12"/>
    <mergeCell ref="H15:J15"/>
    <mergeCell ref="K4:L4"/>
    <mergeCell ref="M4:N4"/>
    <mergeCell ref="H13:J13"/>
    <mergeCell ref="H14:J14"/>
    <mergeCell ref="C4:D4"/>
    <mergeCell ref="E4:F4"/>
    <mergeCell ref="G4:H4"/>
    <mergeCell ref="I4:J4"/>
  </mergeCells>
  <phoneticPr fontId="32" type="noConversion"/>
  <conditionalFormatting sqref="O6">
    <cfRule type="cellIs" dxfId="1" priority="1" stopIfTrue="1" operator="greaterThan">
      <formula>0.99</formula>
    </cfRule>
    <cfRule type="cellIs" dxfId="0" priority="2" stopIfTrue="1" operator="between">
      <formula>0</formula>
      <formula>0.99</formula>
    </cfRule>
  </conditionalFormatting>
  <dataValidations count="4">
    <dataValidation type="list" allowBlank="1" showDropDown="1" showInputMessage="1" showErrorMessage="1" error="Enter Y or N" sqref="K8:K547">
      <formula1>"Y,N,y,n"</formula1>
    </dataValidation>
    <dataValidation type="whole" allowBlank="1" showInputMessage="1" showErrorMessage="1" sqref="G8:G547">
      <formula1>0</formula1>
      <formula2>120</formula2>
    </dataValidation>
    <dataValidation type="list" allowBlank="1" showInputMessage="1" showErrorMessage="1" sqref="F8:F547">
      <formula1>$Y$8:$Y$14</formula1>
    </dataValidation>
    <dataValidation type="list" allowBlank="1" showInputMessage="1" showErrorMessage="1" sqref="E8:E547">
      <formula1>$A$3:$A$7</formula1>
    </dataValidation>
  </dataValidations>
  <printOptions horizontalCentered="1"/>
  <pageMargins left="0.25" right="0.25" top="0.25" bottom="0.5" header="0.5" footer="0.25"/>
  <pageSetup scale="83" fitToHeight="0" orientation="landscape" horizontalDpi="300" verticalDpi="300" r:id="rId1"/>
  <headerFooter alignWithMargins="0">
    <oddFooter>&amp;LReport Date &amp;D&amp;CFormula: leak rate X 60 X 24 X 365 X .51 / 1000 CU FT = Potential Cost Avoidance {Annually}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B590"/>
  <sheetViews>
    <sheetView topLeftCell="B1" zoomScaleNormal="100" workbookViewId="0">
      <pane ySplit="12" topLeftCell="A13" activePane="bottomLeft" state="frozenSplit"/>
      <selection activeCell="M8" activeCellId="8" sqref="B1 D6 F6 H6 J6 L6 M6 N6 M8:M547"/>
      <selection pane="bottomLeft" activeCell="B1" sqref="B1"/>
    </sheetView>
  </sheetViews>
  <sheetFormatPr defaultColWidth="9.109375" defaultRowHeight="13.8" x14ac:dyDescent="0.25"/>
  <cols>
    <col min="1" max="1" width="9.109375" style="47" hidden="1" customWidth="1"/>
    <col min="2" max="2" width="13.44140625" style="47" customWidth="1"/>
    <col min="3" max="3" width="7.6640625" style="48" customWidth="1"/>
    <col min="4" max="4" width="17.5546875" style="47" customWidth="1"/>
    <col min="5" max="5" width="8.5546875" style="47" customWidth="1"/>
    <col min="6" max="6" width="17.5546875" style="47" customWidth="1"/>
    <col min="7" max="7" width="8.5546875" style="48" customWidth="1"/>
    <col min="8" max="8" width="17.5546875" style="47" customWidth="1"/>
    <col min="9" max="9" width="8.5546875" style="48" customWidth="1"/>
    <col min="10" max="10" width="17.5546875" style="47" customWidth="1"/>
    <col min="11" max="11" width="8.5546875" style="48" customWidth="1"/>
    <col min="12" max="12" width="17.5546875" style="47" customWidth="1"/>
    <col min="13" max="13" width="8.5546875" style="48" customWidth="1"/>
    <col min="14" max="14" width="17.5546875" style="47" customWidth="1"/>
    <col min="15" max="15" width="8.5546875" style="48" customWidth="1"/>
    <col min="16" max="16" width="17.5546875" style="47" customWidth="1"/>
    <col min="17" max="54" width="9.109375" style="74" customWidth="1"/>
    <col min="55" max="256" width="9.109375" style="47" customWidth="1"/>
    <col min="257" max="16384" width="9.109375" style="47"/>
  </cols>
  <sheetData>
    <row r="1" spans="1:17" ht="73.5" customHeight="1" x14ac:dyDescent="0.25">
      <c r="A1" s="74"/>
      <c r="B1" s="74"/>
      <c r="C1" s="79"/>
      <c r="D1" s="74"/>
      <c r="E1" s="118" t="str">
        <f>Translations!$A$42</f>
        <v>Copyright 2008 by UE Systems Inc. Patent Pending.</v>
      </c>
      <c r="F1" s="74"/>
      <c r="G1" s="79"/>
      <c r="H1" s="74"/>
      <c r="I1" s="79"/>
      <c r="J1" s="74"/>
      <c r="K1" s="79"/>
      <c r="L1" s="74"/>
      <c r="M1" s="79"/>
      <c r="N1" s="74"/>
      <c r="O1" s="79"/>
      <c r="P1" s="74"/>
    </row>
    <row r="2" spans="1:17" ht="24" customHeight="1" x14ac:dyDescent="0.45">
      <c r="A2" s="74" t="str">
        <f xml:space="preserve"> Translations!$A$100</f>
        <v>Air</v>
      </c>
      <c r="B2" s="336" t="str">
        <f>Translations!$A$84</f>
        <v>COMPRESSED GAS LOSS GUESS-TIMATOR</v>
      </c>
      <c r="C2" s="336"/>
      <c r="D2" s="336"/>
      <c r="E2" s="336"/>
      <c r="F2" s="336"/>
      <c r="G2" s="336"/>
      <c r="H2" s="336"/>
      <c r="I2" s="336"/>
      <c r="J2" s="336"/>
      <c r="K2" s="336"/>
      <c r="L2" s="336"/>
      <c r="M2" s="336"/>
      <c r="N2" s="336"/>
      <c r="O2" s="336"/>
      <c r="P2" s="336"/>
      <c r="Q2" s="75"/>
    </row>
    <row r="3" spans="1:17" s="76" customFormat="1" ht="15.75" customHeight="1" x14ac:dyDescent="0.3">
      <c r="A3" s="74" t="str">
        <f xml:space="preserve"> Translations!$A$108</f>
        <v>Argon</v>
      </c>
      <c r="B3" s="335" t="str">
        <f>Translations!$A$85</f>
        <v>Procedure for using the UE SYSTEMS INC. ULTRAPROBE 3000, 9000 or 10000 to locate and roughly measure gas leakage in compressed gas systems.</v>
      </c>
      <c r="C3" s="335"/>
      <c r="D3" s="335"/>
      <c r="E3" s="335"/>
      <c r="F3" s="335"/>
      <c r="G3" s="335"/>
      <c r="H3" s="335"/>
      <c r="I3" s="335"/>
      <c r="J3" s="335"/>
      <c r="K3" s="335"/>
      <c r="L3" s="335"/>
      <c r="M3" s="335"/>
      <c r="N3" s="335"/>
      <c r="O3" s="335"/>
      <c r="P3" s="335"/>
      <c r="Q3" s="77"/>
    </row>
    <row r="4" spans="1:17" s="76" customFormat="1" ht="37.5" customHeight="1" x14ac:dyDescent="0.3">
      <c r="A4" s="74" t="str">
        <f xml:space="preserve"> Translations!$A$109</f>
        <v>Helium</v>
      </c>
      <c r="B4" s="335" t="str">
        <f>Translations!$A$86</f>
        <v>Use the Scanning Module to conduct the broad scanning and to pinpoint the gas leaks. The Scanning Module with the rubber focusing probe should be held 15 inches away from the point of the leakage.</v>
      </c>
      <c r="C4" s="335"/>
      <c r="D4" s="335"/>
      <c r="E4" s="335"/>
      <c r="F4" s="335"/>
      <c r="G4" s="335"/>
      <c r="H4" s="335"/>
      <c r="I4" s="335"/>
      <c r="J4" s="335"/>
      <c r="K4" s="335"/>
      <c r="L4" s="335"/>
      <c r="M4" s="335"/>
      <c r="N4" s="335"/>
      <c r="O4" s="335"/>
      <c r="P4" s="335"/>
      <c r="Q4" s="77"/>
    </row>
    <row r="5" spans="1:17" s="76" customFormat="1" ht="36" customHeight="1" x14ac:dyDescent="0.3">
      <c r="A5" s="74" t="str">
        <f xml:space="preserve"> Translations!$A$110</f>
        <v>Hydrogen</v>
      </c>
      <c r="B5" s="334" t="str">
        <f>Translations!$A$88</f>
        <v>Notice:  The values presented in the tables are not stated as factual CFM measurements.  These tables are provided solely for convenience and should only be used as a general guideline.</v>
      </c>
      <c r="C5" s="334"/>
      <c r="D5" s="334"/>
      <c r="E5" s="334"/>
      <c r="F5" s="334"/>
      <c r="G5" s="334"/>
      <c r="H5" s="334"/>
      <c r="I5" s="334"/>
      <c r="J5" s="334"/>
      <c r="K5" s="334"/>
      <c r="L5" s="334"/>
      <c r="M5" s="334"/>
      <c r="N5" s="334"/>
      <c r="O5" s="334"/>
      <c r="P5" s="334"/>
      <c r="Q5" s="78"/>
    </row>
    <row r="6" spans="1:17" s="76" customFormat="1" ht="18" customHeight="1" x14ac:dyDescent="0.3">
      <c r="A6" s="74" t="str">
        <f xml:space="preserve"> Translations!$A$1</f>
        <v>Other</v>
      </c>
      <c r="B6" s="327" t="str">
        <f>Translations!$A$89</f>
        <v>* Factors such as turbulence, leak orifice configuration, pressure, moisture and instrument sensitivity can affect your results *</v>
      </c>
      <c r="C6" s="327"/>
      <c r="D6" s="327"/>
      <c r="E6" s="327"/>
      <c r="F6" s="327"/>
      <c r="G6" s="327"/>
      <c r="H6" s="327"/>
      <c r="I6" s="327"/>
      <c r="J6" s="327"/>
      <c r="K6" s="327"/>
      <c r="L6" s="327"/>
      <c r="M6" s="327"/>
      <c r="N6" s="327"/>
      <c r="O6" s="327"/>
      <c r="P6" s="327"/>
      <c r="Q6" s="78"/>
    </row>
    <row r="7" spans="1:17" ht="10.5" customHeight="1" x14ac:dyDescent="0.35">
      <c r="A7" s="74"/>
      <c r="B7" s="74"/>
      <c r="C7" s="79"/>
      <c r="D7" s="74"/>
      <c r="E7" s="74"/>
      <c r="F7" s="74"/>
      <c r="G7" s="79"/>
      <c r="H7" s="74"/>
      <c r="I7" s="79"/>
      <c r="J7" s="74"/>
      <c r="K7" s="79"/>
      <c r="L7" s="74"/>
      <c r="M7" s="79"/>
      <c r="N7" s="74"/>
      <c r="O7" s="79"/>
      <c r="P7" s="74"/>
      <c r="Q7" s="80"/>
    </row>
    <row r="8" spans="1:17" ht="18" customHeight="1" x14ac:dyDescent="0.35">
      <c r="A8" s="74"/>
      <c r="B8" s="328" t="str">
        <f>Translations!$A$90</f>
        <v>All Readings are Compensated for Atmospheric Pressure</v>
      </c>
      <c r="C8" s="328"/>
      <c r="D8" s="328"/>
      <c r="E8" s="328"/>
      <c r="F8" s="328"/>
      <c r="G8" s="328"/>
      <c r="H8" s="328"/>
      <c r="I8" s="328"/>
      <c r="J8" s="328"/>
      <c r="K8" s="328"/>
      <c r="L8" s="328"/>
      <c r="M8" s="328"/>
      <c r="N8" s="328"/>
      <c r="O8" s="328"/>
      <c r="P8" s="328"/>
      <c r="Q8" s="80"/>
    </row>
    <row r="9" spans="1:17" ht="15.75" customHeight="1" thickBot="1" x14ac:dyDescent="0.4">
      <c r="A9" s="74"/>
      <c r="B9" s="80"/>
      <c r="C9" s="244"/>
      <c r="D9" s="80"/>
      <c r="E9" s="80"/>
      <c r="F9" s="80"/>
      <c r="G9" s="244"/>
      <c r="H9" s="80"/>
      <c r="I9" s="244"/>
      <c r="J9" s="80"/>
      <c r="K9" s="244"/>
      <c r="L9" s="80"/>
      <c r="M9" s="244"/>
      <c r="N9" s="80"/>
      <c r="O9" s="244"/>
      <c r="P9" s="80"/>
      <c r="Q9" s="80"/>
    </row>
    <row r="10" spans="1:17" ht="22.5" customHeight="1" x14ac:dyDescent="0.5">
      <c r="A10" s="74"/>
      <c r="B10" s="81" t="str">
        <f>Translations!$A$91&amp;" - CFM"</f>
        <v>FLOW RATE CHART - CFM</v>
      </c>
      <c r="C10" s="82"/>
      <c r="D10" s="83"/>
      <c r="E10" s="83"/>
      <c r="F10" s="83"/>
      <c r="G10" s="82"/>
      <c r="H10" s="83"/>
      <c r="I10" s="84"/>
      <c r="J10" s="85"/>
      <c r="K10" s="84"/>
      <c r="L10" s="85"/>
      <c r="M10" s="206"/>
      <c r="N10" s="85"/>
      <c r="O10" s="84"/>
      <c r="P10" s="86" t="s">
        <v>9</v>
      </c>
      <c r="Q10" s="80"/>
    </row>
    <row r="11" spans="1:17" ht="22.5" customHeight="1" x14ac:dyDescent="0.35">
      <c r="A11" s="74"/>
      <c r="B11" s="87" t="str">
        <f>Translations!$A$93</f>
        <v>Sensitivity</v>
      </c>
      <c r="C11" s="329" t="s">
        <v>5</v>
      </c>
      <c r="D11" s="329"/>
      <c r="E11" s="332" t="s">
        <v>11</v>
      </c>
      <c r="F11" s="333"/>
      <c r="G11" s="329" t="s">
        <v>0</v>
      </c>
      <c r="H11" s="329"/>
      <c r="I11" s="329" t="s">
        <v>1</v>
      </c>
      <c r="J11" s="329"/>
      <c r="K11" s="329" t="s">
        <v>2</v>
      </c>
      <c r="L11" s="329"/>
      <c r="M11" s="330" t="s">
        <v>3</v>
      </c>
      <c r="N11" s="329"/>
      <c r="O11" s="329" t="s">
        <v>10</v>
      </c>
      <c r="P11" s="331"/>
      <c r="Q11" s="80"/>
    </row>
    <row r="12" spans="1:17" ht="32.25" customHeight="1" x14ac:dyDescent="0.35">
      <c r="A12" s="74"/>
      <c r="B12" s="88" t="str">
        <f>Translations!$A$71</f>
        <v>dB Reading</v>
      </c>
      <c r="C12" s="252" t="str">
        <f>Translations!$A$92</f>
        <v>Leak Rate</v>
      </c>
      <c r="D12" s="253" t="str">
        <f>Translations!$A$55</f>
        <v>Cost</v>
      </c>
      <c r="E12" s="252" t="str">
        <f>Translations!$A$92</f>
        <v>Leak Rate</v>
      </c>
      <c r="F12" s="253" t="str">
        <f>Translations!$A$55</f>
        <v>Cost</v>
      </c>
      <c r="G12" s="252" t="str">
        <f>Translations!$A$92</f>
        <v>Leak Rate</v>
      </c>
      <c r="H12" s="253" t="str">
        <f>Translations!$A$55</f>
        <v>Cost</v>
      </c>
      <c r="I12" s="252" t="str">
        <f>Translations!$A$92</f>
        <v>Leak Rate</v>
      </c>
      <c r="J12" s="253" t="str">
        <f>Translations!$A$55</f>
        <v>Cost</v>
      </c>
      <c r="K12" s="252" t="str">
        <f>Translations!$A$92</f>
        <v>Leak Rate</v>
      </c>
      <c r="L12" s="253" t="str">
        <f>Translations!$A$55</f>
        <v>Cost</v>
      </c>
      <c r="M12" s="252" t="str">
        <f>Translations!$A$92</f>
        <v>Leak Rate</v>
      </c>
      <c r="N12" s="253" t="str">
        <f>Translations!$A$55</f>
        <v>Cost</v>
      </c>
      <c r="O12" s="252" t="str">
        <f>Translations!$A$92</f>
        <v>Leak Rate</v>
      </c>
      <c r="P12" s="254" t="str">
        <f>Translations!$A$55</f>
        <v>Cost</v>
      </c>
      <c r="Q12" s="80"/>
    </row>
    <row r="13" spans="1:17" ht="22.5" customHeight="1" x14ac:dyDescent="0.35">
      <c r="A13" s="74"/>
      <c r="B13" s="88">
        <v>1</v>
      </c>
      <c r="C13" s="90">
        <f>0.0297 *POWER(B13,1.2712)</f>
        <v>2.9700000000000001E-2</v>
      </c>
      <c r="D13" s="278">
        <f>IF($P$10=$A$2,C13*60*Cost!$H$10*Cost!$H$11*Cost!$D$7/1000,IF($P$10=$A$3,C13*60*Cost!$H$10*Cost!$H$11*Cost!$D$8/1000,IF($P$10=$A$4,C13*60*Cost!$H$10*Cost!$H$11*Cost!$D$9/1000,IF($P$10=$A$5,C13*60*Cost!$H$10*Cost!$H$11*Cost!$D$10/1000,IF($P$10=$A$6,C13*60*Cost!$H$10*Cost!$H$11*Cost!$D$11/1000,0)))))</f>
        <v>3.5950566960000008</v>
      </c>
      <c r="E13" s="89">
        <f>0.02*POWER(B13,1.3399)</f>
        <v>0.02</v>
      </c>
      <c r="F13" s="278">
        <f>IF($P$10=$A$2,E13*60*Cost!$H$10*Cost!$H$11*Cost!$D$7/1000,IF($P$10=$A$3,E13*60*Cost!$H$10*Cost!$H$11*Cost!$D$8/1000,IF($P$10=$A$4,E13*60*Cost!$H$10*Cost!$H$11*Cost!$D$9/1000,IF($P$10=$A$5,E13*60*Cost!$H$10*Cost!$H$11*Cost!$D$10/1000,IF($P$10=$A$6,E13*60*Cost!$H$10*Cost!$H$11*Cost!$D$11/1000,0)))))</f>
        <v>2.4209136</v>
      </c>
      <c r="G13" s="89">
        <f>0.014*POWER(B13,1.4004)</f>
        <v>1.4E-2</v>
      </c>
      <c r="H13" s="278">
        <f>IF($P$10=$A$2,G13*60*Cost!$H$10*Cost!$H$11*Cost!$D$7/1000,IF($P$10=$A$3,G13*60*Cost!$H$10*Cost!$H$11*Cost!$D$8/1000,IF($P$10=$A$4,G13*60*Cost!$H$10*Cost!$H$11*Cost!$D$9/1000,IF($P$10=$A$5,G13*60*Cost!$H$10*Cost!$H$11*Cost!$D$10/1000,IF($P$10=$A$6,G13*60*Cost!$H$10*Cost!$H$11*Cost!$D$11/1000,0)))))</f>
        <v>1.6946395200000002</v>
      </c>
      <c r="I13" s="89">
        <f>0.0082*POWER(B13,1.4978)</f>
        <v>8.2000000000000007E-3</v>
      </c>
      <c r="J13" s="278">
        <f>IF($P$10=$A$2,I13*60*Cost!$H$10*Cost!$H$11*Cost!$D$7/1000,IF($P$10=$A$3,I13*60*Cost!$H$10*Cost!$H$11*Cost!$D$8/1000,IF($P$10=$A$4,I13*60*Cost!$H$10*Cost!$H$11*Cost!$D$9/1000,IF($P$10=$A$5,I13*60*Cost!$H$10*Cost!$H$11*Cost!$D$10/1000,IF($P$10=$A$6,I13*60*Cost!$H$10*Cost!$H$11*Cost!$D$11/1000,0)))))</f>
        <v>0.99257457600000032</v>
      </c>
      <c r="K13" s="89">
        <f>0.0031*POWER(B13,1.6865)</f>
        <v>3.0999999999999999E-3</v>
      </c>
      <c r="L13" s="278">
        <f>IF($P$10=$A$2,K13*60*Cost!$H$10*Cost!$H$11*Cost!$D$7/1000,IF($P$10=$A$3,K13*60*Cost!$H$10*Cost!$H$11*Cost!$D$8/1000,IF($P$10=$A$4,K13*60*Cost!$H$10*Cost!$H$11*Cost!$D$9/1000,IF($P$10=$A$5,K13*60*Cost!$H$10*Cost!$H$11*Cost!$D$10/1000,IF($P$10=$A$6,K13*60*Cost!$H$10*Cost!$H$11*Cost!$D$11/1000,0)))))</f>
        <v>0.37524160800000012</v>
      </c>
      <c r="M13" s="207">
        <f>0.001*POWER(B13,1.9185)</f>
        <v>1E-3</v>
      </c>
      <c r="N13" s="278">
        <f>IF($P$10=$A$2,M13*60*Cost!$H$10*Cost!$H$11*Cost!$D$7/1000,IF($P$10=$A$3,M13*60*Cost!$H$10*Cost!$H$11*Cost!$D$8/1000,IF($P$10=$A$4,M13*60*Cost!$H$10*Cost!$H$11*Cost!$D$9/1000,IF($P$10=$A$5,M13*60*Cost!$H$10*Cost!$H$11*Cost!$D$10/1000,IF($P$10=$A$6,M13*60*Cost!$H$10*Cost!$H$11*Cost!$D$11/1000,0)))))</f>
        <v>0.12104568000000002</v>
      </c>
      <c r="O13" s="89">
        <f>0.0004*POWER(B13,2.0766)</f>
        <v>4.0000000000000002E-4</v>
      </c>
      <c r="P13" s="278">
        <f>IF($P$10=$A$2,O13*60*Cost!$H$10*Cost!$H$11*Cost!$D$7/1000,IF($P$10=$A$3,O13*60*Cost!$H$10*Cost!$H$11*Cost!$D$8/1000,IF($P$10=$A$4,O13*60*Cost!$H$10*Cost!$H$11*Cost!$D$9/1000,IF($P$10=$A$5,O13*60*Cost!$H$10*Cost!$H$11*Cost!$D$10/1000,IF($P$10=$A$6,O13*60*Cost!$H$10*Cost!$H$11*Cost!$D$11/1000,0)))))</f>
        <v>4.8418272000000019E-2</v>
      </c>
      <c r="Q13" s="80"/>
    </row>
    <row r="14" spans="1:17" ht="22.5" customHeight="1" x14ac:dyDescent="0.35">
      <c r="A14" s="74"/>
      <c r="B14" s="88">
        <v>2</v>
      </c>
      <c r="C14" s="90">
        <f t="shared" ref="C14:C77" si="0">0.0297 *POWER(B14,1.2712)</f>
        <v>7.1684585736322193E-2</v>
      </c>
      <c r="D14" s="278">
        <f>IF($P$10=$A$2,C14*60*Cost!$H$10*Cost!$H$11*Cost!$D$7/1000,IF($P$10=$A$3,C14*60*Cost!$H$10*Cost!$H$11*Cost!$D$8/1000,IF($P$10=$A$4,C14*60*Cost!$H$10*Cost!$H$11*Cost!$D$9/1000,IF($P$10=$A$5,C14*60*Cost!$H$10*Cost!$H$11*Cost!$D$10/1000,IF($P$10=$A$6,C14*60*Cost!$H$10*Cost!$H$11*Cost!$D$11/1000,0)))))</f>
        <v>8.6771094259714214</v>
      </c>
      <c r="E14" s="89">
        <f>0.02*POWER(B14,1.3399)</f>
        <v>5.0626754457978158E-2</v>
      </c>
      <c r="F14" s="278">
        <f>IF($P$10=$A$2,E14*60*Cost!$H$10*Cost!$H$11*Cost!$D$7/1000,IF($P$10=$A$3,E14*60*Cost!$H$10*Cost!$H$11*Cost!$D$8/1000,IF($P$10=$A$4,E14*60*Cost!$H$10*Cost!$H$11*Cost!$D$9/1000,IF($P$10=$A$5,E14*60*Cost!$H$10*Cost!$H$11*Cost!$D$10/1000,IF($P$10=$A$6,E14*60*Cost!$H$10*Cost!$H$11*Cost!$D$11/1000,0)))))</f>
        <v>6.1281499195589992</v>
      </c>
      <c r="G14" s="89">
        <f t="shared" ref="G14:G77" si="1">0.014*POWER(B14,1.4004)</f>
        <v>3.695646658955265E-2</v>
      </c>
      <c r="H14" s="278">
        <f>IF($P$10=$A$2,G14*60*Cost!$H$10*Cost!$H$11*Cost!$D$7/1000,IF($P$10=$A$3,G14*60*Cost!$H$10*Cost!$H$11*Cost!$D$8/1000,IF($P$10=$A$4,G14*60*Cost!$H$10*Cost!$H$11*Cost!$D$9/1000,IF($P$10=$A$5,G14*60*Cost!$H$10*Cost!$H$11*Cost!$D$10/1000,IF($P$10=$A$6,G14*60*Cost!$H$10*Cost!$H$11*Cost!$D$11/1000,0)))))</f>
        <v>4.4734206287296816</v>
      </c>
      <c r="I14" s="89">
        <f t="shared" ref="I14:I77" si="2">0.0082*POWER(B14,1.4978)</f>
        <v>2.3157761661934558E-2</v>
      </c>
      <c r="J14" s="278">
        <f>IF($P$10=$A$2,I14*60*Cost!$H$10*Cost!$H$11*Cost!$D$7/1000,IF($P$10=$A$3,I14*60*Cost!$H$10*Cost!$H$11*Cost!$D$8/1000,IF($P$10=$A$4,I14*60*Cost!$H$10*Cost!$H$11*Cost!$D$9/1000,IF($P$10=$A$5,I14*60*Cost!$H$10*Cost!$H$11*Cost!$D$10/1000,IF($P$10=$A$6,I14*60*Cost!$H$10*Cost!$H$11*Cost!$D$11/1000,0)))))</f>
        <v>2.8031470076467992</v>
      </c>
      <c r="K14" s="89">
        <f t="shared" ref="K14:K77" si="3">0.0031*POWER(B14,1.6865)</f>
        <v>9.978121353838517E-3</v>
      </c>
      <c r="L14" s="278">
        <f>IF($P$10=$A$2,K14*60*Cost!$H$10*Cost!$H$11*Cost!$D$7/1000,IF($P$10=$A$3,K14*60*Cost!$H$10*Cost!$H$11*Cost!$D$8/1000,IF($P$10=$A$4,K14*60*Cost!$H$10*Cost!$H$11*Cost!$D$9/1000,IF($P$10=$A$5,K14*60*Cost!$H$10*Cost!$H$11*Cost!$D$10/1000,IF($P$10=$A$6,K14*60*Cost!$H$10*Cost!$H$11*Cost!$D$11/1000,0)))))</f>
        <v>1.207808484397904</v>
      </c>
      <c r="M14" s="207">
        <f t="shared" ref="M14:M22" si="4">0.001*POWER(B14,1.9185)</f>
        <v>3.7802980884639467E-3</v>
      </c>
      <c r="N14" s="278">
        <f>IF($P$10=$A$2,M14*60*Cost!$H$10*Cost!$H$11*Cost!$D$7/1000,IF($P$10=$A$3,M14*60*Cost!$H$10*Cost!$H$11*Cost!$D$8/1000,IF($P$10=$A$4,M14*60*Cost!$H$10*Cost!$H$11*Cost!$D$9/1000,IF($P$10=$A$5,M14*60*Cost!$H$10*Cost!$H$11*Cost!$D$10/1000,IF($P$10=$A$6,M14*60*Cost!$H$10*Cost!$H$11*Cost!$D$11/1000,0)))))</f>
        <v>0.45758875272081867</v>
      </c>
      <c r="O14" s="89">
        <f t="shared" ref="O14:O71" si="5">0.0004*POWER(B14,2.0766)</f>
        <v>1.687247838018708E-3</v>
      </c>
      <c r="P14" s="278">
        <f>IF($P$10=$A$2,O14*60*Cost!$H$10*Cost!$H$11*Cost!$D$7/1000,IF($P$10=$A$3,O14*60*Cost!$H$10*Cost!$H$11*Cost!$D$8/1000,IF($P$10=$A$4,O14*60*Cost!$H$10*Cost!$H$11*Cost!$D$9/1000,IF($P$10=$A$5,O14*60*Cost!$H$10*Cost!$H$11*Cost!$D$10/1000,IF($P$10=$A$6,O14*60*Cost!$H$10*Cost!$H$11*Cost!$D$11/1000,0)))))</f>
        <v>0.20423406188150436</v>
      </c>
      <c r="Q14" s="80"/>
    </row>
    <row r="15" spans="1:17" ht="22.5" customHeight="1" x14ac:dyDescent="0.35">
      <c r="A15" s="74"/>
      <c r="B15" s="88">
        <v>3</v>
      </c>
      <c r="C15" s="90">
        <f t="shared" si="0"/>
        <v>0.12002535200342099</v>
      </c>
      <c r="D15" s="278">
        <f>IF($P$10=$A$2,C15*60*Cost!$H$10*Cost!$H$11*Cost!$D$7/1000,IF($P$10=$A$3,C15*60*Cost!$H$10*Cost!$H$11*Cost!$D$8/1000,IF($P$10=$A$4,C15*60*Cost!$H$10*Cost!$H$11*Cost!$D$9/1000,IF($P$10=$A$5,C15*60*Cost!$H$10*Cost!$H$11*Cost!$D$10/1000,IF($P$10=$A$6,C15*60*Cost!$H$10*Cost!$H$11*Cost!$D$11/1000,0)))))</f>
        <v>14.528550350493459</v>
      </c>
      <c r="E15" s="89">
        <f t="shared" ref="E15:E77" si="6">0.02*POWER(B15,1.3399)</f>
        <v>8.7161513900763307E-2</v>
      </c>
      <c r="F15" s="278">
        <f>IF($P$10=$A$2,E15*60*Cost!$H$10*Cost!$H$11*Cost!$D$7/1000,IF($P$10=$A$3,E15*60*Cost!$H$10*Cost!$H$11*Cost!$D$8/1000,IF($P$10=$A$4,E15*60*Cost!$H$10*Cost!$H$11*Cost!$D$9/1000,IF($P$10=$A$5,E15*60*Cost!$H$10*Cost!$H$11*Cost!$D$10/1000,IF($P$10=$A$6,E15*60*Cost!$H$10*Cost!$H$11*Cost!$D$11/1000,0)))))</f>
        <v>10.550524719947349</v>
      </c>
      <c r="G15" s="89">
        <f t="shared" si="1"/>
        <v>6.520616232581769E-2</v>
      </c>
      <c r="H15" s="278">
        <f>IF($P$10=$A$2,G15*60*Cost!$H$10*Cost!$H$11*Cost!$D$7/1000,IF($P$10=$A$3,G15*60*Cost!$H$10*Cost!$H$11*Cost!$D$8/1000,IF($P$10=$A$4,G15*60*Cost!$H$10*Cost!$H$11*Cost!$D$9/1000,IF($P$10=$A$5,G15*60*Cost!$H$10*Cost!$H$11*Cost!$D$10/1000,IF($P$10=$A$6,G15*60*Cost!$H$10*Cost!$H$11*Cost!$D$11/1000,0)))))</f>
        <v>7.8929242589189847</v>
      </c>
      <c r="I15" s="89">
        <f t="shared" si="2"/>
        <v>4.25055918508805E-2</v>
      </c>
      <c r="J15" s="278">
        <f>IF($P$10=$A$2,I15*60*Cost!$H$10*Cost!$H$11*Cost!$D$7/1000,IF($P$10=$A$3,I15*60*Cost!$H$10*Cost!$H$11*Cost!$D$8/1000,IF($P$10=$A$4,I15*60*Cost!$H$10*Cost!$H$11*Cost!$D$9/1000,IF($P$10=$A$5,I15*60*Cost!$H$10*Cost!$H$11*Cost!$D$10/1000,IF($P$10=$A$6,I15*60*Cost!$H$10*Cost!$H$11*Cost!$D$11/1000,0)))))</f>
        <v>5.145118269392289</v>
      </c>
      <c r="K15" s="89">
        <f t="shared" si="3"/>
        <v>1.9770911401150205E-2</v>
      </c>
      <c r="L15" s="278">
        <f>IF($P$10=$A$2,K15*60*Cost!$H$10*Cost!$H$11*Cost!$D$7/1000,IF($P$10=$A$3,K15*60*Cost!$H$10*Cost!$H$11*Cost!$D$8/1000,IF($P$10=$A$4,K15*60*Cost!$H$10*Cost!$H$11*Cost!$D$9/1000,IF($P$10=$A$5,K15*60*Cost!$H$10*Cost!$H$11*Cost!$D$10/1000,IF($P$10=$A$6,K15*60*Cost!$H$10*Cost!$H$11*Cost!$D$11/1000,0)))))</f>
        <v>2.3931834147719795</v>
      </c>
      <c r="M15" s="207">
        <f t="shared" si="4"/>
        <v>8.2291907108170536E-3</v>
      </c>
      <c r="N15" s="278">
        <f>IF($P$10=$A$2,M15*60*Cost!$H$10*Cost!$H$11*Cost!$D$7/1000,IF($P$10=$A$3,M15*60*Cost!$H$10*Cost!$H$11*Cost!$D$8/1000,IF($P$10=$A$4,M15*60*Cost!$H$10*Cost!$H$11*Cost!$D$9/1000,IF($P$10=$A$5,M15*60*Cost!$H$10*Cost!$H$11*Cost!$D$10/1000,IF($P$10=$A$6,M15*60*Cost!$H$10*Cost!$H$11*Cost!$D$11/1000,0)))))</f>
        <v>0.99610798544053381</v>
      </c>
      <c r="O15" s="89">
        <f t="shared" si="5"/>
        <v>3.9160658759203101E-3</v>
      </c>
      <c r="P15" s="278">
        <f>IF($P$10=$A$2,O15*60*Cost!$H$10*Cost!$H$11*Cost!$D$7/1000,IF($P$10=$A$3,O15*60*Cost!$H$10*Cost!$H$11*Cost!$D$8/1000,IF($P$10=$A$4,O15*60*Cost!$H$10*Cost!$H$11*Cost!$D$9/1000,IF($P$10=$A$5,O15*60*Cost!$H$10*Cost!$H$11*Cost!$D$10/1000,IF($P$10=$A$6,O15*60*Cost!$H$10*Cost!$H$11*Cost!$D$11/1000,0)))))</f>
        <v>0.47402285687556961</v>
      </c>
      <c r="Q15" s="80"/>
    </row>
    <row r="16" spans="1:17" ht="22.5" customHeight="1" x14ac:dyDescent="0.35">
      <c r="A16" s="74"/>
      <c r="B16" s="88">
        <v>4</v>
      </c>
      <c r="C16" s="90">
        <f t="shared" si="0"/>
        <v>0.17301952296929715</v>
      </c>
      <c r="D16" s="278">
        <f>IF($P$10=$A$2,C16*60*Cost!$H$10*Cost!$H$11*Cost!$D$7/1000,IF($P$10=$A$3,C16*60*Cost!$H$10*Cost!$H$11*Cost!$D$8/1000,IF($P$10=$A$4,C16*60*Cost!$H$10*Cost!$H$11*Cost!$D$9/1000,IF($P$10=$A$5,C16*60*Cost!$H$10*Cost!$H$11*Cost!$D$10/1000,IF($P$10=$A$6,C16*60*Cost!$H$10*Cost!$H$11*Cost!$D$11/1000,0)))))</f>
        <v>20.943265811094193</v>
      </c>
      <c r="E16" s="89">
        <f t="shared" si="6"/>
        <v>0.12815341334742059</v>
      </c>
      <c r="F16" s="278">
        <f>IF($P$10=$A$2,E16*60*Cost!$H$10*Cost!$H$11*Cost!$D$7/1000,IF($P$10=$A$3,E16*60*Cost!$H$10*Cost!$H$11*Cost!$D$8/1000,IF($P$10=$A$4,E16*60*Cost!$H$10*Cost!$H$11*Cost!$D$9/1000,IF($P$10=$A$5,E16*60*Cost!$H$10*Cost!$H$11*Cost!$D$10/1000,IF($P$10=$A$6,E16*60*Cost!$H$10*Cost!$H$11*Cost!$D$11/1000,0)))))</f>
        <v>15.512417062959603</v>
      </c>
      <c r="G16" s="89">
        <f t="shared" si="1"/>
        <v>9.7555744484622967E-2</v>
      </c>
      <c r="H16" s="278">
        <f>IF($P$10=$A$2,G16*60*Cost!$H$10*Cost!$H$11*Cost!$D$7/1000,IF($P$10=$A$3,G16*60*Cost!$H$10*Cost!$H$11*Cost!$D$8/1000,IF($P$10=$A$4,G16*60*Cost!$H$10*Cost!$H$11*Cost!$D$9/1000,IF($P$10=$A$5,G16*60*Cost!$H$10*Cost!$H$11*Cost!$D$10/1000,IF($P$10=$A$6,G16*60*Cost!$H$10*Cost!$H$11*Cost!$D$11/1000,0)))))</f>
        <v>11.808701429047437</v>
      </c>
      <c r="I16" s="89">
        <f t="shared" si="2"/>
        <v>6.5400234779386113E-2</v>
      </c>
      <c r="J16" s="278">
        <f>IF($P$10=$A$2,I16*60*Cost!$H$10*Cost!$H$11*Cost!$D$7/1000,IF($P$10=$A$3,I16*60*Cost!$H$10*Cost!$H$11*Cost!$D$8/1000,IF($P$10=$A$4,I16*60*Cost!$H$10*Cost!$H$11*Cost!$D$9/1000,IF($P$10=$A$5,I16*60*Cost!$H$10*Cost!$H$11*Cost!$D$10/1000,IF($P$10=$A$6,I16*60*Cost!$H$10*Cost!$H$11*Cost!$D$11/1000,0)))))</f>
        <v>7.9164158910304439</v>
      </c>
      <c r="K16" s="89">
        <f t="shared" si="3"/>
        <v>3.2117066371589738E-2</v>
      </c>
      <c r="L16" s="278">
        <f>IF($P$10=$A$2,K16*60*Cost!$H$10*Cost!$H$11*Cost!$D$7/1000,IF($P$10=$A$3,K16*60*Cost!$H$10*Cost!$H$11*Cost!$D$8/1000,IF($P$10=$A$4,K16*60*Cost!$H$10*Cost!$H$11*Cost!$D$9/1000,IF($P$10=$A$5,K16*60*Cost!$H$10*Cost!$H$11*Cost!$D$10/1000,IF($P$10=$A$6,K16*60*Cost!$H$10*Cost!$H$11*Cost!$D$11/1000,0)))))</f>
        <v>3.887632138554213</v>
      </c>
      <c r="M16" s="207">
        <f t="shared" si="4"/>
        <v>1.4290653637644167E-2</v>
      </c>
      <c r="N16" s="278">
        <f>IF($P$10=$A$2,M16*60*Cost!$H$10*Cost!$H$11*Cost!$D$7/1000,IF($P$10=$A$3,M16*60*Cost!$H$10*Cost!$H$11*Cost!$D$8/1000,IF($P$10=$A$4,M16*60*Cost!$H$10*Cost!$H$11*Cost!$D$9/1000,IF($P$10=$A$5,M16*60*Cost!$H$10*Cost!$H$11*Cost!$D$10/1000,IF($P$10=$A$6,M16*60*Cost!$H$10*Cost!$H$11*Cost!$D$11/1000,0)))))</f>
        <v>1.7298218872131119</v>
      </c>
      <c r="O16" s="89">
        <f t="shared" si="5"/>
        <v>7.1170131672470124E-3</v>
      </c>
      <c r="P16" s="278">
        <f>IF($P$10=$A$2,O16*60*Cost!$H$10*Cost!$H$11*Cost!$D$7/1000,IF($P$10=$A$3,O16*60*Cost!$H$10*Cost!$H$11*Cost!$D$8/1000,IF($P$10=$A$4,O16*60*Cost!$H$10*Cost!$H$11*Cost!$D$9/1000,IF($P$10=$A$5,O16*60*Cost!$H$10*Cost!$H$11*Cost!$D$10/1000,IF($P$10=$A$6,O16*60*Cost!$H$10*Cost!$H$11*Cost!$D$11/1000,0)))))</f>
        <v>0.86148369839836836</v>
      </c>
      <c r="Q16" s="80"/>
    </row>
    <row r="17" spans="1:17" ht="22.5" customHeight="1" x14ac:dyDescent="0.35">
      <c r="A17" s="74"/>
      <c r="B17" s="88">
        <v>5</v>
      </c>
      <c r="C17" s="90">
        <f t="shared" si="0"/>
        <v>0.22976671695602091</v>
      </c>
      <c r="D17" s="278">
        <f>IF($P$10=$A$2,C17*60*Cost!$H$10*Cost!$H$11*Cost!$D$7/1000,IF($P$10=$A$3,C17*60*Cost!$H$10*Cost!$H$11*Cost!$D$8/1000,IF($P$10=$A$4,C17*60*Cost!$H$10*Cost!$H$11*Cost!$D$9/1000,IF($P$10=$A$5,C17*60*Cost!$H$10*Cost!$H$11*Cost!$D$10/1000,IF($P$10=$A$6,C17*60*Cost!$H$10*Cost!$H$11*Cost!$D$11/1000,0)))))</f>
        <v>27.812268495309088</v>
      </c>
      <c r="E17" s="89">
        <f t="shared" si="6"/>
        <v>0.17281439070140744</v>
      </c>
      <c r="F17" s="278">
        <f>IF($P$10=$A$2,E17*60*Cost!$H$10*Cost!$H$11*Cost!$D$7/1000,IF($P$10=$A$3,E17*60*Cost!$H$10*Cost!$H$11*Cost!$D$8/1000,IF($P$10=$A$4,E17*60*Cost!$H$10*Cost!$H$11*Cost!$D$9/1000,IF($P$10=$A$5,E17*60*Cost!$H$10*Cost!$H$11*Cost!$D$10/1000,IF($P$10=$A$6,E17*60*Cost!$H$10*Cost!$H$11*Cost!$D$11/1000,0)))))</f>
        <v>20.918435436237541</v>
      </c>
      <c r="G17" s="89">
        <f t="shared" si="1"/>
        <v>0.13334159008872201</v>
      </c>
      <c r="H17" s="278">
        <f>IF($P$10=$A$2,G17*60*Cost!$H$10*Cost!$H$11*Cost!$D$7/1000,IF($P$10=$A$3,G17*60*Cost!$H$10*Cost!$H$11*Cost!$D$8/1000,IF($P$10=$A$4,G17*60*Cost!$H$10*Cost!$H$11*Cost!$D$9/1000,IF($P$10=$A$5,G17*60*Cost!$H$10*Cost!$H$11*Cost!$D$10/1000,IF($P$10=$A$6,G17*60*Cost!$H$10*Cost!$H$11*Cost!$D$11/1000,0)))))</f>
        <v>16.140423444570619</v>
      </c>
      <c r="I17" s="89">
        <f t="shared" si="2"/>
        <v>9.1354748194026975E-2</v>
      </c>
      <c r="J17" s="278">
        <f>IF($P$10=$A$2,I17*60*Cost!$H$10*Cost!$H$11*Cost!$D$7/1000,IF($P$10=$A$3,I17*60*Cost!$H$10*Cost!$H$11*Cost!$D$8/1000,IF($P$10=$A$4,I17*60*Cost!$H$10*Cost!$H$11*Cost!$D$9/1000,IF($P$10=$A$5,I17*60*Cost!$H$10*Cost!$H$11*Cost!$D$10/1000,IF($P$10=$A$6,I17*60*Cost!$H$10*Cost!$H$11*Cost!$D$11/1000,0)))))</f>
        <v>11.05809761637477</v>
      </c>
      <c r="K17" s="89">
        <f t="shared" si="3"/>
        <v>4.6792322990872132E-2</v>
      </c>
      <c r="L17" s="278">
        <f>IF($P$10=$A$2,K17*60*Cost!$H$10*Cost!$H$11*Cost!$D$7/1000,IF($P$10=$A$3,K17*60*Cost!$H$10*Cost!$H$11*Cost!$D$8/1000,IF($P$10=$A$4,K17*60*Cost!$H$10*Cost!$H$11*Cost!$D$9/1000,IF($P$10=$A$5,K17*60*Cost!$H$10*Cost!$H$11*Cost!$D$10/1000,IF($P$10=$A$6,K17*60*Cost!$H$10*Cost!$H$11*Cost!$D$11/1000,0)))))</f>
        <v>5.6640085552097528</v>
      </c>
      <c r="M17" s="207">
        <f t="shared" si="4"/>
        <v>2.19267342647551E-2</v>
      </c>
      <c r="N17" s="278">
        <f>IF($P$10=$A$2,M17*60*Cost!$H$10*Cost!$H$11*Cost!$D$7/1000,IF($P$10=$A$3,M17*60*Cost!$H$10*Cost!$H$11*Cost!$D$8/1000,IF($P$10=$A$4,M17*60*Cost!$H$10*Cost!$H$11*Cost!$D$9/1000,IF($P$10=$A$5,M17*60*Cost!$H$10*Cost!$H$11*Cost!$D$10/1000,IF($P$10=$A$6,M17*60*Cost!$H$10*Cost!$H$11*Cost!$D$11/1000,0)))))</f>
        <v>2.6541364592565815</v>
      </c>
      <c r="O17" s="89">
        <f t="shared" si="5"/>
        <v>1.1312044432857221E-2</v>
      </c>
      <c r="P17" s="278">
        <f>IF($P$10=$A$2,O17*60*Cost!$H$10*Cost!$H$11*Cost!$D$7/1000,IF($P$10=$A$3,O17*60*Cost!$H$10*Cost!$H$11*Cost!$D$8/1000,IF($P$10=$A$4,O17*60*Cost!$H$10*Cost!$H$11*Cost!$D$9/1000,IF($P$10=$A$5,O17*60*Cost!$H$10*Cost!$H$11*Cost!$D$10/1000,IF($P$10=$A$6,O17*60*Cost!$H$10*Cost!$H$11*Cost!$D$11/1000,0)))))</f>
        <v>1.3692741105654169</v>
      </c>
      <c r="Q17" s="80"/>
    </row>
    <row r="18" spans="1:17" ht="22.5" customHeight="1" x14ac:dyDescent="0.35">
      <c r="A18" s="74"/>
      <c r="B18" s="88">
        <v>6</v>
      </c>
      <c r="C18" s="90">
        <f t="shared" si="0"/>
        <v>0.28969588000745722</v>
      </c>
      <c r="D18" s="278">
        <f>IF($P$10=$A$2,C18*60*Cost!$H$10*Cost!$H$11*Cost!$D$7/1000,IF($P$10=$A$3,C18*60*Cost!$H$10*Cost!$H$11*Cost!$D$8/1000,IF($P$10=$A$4,C18*60*Cost!$H$10*Cost!$H$11*Cost!$D$9/1000,IF($P$10=$A$5,C18*60*Cost!$H$10*Cost!$H$11*Cost!$D$10/1000,IF($P$10=$A$6,C18*60*Cost!$H$10*Cost!$H$11*Cost!$D$11/1000,0)))))</f>
        <v>35.066434788701066</v>
      </c>
      <c r="E18" s="89">
        <f t="shared" si="6"/>
        <v>0.22063522812197967</v>
      </c>
      <c r="F18" s="278">
        <f>IF($P$10=$A$2,E18*60*Cost!$H$10*Cost!$H$11*Cost!$D$7/1000,IF($P$10=$A$3,E18*60*Cost!$H$10*Cost!$H$11*Cost!$D$8/1000,IF($P$10=$A$4,E18*60*Cost!$H$10*Cost!$H$11*Cost!$D$9/1000,IF($P$10=$A$5,E18*60*Cost!$H$10*Cost!$H$11*Cost!$D$10/1000,IF($P$10=$A$6,E18*60*Cost!$H$10*Cost!$H$11*Cost!$D$11/1000,0)))))</f>
        <v>26.706941219980155</v>
      </c>
      <c r="G18" s="89">
        <f t="shared" si="1"/>
        <v>0.17212781138764485</v>
      </c>
      <c r="H18" s="278">
        <f>IF($P$10=$A$2,G18*60*Cost!$H$10*Cost!$H$11*Cost!$D$7/1000,IF($P$10=$A$3,G18*60*Cost!$H$10*Cost!$H$11*Cost!$D$8/1000,IF($P$10=$A$4,G18*60*Cost!$H$10*Cost!$H$11*Cost!$D$9/1000,IF($P$10=$A$5,G18*60*Cost!$H$10*Cost!$H$11*Cost!$D$10/1000,IF($P$10=$A$6,G18*60*Cost!$H$10*Cost!$H$11*Cost!$D$11/1000,0)))))</f>
        <v>20.835327976329218</v>
      </c>
      <c r="I18" s="89">
        <f t="shared" si="2"/>
        <v>0.12004077626611687</v>
      </c>
      <c r="J18" s="278">
        <f>IF($P$10=$A$2,I18*60*Cost!$H$10*Cost!$H$11*Cost!$D$7/1000,IF($P$10=$A$3,I18*60*Cost!$H$10*Cost!$H$11*Cost!$D$8/1000,IF($P$10=$A$4,I18*60*Cost!$H$10*Cost!$H$11*Cost!$D$9/1000,IF($P$10=$A$5,I18*60*Cost!$H$10*Cost!$H$11*Cost!$D$10/1000,IF($P$10=$A$6,I18*60*Cost!$H$10*Cost!$H$11*Cost!$D$11/1000,0)))))</f>
        <v>14.530417390859979</v>
      </c>
      <c r="K18" s="89">
        <f t="shared" si="3"/>
        <v>6.3637597818279434E-2</v>
      </c>
      <c r="L18" s="278">
        <f>IF($P$10=$A$2,K18*60*Cost!$H$10*Cost!$H$11*Cost!$D$7/1000,IF($P$10=$A$3,K18*60*Cost!$H$10*Cost!$H$11*Cost!$D$8/1000,IF($P$10=$A$4,K18*60*Cost!$H$10*Cost!$H$11*Cost!$D$9/1000,IF($P$10=$A$5,K18*60*Cost!$H$10*Cost!$H$11*Cost!$D$10/1000,IF($P$10=$A$6,K18*60*Cost!$H$10*Cost!$H$11*Cost!$D$11/1000,0)))))</f>
        <v>7.7030563014801512</v>
      </c>
      <c r="M18" s="207">
        <f t="shared" si="4"/>
        <v>3.1108793913706967E-2</v>
      </c>
      <c r="N18" s="278">
        <f>IF($P$10=$A$2,M18*60*Cost!$H$10*Cost!$H$11*Cost!$D$7/1000,IF($P$10=$A$3,M18*60*Cost!$H$10*Cost!$H$11*Cost!$D$8/1000,IF($P$10=$A$4,M18*60*Cost!$H$10*Cost!$H$11*Cost!$D$9/1000,IF($P$10=$A$5,M18*60*Cost!$H$10*Cost!$H$11*Cost!$D$10/1000,IF($P$10=$A$6,M18*60*Cost!$H$10*Cost!$H$11*Cost!$D$11/1000,0)))))</f>
        <v>3.7655851132645215</v>
      </c>
      <c r="O18" s="89">
        <f t="shared" si="5"/>
        <v>1.651843420671345E-2</v>
      </c>
      <c r="P18" s="278">
        <f>IF($P$10=$A$2,O18*60*Cost!$H$10*Cost!$H$11*Cost!$D$7/1000,IF($P$10=$A$3,O18*60*Cost!$H$10*Cost!$H$11*Cost!$D$8/1000,IF($P$10=$A$4,O18*60*Cost!$H$10*Cost!$H$11*Cost!$D$9/1000,IF($P$10=$A$5,O18*60*Cost!$H$10*Cost!$H$11*Cost!$D$10/1000,IF($P$10=$A$6,O18*60*Cost!$H$10*Cost!$H$11*Cost!$D$11/1000,0)))))</f>
        <v>1.9994851010868906</v>
      </c>
      <c r="Q18" s="80"/>
    </row>
    <row r="19" spans="1:17" ht="22.5" customHeight="1" x14ac:dyDescent="0.35">
      <c r="A19" s="74"/>
      <c r="B19" s="88">
        <v>7</v>
      </c>
      <c r="C19" s="90">
        <f t="shared" si="0"/>
        <v>0.35240744742744601</v>
      </c>
      <c r="D19" s="278">
        <f>IF($P$10=$A$2,C19*60*Cost!$H$10*Cost!$H$11*Cost!$D$7/1000,IF($P$10=$A$3,C19*60*Cost!$H$10*Cost!$H$11*Cost!$D$8/1000,IF($P$10=$A$4,C19*60*Cost!$H$10*Cost!$H$11*Cost!$D$9/1000,IF($P$10=$A$5,C19*60*Cost!$H$10*Cost!$H$11*Cost!$D$10/1000,IF($P$10=$A$6,C19*60*Cost!$H$10*Cost!$H$11*Cost!$D$11/1000,0)))))</f>
        <v>42.657399110919464</v>
      </c>
      <c r="E19" s="89">
        <f t="shared" si="6"/>
        <v>0.27125444241115548</v>
      </c>
      <c r="F19" s="278">
        <f>IF($P$10=$A$2,E19*60*Cost!$H$10*Cost!$H$11*Cost!$D$7/1000,IF($P$10=$A$3,E19*60*Cost!$H$10*Cost!$H$11*Cost!$D$8/1000,IF($P$10=$A$4,E19*60*Cost!$H$10*Cost!$H$11*Cost!$D$9/1000,IF($P$10=$A$5,E19*60*Cost!$H$10*Cost!$H$11*Cost!$D$10/1000,IF($P$10=$A$6,E19*60*Cost!$H$10*Cost!$H$11*Cost!$D$11/1000,0)))))</f>
        <v>32.834178434679153</v>
      </c>
      <c r="G19" s="89">
        <f t="shared" si="1"/>
        <v>0.21360102427133312</v>
      </c>
      <c r="H19" s="278">
        <f>IF($P$10=$A$2,G19*60*Cost!$H$10*Cost!$H$11*Cost!$D$7/1000,IF($P$10=$A$3,G19*60*Cost!$H$10*Cost!$H$11*Cost!$D$8/1000,IF($P$10=$A$4,G19*60*Cost!$H$10*Cost!$H$11*Cost!$D$9/1000,IF($P$10=$A$5,G19*60*Cost!$H$10*Cost!$H$11*Cost!$D$10/1000,IF($P$10=$A$6,G19*60*Cost!$H$10*Cost!$H$11*Cost!$D$11/1000,0)))))</f>
        <v>25.855481231620026</v>
      </c>
      <c r="I19" s="89">
        <f t="shared" si="2"/>
        <v>0.15121737565942409</v>
      </c>
      <c r="J19" s="278">
        <f>IF($P$10=$A$2,I19*60*Cost!$H$10*Cost!$H$11*Cost!$D$7/1000,IF($P$10=$A$3,I19*60*Cost!$H$10*Cost!$H$11*Cost!$D$8/1000,IF($P$10=$A$4,I19*60*Cost!$H$10*Cost!$H$11*Cost!$D$9/1000,IF($P$10=$A$5,I19*60*Cost!$H$10*Cost!$H$11*Cost!$D$10/1000,IF($P$10=$A$6,I19*60*Cost!$H$10*Cost!$H$11*Cost!$D$11/1000,0)))))</f>
        <v>18.304210064510439</v>
      </c>
      <c r="K19" s="89">
        <f t="shared" si="3"/>
        <v>8.2531461971511122E-2</v>
      </c>
      <c r="L19" s="278">
        <f>IF($P$10=$A$2,K19*60*Cost!$H$10*Cost!$H$11*Cost!$D$7/1000,IF($P$10=$A$3,K19*60*Cost!$H$10*Cost!$H$11*Cost!$D$8/1000,IF($P$10=$A$4,K19*60*Cost!$H$10*Cost!$H$11*Cost!$D$9/1000,IF($P$10=$A$5,K19*60*Cost!$H$10*Cost!$H$11*Cost!$D$10/1000,IF($P$10=$A$6,K19*60*Cost!$H$10*Cost!$H$11*Cost!$D$11/1000,0)))))</f>
        <v>9.990076935735706</v>
      </c>
      <c r="M19" s="207">
        <f t="shared" si="4"/>
        <v>4.1813891671698224E-2</v>
      </c>
      <c r="N19" s="278">
        <f>IF($P$10=$A$2,M19*60*Cost!$H$10*Cost!$H$11*Cost!$D$7/1000,IF($P$10=$A$3,M19*60*Cost!$H$10*Cost!$H$11*Cost!$D$8/1000,IF($P$10=$A$4,M19*60*Cost!$H$10*Cost!$H$11*Cost!$D$9/1000,IF($P$10=$A$5,M19*60*Cost!$H$10*Cost!$H$11*Cost!$D$10/1000,IF($P$10=$A$6,M19*60*Cost!$H$10*Cost!$H$11*Cost!$D$11/1000,0)))))</f>
        <v>5.0613909508470485</v>
      </c>
      <c r="O19" s="89">
        <f t="shared" si="5"/>
        <v>2.2750480900432815E-2</v>
      </c>
      <c r="P19" s="278">
        <f>IF($P$10=$A$2,O19*60*Cost!$H$10*Cost!$H$11*Cost!$D$7/1000,IF($P$10=$A$3,O19*60*Cost!$H$10*Cost!$H$11*Cost!$D$8/1000,IF($P$10=$A$4,O19*60*Cost!$H$10*Cost!$H$11*Cost!$D$9/1000,IF($P$10=$A$5,O19*60*Cost!$H$10*Cost!$H$11*Cost!$D$10/1000,IF($P$10=$A$6,O19*60*Cost!$H$10*Cost!$H$11*Cost!$D$11/1000,0)))))</f>
        <v>2.7538474309199032</v>
      </c>
      <c r="Q19" s="80"/>
    </row>
    <row r="20" spans="1:17" ht="22.5" customHeight="1" x14ac:dyDescent="0.35">
      <c r="A20" s="74"/>
      <c r="B20" s="88">
        <v>8</v>
      </c>
      <c r="C20" s="90">
        <f t="shared" si="0"/>
        <v>0.41760379893434829</v>
      </c>
      <c r="D20" s="278">
        <f>IF($P$10=$A$2,C20*60*Cost!$H$10*Cost!$H$11*Cost!$D$7/1000,IF($P$10=$A$3,C20*60*Cost!$H$10*Cost!$H$11*Cost!$D$8/1000,IF($P$10=$A$4,C20*60*Cost!$H$10*Cost!$H$11*Cost!$D$9/1000,IF($P$10=$A$5,C20*60*Cost!$H$10*Cost!$H$11*Cost!$D$10/1000,IF($P$10=$A$6,C20*60*Cost!$H$10*Cost!$H$11*Cost!$D$11/1000,0)))))</f>
        <v>50.54913581259148</v>
      </c>
      <c r="E20" s="89">
        <f t="shared" si="6"/>
        <v>0.32439956952458204</v>
      </c>
      <c r="F20" s="278">
        <f>IF($P$10=$A$2,E20*60*Cost!$H$10*Cost!$H$11*Cost!$D$7/1000,IF($P$10=$A$3,E20*60*Cost!$H$10*Cost!$H$11*Cost!$D$8/1000,IF($P$10=$A$4,E20*60*Cost!$H$10*Cost!$H$11*Cost!$D$9/1000,IF($P$10=$A$5,E20*60*Cost!$H$10*Cost!$H$11*Cost!$D$10/1000,IF($P$10=$A$6,E20*60*Cost!$H$10*Cost!$H$11*Cost!$D$11/1000,0)))))</f>
        <v>39.267166484810318</v>
      </c>
      <c r="G20" s="89">
        <f t="shared" si="1"/>
        <v>0.25752254369035033</v>
      </c>
      <c r="H20" s="278">
        <f>IF($P$10=$A$2,G20*60*Cost!$H$10*Cost!$H$11*Cost!$D$7/1000,IF($P$10=$A$3,G20*60*Cost!$H$10*Cost!$H$11*Cost!$D$8/1000,IF($P$10=$A$4,G20*60*Cost!$H$10*Cost!$H$11*Cost!$D$9/1000,IF($P$10=$A$5,G20*60*Cost!$H$10*Cost!$H$11*Cost!$D$10/1000,IF($P$10=$A$6,G20*60*Cost!$H$10*Cost!$H$11*Cost!$D$11/1000,0)))))</f>
        <v>31.171991416328165</v>
      </c>
      <c r="I20" s="89">
        <f t="shared" si="2"/>
        <v>0.18469793288482769</v>
      </c>
      <c r="J20" s="278">
        <f>IF($P$10=$A$2,I20*60*Cost!$H$10*Cost!$H$11*Cost!$D$7/1000,IF($P$10=$A$3,I20*60*Cost!$H$10*Cost!$H$11*Cost!$D$8/1000,IF($P$10=$A$4,I20*60*Cost!$H$10*Cost!$H$11*Cost!$D$9/1000,IF($P$10=$A$5,I20*60*Cost!$H$10*Cost!$H$11*Cost!$D$10/1000,IF($P$10=$A$6,I20*60*Cost!$H$10*Cost!$H$11*Cost!$D$11/1000,0)))))</f>
        <v>22.356886880638331</v>
      </c>
      <c r="K20" s="89">
        <f t="shared" si="3"/>
        <v>0.10337676960806728</v>
      </c>
      <c r="L20" s="278">
        <f>IF($P$10=$A$2,K20*60*Cost!$H$10*Cost!$H$11*Cost!$D$7/1000,IF($P$10=$A$3,K20*60*Cost!$H$10*Cost!$H$11*Cost!$D$8/1000,IF($P$10=$A$4,K20*60*Cost!$H$10*Cost!$H$11*Cost!$D$9/1000,IF($P$10=$A$5,K20*60*Cost!$H$10*Cost!$H$11*Cost!$D$10/1000,IF($P$10=$A$6,K20*60*Cost!$H$10*Cost!$H$11*Cost!$D$11/1000,0)))))</f>
        <v>12.51331137341184</v>
      </c>
      <c r="M20" s="207">
        <f t="shared" si="4"/>
        <v>5.4022930629286578E-2</v>
      </c>
      <c r="N20" s="278">
        <f>IF($P$10=$A$2,M20*60*Cost!$H$10*Cost!$H$11*Cost!$D$7/1000,IF($P$10=$A$3,M20*60*Cost!$H$10*Cost!$H$11*Cost!$D$8/1000,IF($P$10=$A$4,M20*60*Cost!$H$10*Cost!$H$11*Cost!$D$9/1000,IF($P$10=$A$5,M20*60*Cost!$H$10*Cost!$H$11*Cost!$D$10/1000,IF($P$10=$A$6,M20*60*Cost!$H$10*Cost!$H$11*Cost!$D$11/1000,0)))))</f>
        <v>6.5392423736148233</v>
      </c>
      <c r="O20" s="89">
        <f t="shared" si="5"/>
        <v>3.0020412698970496E-2</v>
      </c>
      <c r="P20" s="278">
        <f>IF($P$10=$A$2,O20*60*Cost!$H$10*Cost!$H$11*Cost!$D$7/1000,IF($P$10=$A$3,O20*60*Cost!$H$10*Cost!$H$11*Cost!$D$8/1000,IF($P$10=$A$4,O20*60*Cost!$H$10*Cost!$H$11*Cost!$D$9/1000,IF($P$10=$A$5,O20*60*Cost!$H$10*Cost!$H$11*Cost!$D$10/1000,IF($P$10=$A$6,O20*60*Cost!$H$10*Cost!$H$11*Cost!$D$11/1000,0)))))</f>
        <v>3.6338412690275201</v>
      </c>
      <c r="Q20" s="80"/>
    </row>
    <row r="21" spans="1:17" ht="22.5" customHeight="1" x14ac:dyDescent="0.35">
      <c r="A21" s="74"/>
      <c r="B21" s="88">
        <v>9</v>
      </c>
      <c r="C21" s="90">
        <f t="shared" si="0"/>
        <v>0.48505337116313507</v>
      </c>
      <c r="D21" s="278">
        <f>IF($P$10=$A$2,C21*60*Cost!$H$10*Cost!$H$11*Cost!$D$7/1000,IF($P$10=$A$3,C21*60*Cost!$H$10*Cost!$H$11*Cost!$D$8/1000,IF($P$10=$A$4,C21*60*Cost!$H$10*Cost!$H$11*Cost!$D$9/1000,IF($P$10=$A$5,C21*60*Cost!$H$10*Cost!$H$11*Cost!$D$10/1000,IF($P$10=$A$6,C21*60*Cost!$H$10*Cost!$H$11*Cost!$D$11/1000,0)))))</f>
        <v>58.713615148734085</v>
      </c>
      <c r="E21" s="89">
        <f t="shared" si="6"/>
        <v>0.37985647527364769</v>
      </c>
      <c r="F21" s="278">
        <f>IF($P$10=$A$2,E21*60*Cost!$H$10*Cost!$H$11*Cost!$D$7/1000,IF($P$10=$A$3,E21*60*Cost!$H$10*Cost!$H$11*Cost!$D$8/1000,IF($P$10=$A$4,E21*60*Cost!$H$10*Cost!$H$11*Cost!$D$9/1000,IF($P$10=$A$5,E21*60*Cost!$H$10*Cost!$H$11*Cost!$D$10/1000,IF($P$10=$A$6,E21*60*Cost!$H$10*Cost!$H$11*Cost!$D$11/1000,0)))))</f>
        <v>45.979985351901881</v>
      </c>
      <c r="G21" s="89">
        <f t="shared" si="1"/>
        <v>0.30370311466149191</v>
      </c>
      <c r="H21" s="278">
        <f>IF($P$10=$A$2,G21*60*Cost!$H$10*Cost!$H$11*Cost!$D$7/1000,IF($P$10=$A$3,G21*60*Cost!$H$10*Cost!$H$11*Cost!$D$8/1000,IF($P$10=$A$4,G21*60*Cost!$H$10*Cost!$H$11*Cost!$D$9/1000,IF($P$10=$A$5,G21*60*Cost!$H$10*Cost!$H$11*Cost!$D$10/1000,IF($P$10=$A$6,G21*60*Cost!$H$10*Cost!$H$11*Cost!$D$11/1000,0)))))</f>
        <v>36.761950032318275</v>
      </c>
      <c r="I21" s="89">
        <f t="shared" si="2"/>
        <v>0.22033235836507795</v>
      </c>
      <c r="J21" s="278">
        <f>IF($P$10=$A$2,I21*60*Cost!$H$10*Cost!$H$11*Cost!$D$7/1000,IF($P$10=$A$3,I21*60*Cost!$H$10*Cost!$H$11*Cost!$D$8/1000,IF($P$10=$A$4,I21*60*Cost!$H$10*Cost!$H$11*Cost!$D$9/1000,IF($P$10=$A$5,I21*60*Cost!$H$10*Cost!$H$11*Cost!$D$10/1000,IF($P$10=$A$6,I21*60*Cost!$H$10*Cost!$H$11*Cost!$D$11/1000,0)))))</f>
        <v>26.670280144304549</v>
      </c>
      <c r="K21" s="89">
        <f t="shared" si="3"/>
        <v>0.12609320568778423</v>
      </c>
      <c r="L21" s="278">
        <f>IF($P$10=$A$2,K21*60*Cost!$H$10*Cost!$H$11*Cost!$D$7/1000,IF($P$10=$A$3,K21*60*Cost!$H$10*Cost!$H$11*Cost!$D$8/1000,IF($P$10=$A$4,K21*60*Cost!$H$10*Cost!$H$11*Cost!$D$9/1000,IF($P$10=$A$5,K21*60*Cost!$H$10*Cost!$H$11*Cost!$D$10/1000,IF($P$10=$A$6,K21*60*Cost!$H$10*Cost!$H$11*Cost!$D$11/1000,0)))))</f>
        <v>15.263037825857712</v>
      </c>
      <c r="M21" s="207">
        <f t="shared" si="4"/>
        <v>6.7719579754997677E-2</v>
      </c>
      <c r="N21" s="278">
        <f>IF($P$10=$A$2,M21*60*Cost!$H$10*Cost!$H$11*Cost!$D$7/1000,IF($P$10=$A$3,M21*60*Cost!$H$10*Cost!$H$11*Cost!$D$8/1000,IF($P$10=$A$4,M21*60*Cost!$H$10*Cost!$H$11*Cost!$D$9/1000,IF($P$10=$A$5,M21*60*Cost!$H$10*Cost!$H$11*Cost!$D$10/1000,IF($P$10=$A$6,M21*60*Cost!$H$10*Cost!$H$11*Cost!$D$11/1000,0)))))</f>
        <v>8.1971625807579294</v>
      </c>
      <c r="O21" s="89">
        <f t="shared" si="5"/>
        <v>3.8338929861368755E-2</v>
      </c>
      <c r="P21" s="278">
        <f>IF($P$10=$A$2,O21*60*Cost!$H$10*Cost!$H$11*Cost!$D$7/1000,IF($P$10=$A$3,O21*60*Cost!$H$10*Cost!$H$11*Cost!$D$8/1000,IF($P$10=$A$4,O21*60*Cost!$H$10*Cost!$H$11*Cost!$D$9/1000,IF($P$10=$A$5,O21*60*Cost!$H$10*Cost!$H$11*Cost!$D$10/1000,IF($P$10=$A$6,O21*60*Cost!$H$10*Cost!$H$11*Cost!$D$11/1000,0)))))</f>
        <v>4.6407618355416869</v>
      </c>
      <c r="Q21" s="80"/>
    </row>
    <row r="22" spans="1:17" ht="22.5" customHeight="1" x14ac:dyDescent="0.35">
      <c r="A22" s="74"/>
      <c r="B22" s="91">
        <v>10</v>
      </c>
      <c r="C22" s="90">
        <f t="shared" si="0"/>
        <v>0.55457009834973625</v>
      </c>
      <c r="D22" s="278">
        <f>IF($P$10=$A$2,C22*60*Cost!$H$10*Cost!$H$11*Cost!$D$7/1000,IF($P$10=$A$3,C22*60*Cost!$H$10*Cost!$H$11*Cost!$D$8/1000,IF($P$10=$A$4,C22*60*Cost!$H$10*Cost!$H$11*Cost!$D$9/1000,IF($P$10=$A$5,C22*60*Cost!$H$10*Cost!$H$11*Cost!$D$10/1000,IF($P$10=$A$6,C22*60*Cost!$H$10*Cost!$H$11*Cost!$D$11/1000,0)))))</f>
        <v>67.128314662410716</v>
      </c>
      <c r="E22" s="89">
        <f t="shared" si="6"/>
        <v>0.43745158624226305</v>
      </c>
      <c r="F22" s="278">
        <f>IF($P$10=$A$2,E22*60*Cost!$H$10*Cost!$H$11*Cost!$D$7/1000,IF($P$10=$A$3,E22*60*Cost!$H$10*Cost!$H$11*Cost!$D$8/1000,IF($P$10=$A$4,E22*60*Cost!$H$10*Cost!$H$11*Cost!$D$9/1000,IF($P$10=$A$5,E22*60*Cost!$H$10*Cost!$H$11*Cost!$D$10/1000,IF($P$10=$A$6,E22*60*Cost!$H$10*Cost!$H$11*Cost!$D$11/1000,0)))))</f>
        <v>52.951624723773378</v>
      </c>
      <c r="G22" s="89">
        <f t="shared" si="1"/>
        <v>0.35198814422226316</v>
      </c>
      <c r="H22" s="278">
        <f>IF($P$10=$A$2,G22*60*Cost!$H$10*Cost!$H$11*Cost!$D$7/1000,IF($P$10=$A$3,G22*60*Cost!$H$10*Cost!$H$11*Cost!$D$8/1000,IF($P$10=$A$4,G22*60*Cost!$H$10*Cost!$H$11*Cost!$D$9/1000,IF($P$10=$A$5,G22*60*Cost!$H$10*Cost!$H$11*Cost!$D$10/1000,IF($P$10=$A$6,G22*60*Cost!$H$10*Cost!$H$11*Cost!$D$11/1000,0)))))</f>
        <v>42.606644269321919</v>
      </c>
      <c r="I22" s="89">
        <f t="shared" si="2"/>
        <v>0.2579965226052835</v>
      </c>
      <c r="J22" s="278">
        <f>IF($P$10=$A$2,I22*60*Cost!$H$10*Cost!$H$11*Cost!$D$7/1000,IF($P$10=$A$3,I22*60*Cost!$H$10*Cost!$H$11*Cost!$D$8/1000,IF($P$10=$A$4,I22*60*Cost!$H$10*Cost!$H$11*Cost!$D$9/1000,IF($P$10=$A$5,I22*60*Cost!$H$10*Cost!$H$11*Cost!$D$10/1000,IF($P$10=$A$6,I22*60*Cost!$H$10*Cost!$H$11*Cost!$D$11/1000,0)))))</f>
        <v>31.229364516391922</v>
      </c>
      <c r="K22" s="89">
        <f t="shared" si="3"/>
        <v>0.15061273459062274</v>
      </c>
      <c r="L22" s="278">
        <f>IF($P$10=$A$2,K22*60*Cost!$H$10*Cost!$H$11*Cost!$D$7/1000,IF($P$10=$A$3,K22*60*Cost!$H$10*Cost!$H$11*Cost!$D$8/1000,IF($P$10=$A$4,K22*60*Cost!$H$10*Cost!$H$11*Cost!$D$9/1000,IF($P$10=$A$5,K22*60*Cost!$H$10*Cost!$H$11*Cost!$D$10/1000,IF($P$10=$A$6,K22*60*Cost!$H$10*Cost!$H$11*Cost!$D$11/1000,0)))))</f>
        <v>18.231020875181454</v>
      </c>
      <c r="M22" s="207">
        <f t="shared" si="4"/>
        <v>8.2889591627310702E-2</v>
      </c>
      <c r="N22" s="278">
        <f>IF($P$10=$A$2,M22*60*Cost!$H$10*Cost!$H$11*Cost!$D$7/1000,IF($P$10=$A$3,M22*60*Cost!$H$10*Cost!$H$11*Cost!$D$8/1000,IF($P$10=$A$4,M22*60*Cost!$H$10*Cost!$H$11*Cost!$D$9/1000,IF($P$10=$A$5,M22*60*Cost!$H$10*Cost!$H$11*Cost!$D$10/1000,IF($P$10=$A$6,M22*60*Cost!$H$10*Cost!$H$11*Cost!$D$11/1000,0)))))</f>
        <v>10.033426983450132</v>
      </c>
      <c r="O22" s="89">
        <f t="shared" si="5"/>
        <v>4.7715556282274842E-2</v>
      </c>
      <c r="P22" s="278">
        <f>IF($P$10=$A$2,O22*60*Cost!$H$10*Cost!$H$11*Cost!$D$7/1000,IF($P$10=$A$3,O22*60*Cost!$H$10*Cost!$H$11*Cost!$D$8/1000,IF($P$10=$A$4,O22*60*Cost!$H$10*Cost!$H$11*Cost!$D$9/1000,IF($P$10=$A$5,O22*60*Cost!$H$10*Cost!$H$11*Cost!$D$10/1000,IF($P$10=$A$6,O22*60*Cost!$H$10*Cost!$H$11*Cost!$D$11/1000,0)))))</f>
        <v>5.7757619567662308</v>
      </c>
      <c r="Q22" s="80"/>
    </row>
    <row r="23" spans="1:17" ht="22.5" customHeight="1" x14ac:dyDescent="0.35">
      <c r="A23" s="74"/>
      <c r="B23" s="91">
        <v>11</v>
      </c>
      <c r="C23" s="90">
        <f t="shared" si="0"/>
        <v>0.6260007170770534</v>
      </c>
      <c r="D23" s="278">
        <f>IF($P$10=$A$2,C23*60*Cost!$H$10*Cost!$H$11*Cost!$D$7/1000,IF($P$10=$A$3,C23*60*Cost!$H$10*Cost!$H$11*Cost!$D$8/1000,IF($P$10=$A$4,C23*60*Cost!$H$10*Cost!$H$11*Cost!$D$9/1000,IF($P$10=$A$5,C23*60*Cost!$H$10*Cost!$H$11*Cost!$D$10/1000,IF($P$10=$A$6,C23*60*Cost!$H$10*Cost!$H$11*Cost!$D$11/1000,0)))))</f>
        <v>75.774682479079544</v>
      </c>
      <c r="E23" s="89">
        <f t="shared" si="6"/>
        <v>0.49704081704550596</v>
      </c>
      <c r="F23" s="278">
        <f>IF($P$10=$A$2,E23*60*Cost!$H$10*Cost!$H$11*Cost!$D$7/1000,IF($P$10=$A$3,E23*60*Cost!$H$10*Cost!$H$11*Cost!$D$8/1000,IF($P$10=$A$4,E23*60*Cost!$H$10*Cost!$H$11*Cost!$D$9/1000,IF($P$10=$A$5,E23*60*Cost!$H$10*Cost!$H$11*Cost!$D$10/1000,IF($P$10=$A$6,E23*60*Cost!$H$10*Cost!$H$11*Cost!$D$11/1000,0)))))</f>
        <v>60.164643687028871</v>
      </c>
      <c r="G23" s="89">
        <f t="shared" si="1"/>
        <v>0.40224842469940802</v>
      </c>
      <c r="H23" s="278">
        <f>IF($P$10=$A$2,G23*60*Cost!$H$10*Cost!$H$11*Cost!$D$7/1000,IF($P$10=$A$3,G23*60*Cost!$H$10*Cost!$H$11*Cost!$D$8/1000,IF($P$10=$A$4,G23*60*Cost!$H$10*Cost!$H$11*Cost!$D$9/1000,IF($P$10=$A$5,G23*60*Cost!$H$10*Cost!$H$11*Cost!$D$10/1000,IF($P$10=$A$6,G23*60*Cost!$H$10*Cost!$H$11*Cost!$D$11/1000,0)))))</f>
        <v>48.690434096668646</v>
      </c>
      <c r="I23" s="89">
        <f t="shared" si="2"/>
        <v>0.29758553428600576</v>
      </c>
      <c r="J23" s="278">
        <f>IF($P$10=$A$2,I23*60*Cost!$H$10*Cost!$H$11*Cost!$D$7/1000,IF($P$10=$A$3,I23*60*Cost!$H$10*Cost!$H$11*Cost!$D$8/1000,IF($P$10=$A$4,I23*60*Cost!$H$10*Cost!$H$11*Cost!$D$9/1000,IF($P$10=$A$5,I23*60*Cost!$H$10*Cost!$H$11*Cost!$D$10/1000,IF($P$10=$A$6,I23*60*Cost!$H$10*Cost!$H$11*Cost!$D$11/1000,0)))))</f>
        <v>36.021443355812892</v>
      </c>
      <c r="K23" s="89">
        <f t="shared" si="3"/>
        <v>0.17687663091318048</v>
      </c>
      <c r="L23" s="278">
        <f>IF($P$10=$A$2,K23*60*Cost!$H$10*Cost!$H$11*Cost!$D$7/1000,IF($P$10=$A$3,K23*60*Cost!$H$10*Cost!$H$11*Cost!$D$8/1000,IF($P$10=$A$4,K23*60*Cost!$H$10*Cost!$H$11*Cost!$D$9/1000,IF($P$10=$A$5,K23*60*Cost!$H$10*Cost!$H$11*Cost!$D$10/1000,IF($P$10=$A$6,K23*60*Cost!$H$10*Cost!$H$11*Cost!$D$11/1000,0)))))</f>
        <v>21.410152064994957</v>
      </c>
      <c r="M23" s="207">
        <f t="shared" ref="M23:M86" si="7">0.001*POWER(B23,1.9185)</f>
        <v>9.9520343530974484E-2</v>
      </c>
      <c r="N23" s="278">
        <f>IF($P$10=$A$2,M23*60*Cost!$H$10*Cost!$H$11*Cost!$D$7/1000,IF($P$10=$A$3,M23*60*Cost!$H$10*Cost!$H$11*Cost!$D$8/1000,IF($P$10=$A$4,M23*60*Cost!$H$10*Cost!$H$11*Cost!$D$9/1000,IF($P$10=$A$5,M23*60*Cost!$H$10*Cost!$H$11*Cost!$D$10/1000,IF($P$10=$A$6,M23*60*Cost!$H$10*Cost!$H$11*Cost!$D$11/1000,0)))))</f>
        <v>12.04650765654041</v>
      </c>
      <c r="O23" s="89">
        <f t="shared" si="5"/>
        <v>5.8158880918942765E-2</v>
      </c>
      <c r="P23" s="278">
        <f>IF($P$10=$A$2,O23*60*Cost!$H$10*Cost!$H$11*Cost!$D$7/1000,IF($P$10=$A$3,O23*60*Cost!$H$10*Cost!$H$11*Cost!$D$8/1000,IF($P$10=$A$4,O23*60*Cost!$H$10*Cost!$H$11*Cost!$D$9/1000,IF($P$10=$A$5,O23*60*Cost!$H$10*Cost!$H$11*Cost!$D$10/1000,IF($P$10=$A$6,O23*60*Cost!$H$10*Cost!$H$11*Cost!$D$11/1000,0)))))</f>
        <v>7.0398812888724525</v>
      </c>
      <c r="Q23" s="80"/>
    </row>
    <row r="24" spans="1:17" ht="22.5" customHeight="1" x14ac:dyDescent="0.35">
      <c r="A24" s="74"/>
      <c r="B24" s="91">
        <v>12</v>
      </c>
      <c r="C24" s="90">
        <f t="shared" si="0"/>
        <v>0.6992164696247094</v>
      </c>
      <c r="D24" s="278">
        <f>IF($P$10=$A$2,C24*60*Cost!$H$10*Cost!$H$11*Cost!$D$7/1000,IF($P$10=$A$3,C24*60*Cost!$H$10*Cost!$H$11*Cost!$D$8/1000,IF($P$10=$A$4,C24*60*Cost!$H$10*Cost!$H$11*Cost!$D$9/1000,IF($P$10=$A$5,C24*60*Cost!$H$10*Cost!$H$11*Cost!$D$10/1000,IF($P$10=$A$6,C24*60*Cost!$H$10*Cost!$H$11*Cost!$D$11/1000,0)))))</f>
        <v>84.637133032922307</v>
      </c>
      <c r="E24" s="89">
        <f t="shared" si="6"/>
        <v>0.55850227594557333</v>
      </c>
      <c r="F24" s="278">
        <f>IF($P$10=$A$2,E24*60*Cost!$H$10*Cost!$H$11*Cost!$D$7/1000,IF($P$10=$A$3,E24*60*Cost!$H$10*Cost!$H$11*Cost!$D$8/1000,IF($P$10=$A$4,E24*60*Cost!$H$10*Cost!$H$11*Cost!$D$9/1000,IF($P$10=$A$5,E24*60*Cost!$H$10*Cost!$H$11*Cost!$D$10/1000,IF($P$10=$A$6,E24*60*Cost!$H$10*Cost!$H$11*Cost!$D$11/1000,0)))))</f>
        <v>67.604287773379582</v>
      </c>
      <c r="G24" s="89">
        <f t="shared" si="1"/>
        <v>0.45437397933430862</v>
      </c>
      <c r="H24" s="278">
        <f>IF($P$10=$A$2,G24*60*Cost!$H$10*Cost!$H$11*Cost!$D$7/1000,IF($P$10=$A$3,G24*60*Cost!$H$10*Cost!$H$11*Cost!$D$8/1000,IF($P$10=$A$4,G24*60*Cost!$H$10*Cost!$H$11*Cost!$D$9/1000,IF($P$10=$A$5,G24*60*Cost!$H$10*Cost!$H$11*Cost!$D$10/1000,IF($P$10=$A$6,G24*60*Cost!$H$10*Cost!$H$11*Cost!$D$11/1000,0)))))</f>
        <v>55.000007302827349</v>
      </c>
      <c r="I24" s="89">
        <f t="shared" si="2"/>
        <v>0.33900923005906652</v>
      </c>
      <c r="J24" s="278">
        <f>IF($P$10=$A$2,I24*60*Cost!$H$10*Cost!$H$11*Cost!$D$7/1000,IF($P$10=$A$3,I24*60*Cost!$H$10*Cost!$H$11*Cost!$D$8/1000,IF($P$10=$A$4,I24*60*Cost!$H$10*Cost!$H$11*Cost!$D$9/1000,IF($P$10=$A$5,I24*60*Cost!$H$10*Cost!$H$11*Cost!$D$10/1000,IF($P$10=$A$6,I24*60*Cost!$H$10*Cost!$H$11*Cost!$D$11/1000,0)))))</f>
        <v>41.035602778776152</v>
      </c>
      <c r="K24" s="89">
        <f t="shared" si="3"/>
        <v>0.20483344312824564</v>
      </c>
      <c r="L24" s="278">
        <f>IF($P$10=$A$2,K24*60*Cost!$H$10*Cost!$H$11*Cost!$D$7/1000,IF($P$10=$A$3,K24*60*Cost!$H$10*Cost!$H$11*Cost!$D$8/1000,IF($P$10=$A$4,K24*60*Cost!$H$10*Cost!$H$11*Cost!$D$9/1000,IF($P$10=$A$5,K24*60*Cost!$H$10*Cost!$H$11*Cost!$D$10/1000,IF($P$10=$A$6,K24*60*Cost!$H$10*Cost!$H$11*Cost!$D$11/1000,0)))))</f>
        <v>24.794203410199824</v>
      </c>
      <c r="M24" s="207">
        <f t="shared" si="7"/>
        <v>0.11760051416640531</v>
      </c>
      <c r="N24" s="278">
        <f>IF($P$10=$A$2,M24*60*Cost!$H$10*Cost!$H$11*Cost!$D$7/1000,IF($P$10=$A$3,M24*60*Cost!$H$10*Cost!$H$11*Cost!$D$8/1000,IF($P$10=$A$4,M24*60*Cost!$H$10*Cost!$H$11*Cost!$D$9/1000,IF($P$10=$A$5,M24*60*Cost!$H$10*Cost!$H$11*Cost!$D$10/1000,IF($P$10=$A$6,M24*60*Cost!$H$10*Cost!$H$11*Cost!$D$11/1000,0)))))</f>
        <v>14.235034205622165</v>
      </c>
      <c r="O24" s="89">
        <f t="shared" si="5"/>
        <v>6.967673100682889E-2</v>
      </c>
      <c r="P24" s="278">
        <f>IF($P$10=$A$2,O24*60*Cost!$H$10*Cost!$H$11*Cost!$D$7/1000,IF($P$10=$A$3,O24*60*Cost!$H$10*Cost!$H$11*Cost!$D$8/1000,IF($P$10=$A$4,O24*60*Cost!$H$10*Cost!$H$11*Cost!$D$9/1000,IF($P$10=$A$5,O24*60*Cost!$H$10*Cost!$H$11*Cost!$D$10/1000,IF($P$10=$A$6,O24*60*Cost!$H$10*Cost!$H$11*Cost!$D$11/1000,0)))))</f>
        <v>8.4340672848986902</v>
      </c>
      <c r="Q24" s="80"/>
    </row>
    <row r="25" spans="1:17" ht="22.5" customHeight="1" x14ac:dyDescent="0.35">
      <c r="A25" s="74"/>
      <c r="B25" s="91">
        <v>13</v>
      </c>
      <c r="C25" s="90">
        <f t="shared" si="0"/>
        <v>0.77410743511377977</v>
      </c>
      <c r="D25" s="278">
        <f>IF($P$10=$A$2,C25*60*Cost!$H$10*Cost!$H$11*Cost!$D$7/1000,IF($P$10=$A$3,C25*60*Cost!$H$10*Cost!$H$11*Cost!$D$8/1000,IF($P$10=$A$4,C25*60*Cost!$H$10*Cost!$H$11*Cost!$D$9/1000,IF($P$10=$A$5,C25*60*Cost!$H$10*Cost!$H$11*Cost!$D$10/1000,IF($P$10=$A$6,C25*60*Cost!$H$10*Cost!$H$11*Cost!$D$11/1000,0)))))</f>
        <v>93.702360876403361</v>
      </c>
      <c r="E25" s="89">
        <f t="shared" si="6"/>
        <v>0.62173124515258305</v>
      </c>
      <c r="F25" s="278">
        <f>IF($P$10=$A$2,E25*60*Cost!$H$10*Cost!$H$11*Cost!$D$7/1000,IF($P$10=$A$3,E25*60*Cost!$H$10*Cost!$H$11*Cost!$D$8/1000,IF($P$10=$A$4,E25*60*Cost!$H$10*Cost!$H$11*Cost!$D$9/1000,IF($P$10=$A$5,E25*60*Cost!$H$10*Cost!$H$11*Cost!$D$10/1000,IF($P$10=$A$6,E25*60*Cost!$H$10*Cost!$H$11*Cost!$D$11/1000,0)))))</f>
        <v>75.257881346741144</v>
      </c>
      <c r="G25" s="89">
        <f t="shared" si="1"/>
        <v>0.50826980043134407</v>
      </c>
      <c r="H25" s="278">
        <f>IF($P$10=$A$2,G25*60*Cost!$H$10*Cost!$H$11*Cost!$D$7/1000,IF($P$10=$A$3,G25*60*Cost!$H$10*Cost!$H$11*Cost!$D$8/1000,IF($P$10=$A$4,G25*60*Cost!$H$10*Cost!$H$11*Cost!$D$9/1000,IF($P$10=$A$5,G25*60*Cost!$H$10*Cost!$H$11*Cost!$D$10/1000,IF($P$10=$A$6,G25*60*Cost!$H$10*Cost!$H$11*Cost!$D$11/1000,0)))))</f>
        <v>61.523863616676344</v>
      </c>
      <c r="I25" s="89">
        <f t="shared" si="2"/>
        <v>0.38218901957845935</v>
      </c>
      <c r="J25" s="278">
        <f>IF($P$10=$A$2,I25*60*Cost!$H$10*Cost!$H$11*Cost!$D$7/1000,IF($P$10=$A$3,I25*60*Cost!$H$10*Cost!$H$11*Cost!$D$8/1000,IF($P$10=$A$4,I25*60*Cost!$H$10*Cost!$H$11*Cost!$D$9/1000,IF($P$10=$A$5,I25*60*Cost!$H$10*Cost!$H$11*Cost!$D$10/1000,IF($P$10=$A$6,I25*60*Cost!$H$10*Cost!$H$11*Cost!$D$11/1000,0)))))</f>
        <v>46.262329763407926</v>
      </c>
      <c r="K25" s="89">
        <f t="shared" si="3"/>
        <v>0.23443754102841266</v>
      </c>
      <c r="L25" s="278">
        <f>IF($P$10=$A$2,K25*60*Cost!$H$10*Cost!$H$11*Cost!$D$7/1000,IF($P$10=$A$3,K25*60*Cost!$H$10*Cost!$H$11*Cost!$D$8/1000,IF($P$10=$A$4,K25*60*Cost!$H$10*Cost!$H$11*Cost!$D$9/1000,IF($P$10=$A$5,K25*60*Cost!$H$10*Cost!$H$11*Cost!$D$10/1000,IF($P$10=$A$6,K25*60*Cost!$H$10*Cost!$H$11*Cost!$D$11/1000,0)))))</f>
        <v>28.377651571312111</v>
      </c>
      <c r="M25" s="207">
        <f t="shared" si="7"/>
        <v>0.1371198474459247</v>
      </c>
      <c r="N25" s="278">
        <f>IF($P$10=$A$2,M25*60*Cost!$H$10*Cost!$H$11*Cost!$D$7/1000,IF($P$10=$A$3,M25*60*Cost!$H$10*Cost!$H$11*Cost!$D$8/1000,IF($P$10=$A$4,M25*60*Cost!$H$10*Cost!$H$11*Cost!$D$9/1000,IF($P$10=$A$5,M25*60*Cost!$H$10*Cost!$H$11*Cost!$D$10/1000,IF($P$10=$A$6,M25*60*Cost!$H$10*Cost!$H$11*Cost!$D$11/1000,0)))))</f>
        <v>16.597765175588219</v>
      </c>
      <c r="O25" s="89">
        <f t="shared" si="5"/>
        <v>8.2276300695844268E-2</v>
      </c>
      <c r="P25" s="278">
        <f>IF($P$10=$A$2,O25*60*Cost!$H$10*Cost!$H$11*Cost!$D$7/1000,IF($P$10=$A$3,O25*60*Cost!$H$10*Cost!$H$11*Cost!$D$8/1000,IF($P$10=$A$4,O25*60*Cost!$H$10*Cost!$H$11*Cost!$D$9/1000,IF($P$10=$A$5,O25*60*Cost!$H$10*Cost!$H$11*Cost!$D$10/1000,IF($P$10=$A$6,O25*60*Cost!$H$10*Cost!$H$11*Cost!$D$11/1000,0)))))</f>
        <v>9.959190765612945</v>
      </c>
      <c r="Q25" s="80"/>
    </row>
    <row r="26" spans="1:17" ht="22.5" customHeight="1" x14ac:dyDescent="0.35">
      <c r="A26" s="74"/>
      <c r="B26" s="91">
        <v>14</v>
      </c>
      <c r="C26" s="90">
        <f t="shared" si="0"/>
        <v>0.85057851445222898</v>
      </c>
      <c r="D26" s="278">
        <f>IF($P$10=$A$2,C26*60*Cost!$H$10*Cost!$H$11*Cost!$D$7/1000,IF($P$10=$A$3,C26*60*Cost!$H$10*Cost!$H$11*Cost!$D$8/1000,IF($P$10=$A$4,C26*60*Cost!$H$10*Cost!$H$11*Cost!$D$9/1000,IF($P$10=$A$5,C26*60*Cost!$H$10*Cost!$H$11*Cost!$D$10/1000,IF($P$10=$A$6,C26*60*Cost!$H$10*Cost!$H$11*Cost!$D$11/1000,0)))))</f>
        <v>102.95885467525989</v>
      </c>
      <c r="E26" s="89">
        <f t="shared" si="6"/>
        <v>0.68663660257926695</v>
      </c>
      <c r="F26" s="278">
        <f>IF($P$10=$A$2,E26*60*Cost!$H$10*Cost!$H$11*Cost!$D$7/1000,IF($P$10=$A$3,E26*60*Cost!$H$10*Cost!$H$11*Cost!$D$8/1000,IF($P$10=$A$4,E26*60*Cost!$H$10*Cost!$H$11*Cost!$D$9/1000,IF($P$10=$A$5,E26*60*Cost!$H$10*Cost!$H$11*Cost!$D$10/1000,IF($P$10=$A$6,E26*60*Cost!$H$10*Cost!$H$11*Cost!$D$11/1000,0)))))</f>
        <v>83.114394472097132</v>
      </c>
      <c r="G26" s="89">
        <f t="shared" si="1"/>
        <v>0.56385279406983912</v>
      </c>
      <c r="H26" s="278">
        <f>IF($P$10=$A$2,G26*60*Cost!$H$10*Cost!$H$11*Cost!$D$7/1000,IF($P$10=$A$3,G26*60*Cost!$H$10*Cost!$H$11*Cost!$D$8/1000,IF($P$10=$A$4,G26*60*Cost!$H$10*Cost!$H$11*Cost!$D$9/1000,IF($P$10=$A$5,G26*60*Cost!$H$10*Cost!$H$11*Cost!$D$10/1000,IF($P$10=$A$6,G26*60*Cost!$H$10*Cost!$H$11*Cost!$D$11/1000,0)))))</f>
        <v>68.251944878083648</v>
      </c>
      <c r="I26" s="89">
        <f t="shared" si="2"/>
        <v>0.42705560300782536</v>
      </c>
      <c r="J26" s="278">
        <f>IF($P$10=$A$2,I26*60*Cost!$H$10*Cost!$H$11*Cost!$D$7/1000,IF($P$10=$A$3,I26*60*Cost!$H$10*Cost!$H$11*Cost!$D$8/1000,IF($P$10=$A$4,I26*60*Cost!$H$10*Cost!$H$11*Cost!$D$9/1000,IF($P$10=$A$5,I26*60*Cost!$H$10*Cost!$H$11*Cost!$D$10/1000,IF($P$10=$A$6,I26*60*Cost!$H$10*Cost!$H$11*Cost!$D$11/1000,0)))))</f>
        <v>51.693235863892276</v>
      </c>
      <c r="K26" s="89">
        <f t="shared" si="3"/>
        <v>0.26564804614885368</v>
      </c>
      <c r="L26" s="278">
        <f>IF($P$10=$A$2,K26*60*Cost!$H$10*Cost!$H$11*Cost!$D$7/1000,IF($P$10=$A$3,K26*60*Cost!$H$10*Cost!$H$11*Cost!$D$8/1000,IF($P$10=$A$4,K26*60*Cost!$H$10*Cost!$H$11*Cost!$D$9/1000,IF($P$10=$A$5,K26*60*Cost!$H$10*Cost!$H$11*Cost!$D$10/1000,IF($P$10=$A$6,K26*60*Cost!$H$10*Cost!$H$11*Cost!$D$11/1000,0)))))</f>
        <v>32.155548386759378</v>
      </c>
      <c r="M26" s="207">
        <f t="shared" si="7"/>
        <v>0.15806897475775927</v>
      </c>
      <c r="N26" s="278">
        <f>IF($P$10=$A$2,M26*60*Cost!$H$10*Cost!$H$11*Cost!$D$7/1000,IF($P$10=$A$3,M26*60*Cost!$H$10*Cost!$H$11*Cost!$D$8/1000,IF($P$10=$A$4,M26*60*Cost!$H$10*Cost!$H$11*Cost!$D$9/1000,IF($P$10=$A$5,M26*60*Cost!$H$10*Cost!$H$11*Cost!$D$10/1000,IF($P$10=$A$6,M26*60*Cost!$H$10*Cost!$H$11*Cost!$D$11/1000,0)))))</f>
        <v>19.133566536455813</v>
      </c>
      <c r="O26" s="89">
        <f t="shared" si="5"/>
        <v>9.5964249282852937E-2</v>
      </c>
      <c r="P26" s="278">
        <f>IF($P$10=$A$2,O26*60*Cost!$H$10*Cost!$H$11*Cost!$D$7/1000,IF($P$10=$A$3,O26*60*Cost!$H$10*Cost!$H$11*Cost!$D$8/1000,IF($P$10=$A$4,O26*60*Cost!$H$10*Cost!$H$11*Cost!$D$9/1000,IF($P$10=$A$5,O26*60*Cost!$H$10*Cost!$H$11*Cost!$D$10/1000,IF($P$10=$A$6,O26*60*Cost!$H$10*Cost!$H$11*Cost!$D$11/1000,0)))))</f>
        <v>11.616057810132448</v>
      </c>
      <c r="Q26" s="80"/>
    </row>
    <row r="27" spans="1:17" ht="22.5" customHeight="1" x14ac:dyDescent="0.35">
      <c r="A27" s="74"/>
      <c r="B27" s="91">
        <v>15</v>
      </c>
      <c r="C27" s="90">
        <f t="shared" si="0"/>
        <v>0.92854650105443792</v>
      </c>
      <c r="D27" s="278">
        <f>IF($P$10=$A$2,C27*60*Cost!$H$10*Cost!$H$11*Cost!$D$7/1000,IF($P$10=$A$3,C27*60*Cost!$H$10*Cost!$H$11*Cost!$D$8/1000,IF($P$10=$A$4,C27*60*Cost!$H$10*Cost!$H$11*Cost!$D$9/1000,IF($P$10=$A$5,C27*60*Cost!$H$10*Cost!$H$11*Cost!$D$10/1000,IF($P$10=$A$6,C27*60*Cost!$H$10*Cost!$H$11*Cost!$D$11/1000,0)))))</f>
        <v>112.39654263175517</v>
      </c>
      <c r="E27" s="89">
        <f t="shared" si="6"/>
        <v>0.75313819586863318</v>
      </c>
      <c r="F27" s="278">
        <f>IF($P$10=$A$2,E27*60*Cost!$H$10*Cost!$H$11*Cost!$D$7/1000,IF($P$10=$A$3,E27*60*Cost!$H$10*Cost!$H$11*Cost!$D$8/1000,IF($P$10=$A$4,E27*60*Cost!$H$10*Cost!$H$11*Cost!$D$9/1000,IF($P$10=$A$5,E27*60*Cost!$H$10*Cost!$H$11*Cost!$D$10/1000,IF($P$10=$A$6,E27*60*Cost!$H$10*Cost!$H$11*Cost!$D$11/1000,0)))))</f>
        <v>91.16412505289189</v>
      </c>
      <c r="G27" s="89">
        <f t="shared" si="1"/>
        <v>0.62104952629341803</v>
      </c>
      <c r="H27" s="278">
        <f>IF($P$10=$A$2,G27*60*Cost!$H$10*Cost!$H$11*Cost!$D$7/1000,IF($P$10=$A$3,G27*60*Cost!$H$10*Cost!$H$11*Cost!$D$8/1000,IF($P$10=$A$4,G27*60*Cost!$H$10*Cost!$H$11*Cost!$D$9/1000,IF($P$10=$A$5,G27*60*Cost!$H$10*Cost!$H$11*Cost!$D$10/1000,IF($P$10=$A$6,G27*60*Cost!$H$10*Cost!$H$11*Cost!$D$11/1000,0)))))</f>
        <v>75.175362223864681</v>
      </c>
      <c r="I27" s="89">
        <f t="shared" si="2"/>
        <v>0.47354727321649676</v>
      </c>
      <c r="J27" s="278">
        <f>IF($P$10=$A$2,I27*60*Cost!$H$10*Cost!$H$11*Cost!$D$7/1000,IF($P$10=$A$3,I27*60*Cost!$H$10*Cost!$H$11*Cost!$D$8/1000,IF($P$10=$A$4,I27*60*Cost!$H$10*Cost!$H$11*Cost!$D$9/1000,IF($P$10=$A$5,I27*60*Cost!$H$10*Cost!$H$11*Cost!$D$10/1000,IF($P$10=$A$6,I27*60*Cost!$H$10*Cost!$H$11*Cost!$D$11/1000,0)))))</f>
        <v>57.320851698636652</v>
      </c>
      <c r="K27" s="89">
        <f t="shared" si="3"/>
        <v>0.29842802326017304</v>
      </c>
      <c r="L27" s="278">
        <f>IF($P$10=$A$2,K27*60*Cost!$H$10*Cost!$H$11*Cost!$D$7/1000,IF($P$10=$A$3,K27*60*Cost!$H$10*Cost!$H$11*Cost!$D$8/1000,IF($P$10=$A$4,K27*60*Cost!$H$10*Cost!$H$11*Cost!$D$9/1000,IF($P$10=$A$5,K27*60*Cost!$H$10*Cost!$H$11*Cost!$D$10/1000,IF($P$10=$A$6,K27*60*Cost!$H$10*Cost!$H$11*Cost!$D$11/1000,0)))))</f>
        <v>36.123423006583465</v>
      </c>
      <c r="M27" s="207">
        <f t="shared" si="7"/>
        <v>0.18043927793007664</v>
      </c>
      <c r="N27" s="278">
        <f>IF($P$10=$A$2,M27*60*Cost!$H$10*Cost!$H$11*Cost!$D$7/1000,IF($P$10=$A$3,M27*60*Cost!$H$10*Cost!$H$11*Cost!$D$8/1000,IF($P$10=$A$4,M27*60*Cost!$H$10*Cost!$H$11*Cost!$D$9/1000,IF($P$10=$A$5,M27*60*Cost!$H$10*Cost!$H$11*Cost!$D$10/1000,IF($P$10=$A$6,M27*60*Cost!$H$10*Cost!$H$11*Cost!$D$11/1000,0)))))</f>
        <v>21.841395095755125</v>
      </c>
      <c r="O27" s="89">
        <f t="shared" si="5"/>
        <v>0.11074677797601619</v>
      </c>
      <c r="P27" s="278">
        <f>IF($P$10=$A$2,O27*60*Cost!$H$10*Cost!$H$11*Cost!$D$7/1000,IF($P$10=$A$3,O27*60*Cost!$H$10*Cost!$H$11*Cost!$D$8/1000,IF($P$10=$A$4,O27*60*Cost!$H$10*Cost!$H$11*Cost!$D$9/1000,IF($P$10=$A$5,O27*60*Cost!$H$10*Cost!$H$11*Cost!$D$10/1000,IF($P$10=$A$6,O27*60*Cost!$H$10*Cost!$H$11*Cost!$D$11/1000,0)))))</f>
        <v>13.405419047915904</v>
      </c>
      <c r="Q27" s="80"/>
    </row>
    <row r="28" spans="1:17" ht="22.5" customHeight="1" x14ac:dyDescent="0.35">
      <c r="A28" s="74"/>
      <c r="B28" s="91">
        <v>16</v>
      </c>
      <c r="C28" s="90">
        <f t="shared" si="0"/>
        <v>1.0079378898492644</v>
      </c>
      <c r="D28" s="278">
        <f>IF($P$10=$A$2,C28*60*Cost!$H$10*Cost!$H$11*Cost!$D$7/1000,IF($P$10=$A$3,C28*60*Cost!$H$10*Cost!$H$11*Cost!$D$8/1000,IF($P$10=$A$4,C28*60*Cost!$H$10*Cost!$H$11*Cost!$D$9/1000,IF($P$10=$A$5,C28*60*Cost!$H$10*Cost!$H$11*Cost!$D$10/1000,IF($P$10=$A$6,C28*60*Cost!$H$10*Cost!$H$11*Cost!$D$11/1000,0)))))</f>
        <v>122.00652727456932</v>
      </c>
      <c r="E28" s="89">
        <f t="shared" si="6"/>
        <v>0.82116486762974183</v>
      </c>
      <c r="F28" s="278">
        <f>IF($P$10=$A$2,E28*60*Cost!$H$10*Cost!$H$11*Cost!$D$7/1000,IF($P$10=$A$3,E28*60*Cost!$H$10*Cost!$H$11*Cost!$D$8/1000,IF($P$10=$A$4,E28*60*Cost!$H$10*Cost!$H$11*Cost!$D$9/1000,IF($P$10=$A$5,E28*60*Cost!$H$10*Cost!$H$11*Cost!$D$10/1000,IF($P$10=$A$6,E28*60*Cost!$H$10*Cost!$H$11*Cost!$D$11/1000,0)))))</f>
        <v>99.398459794352092</v>
      </c>
      <c r="G28" s="89">
        <f t="shared" si="1"/>
        <v>0.67979452013921726</v>
      </c>
      <c r="H28" s="278">
        <f>IF($P$10=$A$2,G28*60*Cost!$H$10*Cost!$H$11*Cost!$D$7/1000,IF($P$10=$A$3,G28*60*Cost!$H$10*Cost!$H$11*Cost!$D$8/1000,IF($P$10=$A$4,G28*60*Cost!$H$10*Cost!$H$11*Cost!$D$9/1000,IF($P$10=$A$5,G28*60*Cost!$H$10*Cost!$H$11*Cost!$D$10/1000,IF($P$10=$A$6,G28*60*Cost!$H$10*Cost!$H$11*Cost!$D$11/1000,0)))))</f>
        <v>82.286189950525255</v>
      </c>
      <c r="I28" s="89">
        <f t="shared" si="2"/>
        <v>0.52160862307302724</v>
      </c>
      <c r="J28" s="278">
        <f>IF($P$10=$A$2,I28*60*Cost!$H$10*Cost!$H$11*Cost!$D$7/1000,IF($P$10=$A$3,I28*60*Cost!$H$10*Cost!$H$11*Cost!$D$8/1000,IF($P$10=$A$4,I28*60*Cost!$H$10*Cost!$H$11*Cost!$D$9/1000,IF($P$10=$A$5,I28*60*Cost!$H$10*Cost!$H$11*Cost!$D$10/1000,IF($P$10=$A$6,I28*60*Cost!$H$10*Cost!$H$11*Cost!$D$11/1000,0)))))</f>
        <v>63.138470473738288</v>
      </c>
      <c r="K28" s="89">
        <f t="shared" si="3"/>
        <v>0.33274385558616143</v>
      </c>
      <c r="L28" s="278">
        <f>IF($P$10=$A$2,K28*60*Cost!$H$10*Cost!$H$11*Cost!$D$7/1000,IF($P$10=$A$3,K28*60*Cost!$H$10*Cost!$H$11*Cost!$D$8/1000,IF($P$10=$A$4,K28*60*Cost!$H$10*Cost!$H$11*Cost!$D$9/1000,IF($P$10=$A$5,K28*60*Cost!$H$10*Cost!$H$11*Cost!$D$10/1000,IF($P$10=$A$6,K28*60*Cost!$H$10*Cost!$H$11*Cost!$D$11/1000,0)))))</f>
        <v>40.277206265248715</v>
      </c>
      <c r="M28" s="207">
        <f t="shared" si="7"/>
        <v>0.20422278139111247</v>
      </c>
      <c r="N28" s="278">
        <f>IF($P$10=$A$2,M28*60*Cost!$H$10*Cost!$H$11*Cost!$D$7/1000,IF($P$10=$A$3,M28*60*Cost!$H$10*Cost!$H$11*Cost!$D$8/1000,IF($P$10=$A$4,M28*60*Cost!$H$10*Cost!$H$11*Cost!$D$9/1000,IF($P$10=$A$5,M28*60*Cost!$H$10*Cost!$H$11*Cost!$D$10/1000,IF($P$10=$A$6,M28*60*Cost!$H$10*Cost!$H$11*Cost!$D$11/1000,0)))))</f>
        <v>24.720285444978558</v>
      </c>
      <c r="O28" s="89">
        <f t="shared" si="5"/>
        <v>0.12662969105691835</v>
      </c>
      <c r="P28" s="278">
        <f>IF($P$10=$A$2,O28*60*Cost!$H$10*Cost!$H$11*Cost!$D$7/1000,IF($P$10=$A$3,O28*60*Cost!$H$10*Cost!$H$11*Cost!$D$8/1000,IF($P$10=$A$4,O28*60*Cost!$H$10*Cost!$H$11*Cost!$D$9/1000,IF($P$10=$A$5,O28*60*Cost!$H$10*Cost!$H$11*Cost!$D$10/1000,IF($P$10=$A$6,O28*60*Cost!$H$10*Cost!$H$11*Cost!$D$11/1000,0)))))</f>
        <v>15.327977062174602</v>
      </c>
      <c r="Q28" s="80"/>
    </row>
    <row r="29" spans="1:17" ht="22.5" customHeight="1" x14ac:dyDescent="0.35">
      <c r="A29" s="74"/>
      <c r="B29" s="91">
        <v>17</v>
      </c>
      <c r="C29" s="90">
        <f t="shared" si="0"/>
        <v>1.0886872033710575</v>
      </c>
      <c r="D29" s="278">
        <f>IF($P$10=$A$2,C29*60*Cost!$H$10*Cost!$H$11*Cost!$D$7/1000,IF($P$10=$A$3,C29*60*Cost!$H$10*Cost!$H$11*Cost!$D$8/1000,IF($P$10=$A$4,C29*60*Cost!$H$10*Cost!$H$11*Cost!$D$9/1000,IF($P$10=$A$5,C29*60*Cost!$H$10*Cost!$H$11*Cost!$D$10/1000,IF($P$10=$A$6,C29*60*Cost!$H$10*Cost!$H$11*Cost!$D$11/1000,0)))))</f>
        <v>131.78088283934795</v>
      </c>
      <c r="E29" s="89">
        <f t="shared" si="6"/>
        <v>0.89065293916447541</v>
      </c>
      <c r="F29" s="278">
        <f>IF($P$10=$A$2,E29*60*Cost!$H$10*Cost!$H$11*Cost!$D$7/1000,IF($P$10=$A$3,E29*60*Cost!$H$10*Cost!$H$11*Cost!$D$8/1000,IF($P$10=$A$4,E29*60*Cost!$H$10*Cost!$H$11*Cost!$D$9/1000,IF($P$10=$A$5,E29*60*Cost!$H$10*Cost!$H$11*Cost!$D$10/1000,IF($P$10=$A$6,E29*60*Cost!$H$10*Cost!$H$11*Cost!$D$11/1000,0)))))</f>
        <v>107.80969066516258</v>
      </c>
      <c r="G29" s="89">
        <f t="shared" si="1"/>
        <v>0.74002894228666183</v>
      </c>
      <c r="H29" s="278">
        <f>IF($P$10=$A$2,G29*60*Cost!$H$10*Cost!$H$11*Cost!$D$7/1000,IF($P$10=$A$3,G29*60*Cost!$H$10*Cost!$H$11*Cost!$D$8/1000,IF($P$10=$A$4,G29*60*Cost!$H$10*Cost!$H$11*Cost!$D$9/1000,IF($P$10=$A$5,G29*60*Cost!$H$10*Cost!$H$11*Cost!$D$10/1000,IF($P$10=$A$6,G29*60*Cost!$H$10*Cost!$H$11*Cost!$D$11/1000,0)))))</f>
        <v>89.577306538769747</v>
      </c>
      <c r="I29" s="89">
        <f t="shared" si="2"/>
        <v>0.57118954140788891</v>
      </c>
      <c r="J29" s="278">
        <f>IF($P$10=$A$2,I29*60*Cost!$H$10*Cost!$H$11*Cost!$D$7/1000,IF($P$10=$A$3,I29*60*Cost!$H$10*Cost!$H$11*Cost!$D$8/1000,IF($P$10=$A$4,I29*60*Cost!$H$10*Cost!$H$11*Cost!$D$9/1000,IF($P$10=$A$5,I29*60*Cost!$H$10*Cost!$H$11*Cost!$D$10/1000,IF($P$10=$A$6,I29*60*Cost!$H$10*Cost!$H$11*Cost!$D$11/1000,0)))))</f>
        <v>69.140026448606079</v>
      </c>
      <c r="K29" s="89">
        <f t="shared" si="3"/>
        <v>0.36856475283823248</v>
      </c>
      <c r="L29" s="278">
        <f>IF($P$10=$A$2,K29*60*Cost!$H$10*Cost!$H$11*Cost!$D$7/1000,IF($P$10=$A$3,K29*60*Cost!$H$10*Cost!$H$11*Cost!$D$8/1000,IF($P$10=$A$4,K29*60*Cost!$H$10*Cost!$H$11*Cost!$D$9/1000,IF($P$10=$A$5,K29*60*Cost!$H$10*Cost!$H$11*Cost!$D$10/1000,IF($P$10=$A$6,K29*60*Cost!$H$10*Cost!$H$11*Cost!$D$11/1000,0)))))</f>
        <v>44.61317113133579</v>
      </c>
      <c r="M29" s="207">
        <f t="shared" si="7"/>
        <v>0.22941206581139073</v>
      </c>
      <c r="N29" s="278">
        <f>IF($P$10=$A$2,M29*60*Cost!$H$10*Cost!$H$11*Cost!$D$7/1000,IF($P$10=$A$3,M29*60*Cost!$H$10*Cost!$H$11*Cost!$D$8/1000,IF($P$10=$A$4,M29*60*Cost!$H$10*Cost!$H$11*Cost!$D$9/1000,IF($P$10=$A$5,M29*60*Cost!$H$10*Cost!$H$11*Cost!$D$10/1000,IF($P$10=$A$6,M29*60*Cost!$H$10*Cost!$H$11*Cost!$D$11/1000,0)))))</f>
        <v>27.769339506344551</v>
      </c>
      <c r="O29" s="89">
        <f t="shared" si="5"/>
        <v>0.1436184454240004</v>
      </c>
      <c r="P29" s="278">
        <f>IF($P$10=$A$2,O29*60*Cost!$H$10*Cost!$H$11*Cost!$D$7/1000,IF($P$10=$A$3,O29*60*Cost!$H$10*Cost!$H$11*Cost!$D$8/1000,IF($P$10=$A$4,O29*60*Cost!$H$10*Cost!$H$11*Cost!$D$9/1000,IF($P$10=$A$5,O29*60*Cost!$H$10*Cost!$H$11*Cost!$D$10/1000,IF($P$10=$A$6,O29*60*Cost!$H$10*Cost!$H$11*Cost!$D$11/1000,0)))))</f>
        <v>17.384392386891019</v>
      </c>
      <c r="Q29" s="80"/>
    </row>
    <row r="30" spans="1:17" ht="22.5" customHeight="1" x14ac:dyDescent="0.35">
      <c r="A30" s="74"/>
      <c r="B30" s="91">
        <v>18</v>
      </c>
      <c r="C30" s="90">
        <f t="shared" si="0"/>
        <v>1.1707356892874023</v>
      </c>
      <c r="D30" s="278">
        <f>IF($P$10=$A$2,C30*60*Cost!$H$10*Cost!$H$11*Cost!$D$7/1000,IF($P$10=$A$3,C30*60*Cost!$H$10*Cost!$H$11*Cost!$D$8/1000,IF($P$10=$A$4,C30*60*Cost!$H$10*Cost!$H$11*Cost!$D$9/1000,IF($P$10=$A$5,C30*60*Cost!$H$10*Cost!$H$11*Cost!$D$10/1000,IF($P$10=$A$6,C30*60*Cost!$H$10*Cost!$H$11*Cost!$D$11/1000,0)))))</f>
        <v>141.71249761006237</v>
      </c>
      <c r="E30" s="89">
        <f t="shared" si="6"/>
        <v>0.96154502514760054</v>
      </c>
      <c r="F30" s="278">
        <f>IF($P$10=$A$2,E30*60*Cost!$H$10*Cost!$H$11*Cost!$D$7/1000,IF($P$10=$A$3,E30*60*Cost!$H$10*Cost!$H$11*Cost!$D$8/1000,IF($P$10=$A$4,E30*60*Cost!$H$10*Cost!$H$11*Cost!$D$9/1000,IF($P$10=$A$5,E30*60*Cost!$H$10*Cost!$H$11*Cost!$D$10/1000,IF($P$10=$A$6,E30*60*Cost!$H$10*Cost!$H$11*Cost!$D$11/1000,0)))))</f>
        <v>116.39087141960842</v>
      </c>
      <c r="G30" s="89">
        <f t="shared" si="1"/>
        <v>0.80169957215217869</v>
      </c>
      <c r="H30" s="278">
        <f>IF($P$10=$A$2,G30*60*Cost!$H$10*Cost!$H$11*Cost!$D$7/1000,IF($P$10=$A$3,G30*60*Cost!$H$10*Cost!$H$11*Cost!$D$8/1000,IF($P$10=$A$4,G30*60*Cost!$H$10*Cost!$H$11*Cost!$D$9/1000,IF($P$10=$A$5,G30*60*Cost!$H$10*Cost!$H$11*Cost!$D$10/1000,IF($P$10=$A$6,G30*60*Cost!$H$10*Cost!$H$11*Cost!$D$11/1000,0)))))</f>
        <v>97.042269866869546</v>
      </c>
      <c r="I30" s="89">
        <f t="shared" si="2"/>
        <v>0.62224441968663746</v>
      </c>
      <c r="J30" s="278">
        <f>IF($P$10=$A$2,I30*60*Cost!$H$10*Cost!$H$11*Cost!$D$7/1000,IF($P$10=$A$3,I30*60*Cost!$H$10*Cost!$H$11*Cost!$D$8/1000,IF($P$10=$A$4,I30*60*Cost!$H$10*Cost!$H$11*Cost!$D$9/1000,IF($P$10=$A$5,I30*60*Cost!$H$10*Cost!$H$11*Cost!$D$10/1000,IF($P$10=$A$6,I30*60*Cost!$H$10*Cost!$H$11*Cost!$D$11/1000,0)))))</f>
        <v>75.319998907174437</v>
      </c>
      <c r="K30" s="89">
        <f t="shared" si="3"/>
        <v>0.4058623574991071</v>
      </c>
      <c r="L30" s="278">
        <f>IF($P$10=$A$2,K30*60*Cost!$H$10*Cost!$H$11*Cost!$D$7/1000,IF($P$10=$A$3,K30*60*Cost!$H$10*Cost!$H$11*Cost!$D$8/1000,IF($P$10=$A$4,K30*60*Cost!$H$10*Cost!$H$11*Cost!$D$9/1000,IF($P$10=$A$5,K30*60*Cost!$H$10*Cost!$H$11*Cost!$D$10/1000,IF($P$10=$A$6,K30*60*Cost!$H$10*Cost!$H$11*Cost!$D$11/1000,0)))))</f>
        <v>49.127885049882529</v>
      </c>
      <c r="M30" s="207">
        <f t="shared" si="7"/>
        <v>0.25600019789939921</v>
      </c>
      <c r="N30" s="278">
        <f>IF($P$10=$A$2,M30*60*Cost!$H$10*Cost!$H$11*Cost!$D$7/1000,IF($P$10=$A$3,M30*60*Cost!$H$10*Cost!$H$11*Cost!$D$8/1000,IF($P$10=$A$4,M30*60*Cost!$H$10*Cost!$H$11*Cost!$D$9/1000,IF($P$10=$A$5,M30*60*Cost!$H$10*Cost!$H$11*Cost!$D$10/1000,IF($P$10=$A$6,M30*60*Cost!$H$10*Cost!$H$11*Cost!$D$11/1000,0)))))</f>
        <v>30.987718034867349</v>
      </c>
      <c r="O30" s="89">
        <f t="shared" si="5"/>
        <v>0.16171819130136328</v>
      </c>
      <c r="P30" s="278">
        <f>IF($P$10=$A$2,O30*60*Cost!$H$10*Cost!$H$11*Cost!$D$7/1000,IF($P$10=$A$3,O30*60*Cost!$H$10*Cost!$H$11*Cost!$D$8/1000,IF($P$10=$A$4,O30*60*Cost!$H$10*Cost!$H$11*Cost!$D$9/1000,IF($P$10=$A$5,O30*60*Cost!$H$10*Cost!$H$11*Cost!$D$10/1000,IF($P$10=$A$6,O30*60*Cost!$H$10*Cost!$H$11*Cost!$D$11/1000,0)))))</f>
        <v>19.575288434443607</v>
      </c>
      <c r="Q30" s="80"/>
    </row>
    <row r="31" spans="1:17" ht="22.5" customHeight="1" x14ac:dyDescent="0.35">
      <c r="A31" s="74"/>
      <c r="B31" s="91">
        <v>19</v>
      </c>
      <c r="C31" s="90">
        <f t="shared" si="0"/>
        <v>1.2540302906507708</v>
      </c>
      <c r="D31" s="278">
        <f>IF($P$10=$A$2,C31*60*Cost!$H$10*Cost!$H$11*Cost!$D$7/1000,IF($P$10=$A$3,C31*60*Cost!$H$10*Cost!$H$11*Cost!$D$8/1000,IF($P$10=$A$4,C31*60*Cost!$H$10*Cost!$H$11*Cost!$D$9/1000,IF($P$10=$A$5,C31*60*Cost!$H$10*Cost!$H$11*Cost!$D$10/1000,IF($P$10=$A$6,C31*60*Cost!$H$10*Cost!$H$11*Cost!$D$11/1000,0)))))</f>
        <v>151.79494927242021</v>
      </c>
      <c r="E31" s="89">
        <f t="shared" si="6"/>
        <v>1.0337890924101372</v>
      </c>
      <c r="F31" s="278">
        <f>IF($P$10=$A$2,E31*60*Cost!$H$10*Cost!$H$11*Cost!$D$7/1000,IF($P$10=$A$3,E31*60*Cost!$H$10*Cost!$H$11*Cost!$D$8/1000,IF($P$10=$A$4,E31*60*Cost!$H$10*Cost!$H$11*Cost!$D$9/1000,IF($P$10=$A$5,E31*60*Cost!$H$10*Cost!$H$11*Cost!$D$10/1000,IF($P$10=$A$6,E31*60*Cost!$H$10*Cost!$H$11*Cost!$D$11/1000,0)))))</f>
        <v>125.13570366736792</v>
      </c>
      <c r="G31" s="89">
        <f t="shared" si="1"/>
        <v>0.86475798014236993</v>
      </c>
      <c r="H31" s="278">
        <f>IF($P$10=$A$2,G31*60*Cost!$H$10*Cost!$H$11*Cost!$D$7/1000,IF($P$10=$A$3,G31*60*Cost!$H$10*Cost!$H$11*Cost!$D$8/1000,IF($P$10=$A$4,G31*60*Cost!$H$10*Cost!$H$11*Cost!$D$9/1000,IF($P$10=$A$5,G31*60*Cost!$H$10*Cost!$H$11*Cost!$D$10/1000,IF($P$10=$A$6,G31*60*Cost!$H$10*Cost!$H$11*Cost!$D$11/1000,0)))))</f>
        <v>104.67521774175968</v>
      </c>
      <c r="I31" s="89">
        <f t="shared" si="2"/>
        <v>0.67473151572496592</v>
      </c>
      <c r="J31" s="278">
        <f>IF($P$10=$A$2,I31*60*Cost!$H$10*Cost!$H$11*Cost!$D$7/1000,IF($P$10=$A$3,I31*60*Cost!$H$10*Cost!$H$11*Cost!$D$8/1000,IF($P$10=$A$4,I31*60*Cost!$H$10*Cost!$H$11*Cost!$D$9/1000,IF($P$10=$A$5,I31*60*Cost!$H$10*Cost!$H$11*Cost!$D$10/1000,IF($P$10=$A$6,I31*60*Cost!$H$10*Cost!$H$11*Cost!$D$11/1000,0)))))</f>
        <v>81.673335138359207</v>
      </c>
      <c r="K31" s="89">
        <f t="shared" si="3"/>
        <v>0.44461042524761341</v>
      </c>
      <c r="L31" s="278">
        <f>IF($P$10=$A$2,K31*60*Cost!$H$10*Cost!$H$11*Cost!$D$7/1000,IF($P$10=$A$3,K31*60*Cost!$H$10*Cost!$H$11*Cost!$D$8/1000,IF($P$10=$A$4,K31*60*Cost!$H$10*Cost!$H$11*Cost!$D$9/1000,IF($P$10=$A$5,K31*60*Cost!$H$10*Cost!$H$11*Cost!$D$10/1000,IF($P$10=$A$6,K31*60*Cost!$H$10*Cost!$H$11*Cost!$D$11/1000,0)))))</f>
        <v>53.818171259186542</v>
      </c>
      <c r="M31" s="207">
        <f t="shared" si="7"/>
        <v>0.28398067257465653</v>
      </c>
      <c r="N31" s="278">
        <f>IF($P$10=$A$2,M31*60*Cost!$H$10*Cost!$H$11*Cost!$D$7/1000,IF($P$10=$A$3,M31*60*Cost!$H$10*Cost!$H$11*Cost!$D$8/1000,IF($P$10=$A$4,M31*60*Cost!$H$10*Cost!$H$11*Cost!$D$9/1000,IF($P$10=$A$5,M31*60*Cost!$H$10*Cost!$H$11*Cost!$D$10/1000,IF($P$10=$A$6,M31*60*Cost!$H$10*Cost!$H$11*Cost!$D$11/1000,0)))))</f>
        <v>34.374633618656645</v>
      </c>
      <c r="O31" s="89">
        <f t="shared" si="5"/>
        <v>0.18093380610737192</v>
      </c>
      <c r="P31" s="278">
        <f>IF($P$10=$A$2,O31*60*Cost!$H$10*Cost!$H$11*Cost!$D$7/1000,IF($P$10=$A$3,O31*60*Cost!$H$10*Cost!$H$11*Cost!$D$8/1000,IF($P$10=$A$4,O31*60*Cost!$H$10*Cost!$H$11*Cost!$D$9/1000,IF($P$10=$A$5,O31*60*Cost!$H$10*Cost!$H$11*Cost!$D$10/1000,IF($P$10=$A$6,O31*60*Cost!$H$10*Cost!$H$11*Cost!$D$11/1000,0)))))</f>
        <v>21.901255595254987</v>
      </c>
      <c r="Q31" s="80"/>
    </row>
    <row r="32" spans="1:17" ht="22.5" customHeight="1" x14ac:dyDescent="0.35">
      <c r="A32" s="74"/>
      <c r="B32" s="91">
        <v>20</v>
      </c>
      <c r="C32" s="90">
        <f t="shared" si="0"/>
        <v>1.338522820267753</v>
      </c>
      <c r="D32" s="278">
        <f>IF($P$10=$A$2,C32*60*Cost!$H$10*Cost!$H$11*Cost!$D$7/1000,IF($P$10=$A$3,C32*60*Cost!$H$10*Cost!$H$11*Cost!$D$8/1000,IF($P$10=$A$4,C32*60*Cost!$H$10*Cost!$H$11*Cost!$D$9/1000,IF($P$10=$A$5,C32*60*Cost!$H$10*Cost!$H$11*Cost!$D$10/1000,IF($P$10=$A$6,C32*60*Cost!$H$10*Cost!$H$11*Cost!$D$11/1000,0)))))</f>
        <v>162.02240497482799</v>
      </c>
      <c r="E32" s="89">
        <f t="shared" si="6"/>
        <v>1.107337702197005</v>
      </c>
      <c r="F32" s="278">
        <f>IF($P$10=$A$2,E32*60*Cost!$H$10*Cost!$H$11*Cost!$D$7/1000,IF($P$10=$A$3,E32*60*Cost!$H$10*Cost!$H$11*Cost!$D$8/1000,IF($P$10=$A$4,E32*60*Cost!$H$10*Cost!$H$11*Cost!$D$9/1000,IF($P$10=$A$5,E32*60*Cost!$H$10*Cost!$H$11*Cost!$D$10/1000,IF($P$10=$A$6,E32*60*Cost!$H$10*Cost!$H$11*Cost!$D$11/1000,0)))))</f>
        <v>134.03844515207399</v>
      </c>
      <c r="G32" s="89">
        <f t="shared" si="1"/>
        <v>0.92915986370490733</v>
      </c>
      <c r="H32" s="278">
        <f>IF($P$10=$A$2,G32*60*Cost!$H$10*Cost!$H$11*Cost!$D$7/1000,IF($P$10=$A$3,G32*60*Cost!$H$10*Cost!$H$11*Cost!$D$8/1000,IF($P$10=$A$4,G32*60*Cost!$H$10*Cost!$H$11*Cost!$D$9/1000,IF($P$10=$A$5,G32*60*Cost!$H$10*Cost!$H$11*Cost!$D$10/1000,IF($P$10=$A$6,G32*60*Cost!$H$10*Cost!$H$11*Cost!$D$11/1000,0)))))</f>
        <v>112.47078753086785</v>
      </c>
      <c r="I32" s="89">
        <f t="shared" si="2"/>
        <v>0.72861243659769048</v>
      </c>
      <c r="J32" s="278">
        <f>IF($P$10=$A$2,I32*60*Cost!$H$10*Cost!$H$11*Cost!$D$7/1000,IF($P$10=$A$3,I32*60*Cost!$H$10*Cost!$H$11*Cost!$D$8/1000,IF($P$10=$A$4,I32*60*Cost!$H$10*Cost!$H$11*Cost!$D$9/1000,IF($P$10=$A$5,I32*60*Cost!$H$10*Cost!$H$11*Cost!$D$10/1000,IF($P$10=$A$6,I32*60*Cost!$H$10*Cost!$H$11*Cost!$D$11/1000,0)))))</f>
        <v>88.195387844424346</v>
      </c>
      <c r="K32" s="89">
        <f t="shared" si="3"/>
        <v>0.48478456231571143</v>
      </c>
      <c r="L32" s="278">
        <f>IF($P$10=$A$2,K32*60*Cost!$H$10*Cost!$H$11*Cost!$D$7/1000,IF($P$10=$A$3,K32*60*Cost!$H$10*Cost!$H$11*Cost!$D$8/1000,IF($P$10=$A$4,K32*60*Cost!$H$10*Cost!$H$11*Cost!$D$9/1000,IF($P$10=$A$5,K32*60*Cost!$H$10*Cost!$H$11*Cost!$D$10/1000,IF($P$10=$A$6,K32*60*Cost!$H$10*Cost!$H$11*Cost!$D$11/1000,0)))))</f>
        <v>58.681076999007679</v>
      </c>
      <c r="M32" s="207">
        <f t="shared" si="7"/>
        <v>0.31334736478227943</v>
      </c>
      <c r="N32" s="278">
        <f>IF($P$10=$A$2,M32*60*Cost!$H$10*Cost!$H$11*Cost!$D$7/1000,IF($P$10=$A$3,M32*60*Cost!$H$10*Cost!$H$11*Cost!$D$8/1000,IF($P$10=$A$4,M32*60*Cost!$H$10*Cost!$H$11*Cost!$D$9/1000,IF($P$10=$A$5,M32*60*Cost!$H$10*Cost!$H$11*Cost!$D$10/1000,IF($P$10=$A$6,M32*60*Cost!$H$10*Cost!$H$11*Cost!$D$11/1000,0)))))</f>
        <v>37.929344846279079</v>
      </c>
      <c r="O32" s="89">
        <f t="shared" si="5"/>
        <v>0.20126992294282031</v>
      </c>
      <c r="P32" s="278">
        <f>IF($P$10=$A$2,O32*60*Cost!$H$10*Cost!$H$11*Cost!$D$7/1000,IF($P$10=$A$3,O32*60*Cost!$H$10*Cost!$H$11*Cost!$D$8/1000,IF($P$10=$A$4,O32*60*Cost!$H$10*Cost!$H$11*Cost!$D$9/1000,IF($P$10=$A$5,O32*60*Cost!$H$10*Cost!$H$11*Cost!$D$10/1000,IF($P$10=$A$6,O32*60*Cost!$H$10*Cost!$H$11*Cost!$D$11/1000,0)))))</f>
        <v>24.362854686161292</v>
      </c>
      <c r="Q32" s="80"/>
    </row>
    <row r="33" spans="1:17" ht="22.5" customHeight="1" x14ac:dyDescent="0.35">
      <c r="A33" s="74"/>
      <c r="B33" s="91">
        <v>21</v>
      </c>
      <c r="C33" s="90">
        <f t="shared" si="0"/>
        <v>1.4241692904412888</v>
      </c>
      <c r="D33" s="278">
        <f>IF($P$10=$A$2,C33*60*Cost!$H$10*Cost!$H$11*Cost!$D$7/1000,IF($P$10=$A$3,C33*60*Cost!$H$10*Cost!$H$11*Cost!$D$8/1000,IF($P$10=$A$4,C33*60*Cost!$H$10*Cost!$H$11*Cost!$D$9/1000,IF($P$10=$A$5,C33*60*Cost!$H$10*Cost!$H$11*Cost!$D$10/1000,IF($P$10=$A$6,C33*60*Cost!$H$10*Cost!$H$11*Cost!$D$11/1000,0)))))</f>
        <v>172.38954019658331</v>
      </c>
      <c r="E33" s="89">
        <f t="shared" si="6"/>
        <v>1.1821473926431862</v>
      </c>
      <c r="F33" s="278">
        <f>IF($P$10=$A$2,E33*60*Cost!$H$10*Cost!$H$11*Cost!$D$7/1000,IF($P$10=$A$3,E33*60*Cost!$H$10*Cost!$H$11*Cost!$D$8/1000,IF($P$10=$A$4,E33*60*Cost!$H$10*Cost!$H$11*Cost!$D$9/1000,IF($P$10=$A$5,E33*60*Cost!$H$10*Cost!$H$11*Cost!$D$10/1000,IF($P$10=$A$6,E33*60*Cost!$H$10*Cost!$H$11*Cost!$D$11/1000,0)))))</f>
        <v>143.09383500272151</v>
      </c>
      <c r="G33" s="89">
        <f t="shared" si="1"/>
        <v>0.99486450439981966</v>
      </c>
      <c r="H33" s="278">
        <f>IF($P$10=$A$2,G33*60*Cost!$H$10*Cost!$H$11*Cost!$D$7/1000,IF($P$10=$A$3,G33*60*Cost!$H$10*Cost!$H$11*Cost!$D$8/1000,IF($P$10=$A$4,G33*60*Cost!$H$10*Cost!$H$11*Cost!$D$9/1000,IF($P$10=$A$5,G33*60*Cost!$H$10*Cost!$H$11*Cost!$D$10/1000,IF($P$10=$A$6,G33*60*Cost!$H$10*Cost!$H$11*Cost!$D$11/1000,0)))))</f>
        <v>120.42405044293919</v>
      </c>
      <c r="I33" s="89">
        <f t="shared" si="2"/>
        <v>0.78385171348057958</v>
      </c>
      <c r="J33" s="278">
        <f>IF($P$10=$A$2,I33*60*Cost!$H$10*Cost!$H$11*Cost!$D$7/1000,IF($P$10=$A$3,I33*60*Cost!$H$10*Cost!$H$11*Cost!$D$8/1000,IF($P$10=$A$4,I33*60*Cost!$H$10*Cost!$H$11*Cost!$D$9/1000,IF($P$10=$A$5,I33*60*Cost!$H$10*Cost!$H$11*Cost!$D$10/1000,IF($P$10=$A$6,I33*60*Cost!$H$10*Cost!$H$11*Cost!$D$11/1000,0)))))</f>
        <v>94.881863677421933</v>
      </c>
      <c r="K33" s="89">
        <f t="shared" si="3"/>
        <v>0.5263620072406916</v>
      </c>
      <c r="L33" s="278">
        <f>IF($P$10=$A$2,K33*60*Cost!$H$10*Cost!$H$11*Cost!$D$7/1000,IF($P$10=$A$3,K33*60*Cost!$H$10*Cost!$H$11*Cost!$D$8/1000,IF($P$10=$A$4,K33*60*Cost!$H$10*Cost!$H$11*Cost!$D$9/1000,IF($P$10=$A$5,K33*60*Cost!$H$10*Cost!$H$11*Cost!$D$10/1000,IF($P$10=$A$6,K33*60*Cost!$H$10*Cost!$H$11*Cost!$D$11/1000,0)))))</f>
        <v>63.713847092614458</v>
      </c>
      <c r="M33" s="207">
        <f t="shared" si="7"/>
        <v>0.34409448892784938</v>
      </c>
      <c r="N33" s="278">
        <f>IF($P$10=$A$2,M33*60*Cost!$H$10*Cost!$H$11*Cost!$D$7/1000,IF($P$10=$A$3,M33*60*Cost!$H$10*Cost!$H$11*Cost!$D$8/1000,IF($P$10=$A$4,M33*60*Cost!$H$10*Cost!$H$11*Cost!$D$9/1000,IF($P$10=$A$5,M33*60*Cost!$H$10*Cost!$H$11*Cost!$D$10/1000,IF($P$10=$A$6,M33*60*Cost!$H$10*Cost!$H$11*Cost!$D$11/1000,0)))))</f>
        <v>41.651151396524007</v>
      </c>
      <c r="O33" s="89">
        <f t="shared" si="5"/>
        <v>0.22273095478740434</v>
      </c>
      <c r="P33" s="278">
        <f>IF($P$10=$A$2,O33*60*Cost!$H$10*Cost!$H$11*Cost!$D$7/1000,IF($P$10=$A$3,O33*60*Cost!$H$10*Cost!$H$11*Cost!$D$8/1000,IF($P$10=$A$4,O33*60*Cost!$H$10*Cost!$H$11*Cost!$D$9/1000,IF($P$10=$A$5,O33*60*Cost!$H$10*Cost!$H$11*Cost!$D$10/1000,IF($P$10=$A$6,O33*60*Cost!$H$10*Cost!$H$11*Cost!$D$11/1000,0)))))</f>
        <v>26.960619879290622</v>
      </c>
      <c r="Q33" s="80"/>
    </row>
    <row r="34" spans="1:17" ht="22.5" customHeight="1" x14ac:dyDescent="0.35">
      <c r="A34" s="74"/>
      <c r="B34" s="91">
        <v>22</v>
      </c>
      <c r="C34" s="90">
        <f t="shared" si="0"/>
        <v>1.5109293627713536</v>
      </c>
      <c r="D34" s="278">
        <f>IF($P$10=$A$2,C34*60*Cost!$H$10*Cost!$H$11*Cost!$D$7/1000,IF($P$10=$A$3,C34*60*Cost!$H$10*Cost!$H$11*Cost!$D$8/1000,IF($P$10=$A$4,C34*60*Cost!$H$10*Cost!$H$11*Cost!$D$9/1000,IF($P$10=$A$5,C34*60*Cost!$H$10*Cost!$H$11*Cost!$D$10/1000,IF($P$10=$A$6,C34*60*Cost!$H$10*Cost!$H$11*Cost!$D$11/1000,0)))))</f>
        <v>182.89147214862521</v>
      </c>
      <c r="E34" s="89">
        <f t="shared" si="6"/>
        <v>1.2581781700077839</v>
      </c>
      <c r="F34" s="278">
        <f>IF($P$10=$A$2,E34*60*Cost!$H$10*Cost!$H$11*Cost!$D$7/1000,IF($P$10=$A$3,E34*60*Cost!$H$10*Cost!$H$11*Cost!$D$8/1000,IF($P$10=$A$4,E34*60*Cost!$H$10*Cost!$H$11*Cost!$D$9/1000,IF($P$10=$A$5,E34*60*Cost!$H$10*Cost!$H$11*Cost!$D$10/1000,IF($P$10=$A$6,E34*60*Cost!$H$10*Cost!$H$11*Cost!$D$11/1000,0)))))</f>
        <v>152.29703214974782</v>
      </c>
      <c r="G34" s="89">
        <f t="shared" si="1"/>
        <v>1.0618343191502759</v>
      </c>
      <c r="H34" s="278">
        <f>IF($P$10=$A$2,G34*60*Cost!$H$10*Cost!$H$11*Cost!$D$7/1000,IF($P$10=$A$3,G34*60*Cost!$H$10*Cost!$H$11*Cost!$D$8/1000,IF($P$10=$A$4,G34*60*Cost!$H$10*Cost!$H$11*Cost!$D$9/1000,IF($P$10=$A$5,G34*60*Cost!$H$10*Cost!$H$11*Cost!$D$10/1000,IF($P$10=$A$6,G34*60*Cost!$H$10*Cost!$H$11*Cost!$D$11/1000,0)))))</f>
        <v>128.53045720888221</v>
      </c>
      <c r="I34" s="89">
        <f t="shared" si="2"/>
        <v>0.84041644841887531</v>
      </c>
      <c r="J34" s="278">
        <f>IF($P$10=$A$2,I34*60*Cost!$H$10*Cost!$H$11*Cost!$D$7/1000,IF($P$10=$A$3,I34*60*Cost!$H$10*Cost!$H$11*Cost!$D$8/1000,IF($P$10=$A$4,I34*60*Cost!$H$10*Cost!$H$11*Cost!$D$9/1000,IF($P$10=$A$5,I34*60*Cost!$H$10*Cost!$H$11*Cost!$D$10/1000,IF($P$10=$A$6,I34*60*Cost!$H$10*Cost!$H$11*Cost!$D$11/1000,0)))))</f>
        <v>101.7287804820477</v>
      </c>
      <c r="K34" s="89">
        <f t="shared" si="3"/>
        <v>0.56932144771284532</v>
      </c>
      <c r="L34" s="278">
        <f>IF($P$10=$A$2,K34*60*Cost!$H$10*Cost!$H$11*Cost!$D$7/1000,IF($P$10=$A$3,K34*60*Cost!$H$10*Cost!$H$11*Cost!$D$8/1000,IF($P$10=$A$4,K34*60*Cost!$H$10*Cost!$H$11*Cost!$D$9/1000,IF($P$10=$A$5,K34*60*Cost!$H$10*Cost!$H$11*Cost!$D$10/1000,IF($P$10=$A$6,K34*60*Cost!$H$10*Cost!$H$11*Cost!$D$11/1000,0)))))</f>
        <v>68.913901776985824</v>
      </c>
      <c r="M34" s="207">
        <f t="shared" si="7"/>
        <v>0.37621656441341805</v>
      </c>
      <c r="N34" s="278">
        <f>IF($P$10=$A$2,M34*60*Cost!$H$10*Cost!$H$11*Cost!$D$7/1000,IF($P$10=$A$3,M34*60*Cost!$H$10*Cost!$H$11*Cost!$D$8/1000,IF($P$10=$A$4,M34*60*Cost!$H$10*Cost!$H$11*Cost!$D$9/1000,IF($P$10=$A$5,M34*60*Cost!$H$10*Cost!$H$11*Cost!$D$10/1000,IF($P$10=$A$6,M34*60*Cost!$H$10*Cost!$H$11*Cost!$D$11/1000,0)))))</f>
        <v>45.539389866686001</v>
      </c>
      <c r="O34" s="89">
        <f t="shared" si="5"/>
        <v>0.24532111523018441</v>
      </c>
      <c r="P34" s="278">
        <f>IF($P$10=$A$2,O34*60*Cost!$H$10*Cost!$H$11*Cost!$D$7/1000,IF($P$10=$A$3,O34*60*Cost!$H$10*Cost!$H$11*Cost!$D$8/1000,IF($P$10=$A$4,O34*60*Cost!$H$10*Cost!$H$11*Cost!$D$9/1000,IF($P$10=$A$5,O34*60*Cost!$H$10*Cost!$H$11*Cost!$D$10/1000,IF($P$10=$A$6,O34*60*Cost!$H$10*Cost!$H$11*Cost!$D$11/1000,0)))))</f>
        <v>29.69506121139603</v>
      </c>
      <c r="Q34" s="80"/>
    </row>
    <row r="35" spans="1:17" ht="22.5" customHeight="1" x14ac:dyDescent="0.35">
      <c r="A35" s="74"/>
      <c r="B35" s="91">
        <v>23</v>
      </c>
      <c r="C35" s="90">
        <f t="shared" si="0"/>
        <v>1.5987658919813077</v>
      </c>
      <c r="D35" s="278">
        <f>IF($P$10=$A$2,C35*60*Cost!$H$10*Cost!$H$11*Cost!$D$7/1000,IF($P$10=$A$3,C35*60*Cost!$H$10*Cost!$H$11*Cost!$D$8/1000,IF($P$10=$A$4,C35*60*Cost!$H$10*Cost!$H$11*Cost!$D$9/1000,IF($P$10=$A$5,C35*60*Cost!$H$10*Cost!$H$11*Cost!$D$10/1000,IF($P$10=$A$6,C35*60*Cost!$H$10*Cost!$H$11*Cost!$D$11/1000,0)))))</f>
        <v>193.52370455568391</v>
      </c>
      <c r="E35" s="89">
        <f t="shared" si="6"/>
        <v>1.3353930853884004</v>
      </c>
      <c r="F35" s="278">
        <f>IF($P$10=$A$2,E35*60*Cost!$H$10*Cost!$H$11*Cost!$D$7/1000,IF($P$10=$A$3,E35*60*Cost!$H$10*Cost!$H$11*Cost!$D$8/1000,IF($P$10=$A$4,E35*60*Cost!$H$10*Cost!$H$11*Cost!$D$9/1000,IF($P$10=$A$5,E35*60*Cost!$H$10*Cost!$H$11*Cost!$D$10/1000,IF($P$10=$A$6,E35*60*Cost!$H$10*Cost!$H$11*Cost!$D$11/1000,0)))))</f>
        <v>161.643564088137</v>
      </c>
      <c r="G35" s="89">
        <f t="shared" si="1"/>
        <v>1.1300344857487545</v>
      </c>
      <c r="H35" s="278">
        <f>IF($P$10=$A$2,G35*60*Cost!$H$10*Cost!$H$11*Cost!$D$7/1000,IF($P$10=$A$3,G35*60*Cost!$H$10*Cost!$H$11*Cost!$D$8/1000,IF($P$10=$A$4,G35*60*Cost!$H$10*Cost!$H$11*Cost!$D$9/1000,IF($P$10=$A$5,G35*60*Cost!$H$10*Cost!$H$11*Cost!$D$10/1000,IF($P$10=$A$6,G35*60*Cost!$H$10*Cost!$H$11*Cost!$D$11/1000,0)))))</f>
        <v>136.78579275090831</v>
      </c>
      <c r="I35" s="89">
        <f t="shared" si="2"/>
        <v>0.8982760180939714</v>
      </c>
      <c r="J35" s="278">
        <f>IF($P$10=$A$2,I35*60*Cost!$H$10*Cost!$H$11*Cost!$D$7/1000,IF($P$10=$A$3,I35*60*Cost!$H$10*Cost!$H$11*Cost!$D$8/1000,IF($P$10=$A$4,I35*60*Cost!$H$10*Cost!$H$11*Cost!$D$9/1000,IF($P$10=$A$5,I35*60*Cost!$H$10*Cost!$H$11*Cost!$D$10/1000,IF($P$10=$A$6,I35*60*Cost!$H$10*Cost!$H$11*Cost!$D$11/1000,0)))))</f>
        <v>108.7324314378771</v>
      </c>
      <c r="K35" s="89">
        <f t="shared" si="3"/>
        <v>0.61364286550853631</v>
      </c>
      <c r="L35" s="278">
        <f>IF($P$10=$A$2,K35*60*Cost!$H$10*Cost!$H$11*Cost!$D$7/1000,IF($P$10=$A$3,K35*60*Cost!$H$10*Cost!$H$11*Cost!$D$8/1000,IF($P$10=$A$4,K35*60*Cost!$H$10*Cost!$H$11*Cost!$D$9/1000,IF($P$10=$A$5,K35*60*Cost!$H$10*Cost!$H$11*Cost!$D$10/1000,IF($P$10=$A$6,K35*60*Cost!$H$10*Cost!$H$11*Cost!$D$11/1000,0)))))</f>
        <v>74.278817932629337</v>
      </c>
      <c r="M35" s="207">
        <f t="shared" si="7"/>
        <v>0.40970838611518601</v>
      </c>
      <c r="N35" s="278">
        <f>IF($P$10=$A$2,M35*60*Cost!$H$10*Cost!$H$11*Cost!$D$7/1000,IF($P$10=$A$3,M35*60*Cost!$H$10*Cost!$H$11*Cost!$D$8/1000,IF($P$10=$A$4,M35*60*Cost!$H$10*Cost!$H$11*Cost!$D$9/1000,IF($P$10=$A$5,M35*60*Cost!$H$10*Cost!$H$11*Cost!$D$10/1000,IF($P$10=$A$6,M35*60*Cost!$H$10*Cost!$H$11*Cost!$D$11/1000,0)))))</f>
        <v>49.593430199015259</v>
      </c>
      <c r="O35" s="89">
        <f t="shared" si="5"/>
        <v>0.26904443636958597</v>
      </c>
      <c r="P35" s="278">
        <f>IF($P$10=$A$2,O35*60*Cost!$H$10*Cost!$H$11*Cost!$D$7/1000,IF($P$10=$A$3,O35*60*Cost!$H$10*Cost!$H$11*Cost!$D$8/1000,IF($P$10=$A$4,O35*60*Cost!$H$10*Cost!$H$11*Cost!$D$9/1000,IF($P$10=$A$5,O35*60*Cost!$H$10*Cost!$H$11*Cost!$D$10/1000,IF($P$10=$A$6,O35*60*Cost!$H$10*Cost!$H$11*Cost!$D$11/1000,0)))))</f>
        <v>32.566666750573269</v>
      </c>
      <c r="Q35" s="80"/>
    </row>
    <row r="36" spans="1:17" ht="22.5" customHeight="1" x14ac:dyDescent="0.35">
      <c r="A36" s="74"/>
      <c r="B36" s="91">
        <v>24</v>
      </c>
      <c r="C36" s="90">
        <f t="shared" si="0"/>
        <v>1.6876445442781478</v>
      </c>
      <c r="D36" s="278">
        <f>IF($P$10=$A$2,C36*60*Cost!$H$10*Cost!$H$11*Cost!$D$7/1000,IF($P$10=$A$3,C36*60*Cost!$H$10*Cost!$H$11*Cost!$D$8/1000,IF($P$10=$A$4,C36*60*Cost!$H$10*Cost!$H$11*Cost!$D$9/1000,IF($P$10=$A$5,C36*60*Cost!$H$10*Cost!$H$11*Cost!$D$10/1000,IF($P$10=$A$6,C36*60*Cost!$H$10*Cost!$H$11*Cost!$D$11/1000,0)))))</f>
        <v>204.28208146043852</v>
      </c>
      <c r="E36" s="89">
        <f t="shared" si="6"/>
        <v>1.4137578794259256</v>
      </c>
      <c r="F36" s="278">
        <f>IF($P$10=$A$2,E36*60*Cost!$H$10*Cost!$H$11*Cost!$D$7/1000,IF($P$10=$A$3,E36*60*Cost!$H$10*Cost!$H$11*Cost!$D$8/1000,IF($P$10=$A$4,E36*60*Cost!$H$10*Cost!$H$11*Cost!$D$9/1000,IF($P$10=$A$5,E36*60*Cost!$H$10*Cost!$H$11*Cost!$D$10/1000,IF($P$10=$A$6,E36*60*Cost!$H$10*Cost!$H$11*Cost!$D$11/1000,0)))))</f>
        <v>171.12928387046918</v>
      </c>
      <c r="G36" s="89">
        <f t="shared" si="1"/>
        <v>1.1994326276021756</v>
      </c>
      <c r="H36" s="278">
        <f>IF($P$10=$A$2,G36*60*Cost!$H$10*Cost!$H$11*Cost!$D$7/1000,IF($P$10=$A$3,G36*60*Cost!$H$10*Cost!$H$11*Cost!$D$8/1000,IF($P$10=$A$4,G36*60*Cost!$H$10*Cost!$H$11*Cost!$D$9/1000,IF($P$10=$A$5,G36*60*Cost!$H$10*Cost!$H$11*Cost!$D$10/1000,IF($P$10=$A$6,G36*60*Cost!$H$10*Cost!$H$11*Cost!$D$11/1000,0)))))</f>
        <v>145.18613802229214</v>
      </c>
      <c r="I36" s="89">
        <f t="shared" si="2"/>
        <v>0.95740182328095225</v>
      </c>
      <c r="J36" s="278">
        <f>IF($P$10=$A$2,I36*60*Cost!$H$10*Cost!$H$11*Cost!$D$7/1000,IF($P$10=$A$3,I36*60*Cost!$H$10*Cost!$H$11*Cost!$D$8/1000,IF($P$10=$A$4,I36*60*Cost!$H$10*Cost!$H$11*Cost!$D$9/1000,IF($P$10=$A$5,I36*60*Cost!$H$10*Cost!$H$11*Cost!$D$10/1000,IF($P$10=$A$6,I36*60*Cost!$H$10*Cost!$H$11*Cost!$D$11/1000,0)))))</f>
        <v>115.88935473228273</v>
      </c>
      <c r="K36" s="89">
        <f t="shared" si="3"/>
        <v>0.65930740414781153</v>
      </c>
      <c r="L36" s="278">
        <f>IF($P$10=$A$2,K36*60*Cost!$H$10*Cost!$H$11*Cost!$D$7/1000,IF($P$10=$A$3,K36*60*Cost!$H$10*Cost!$H$11*Cost!$D$8/1000,IF($P$10=$A$4,K36*60*Cost!$H$10*Cost!$H$11*Cost!$D$9/1000,IF($P$10=$A$5,K36*60*Cost!$H$10*Cost!$H$11*Cost!$D$10/1000,IF($P$10=$A$6,K36*60*Cost!$H$10*Cost!$H$11*Cost!$D$11/1000,0)))))</f>
        <v>79.806313064106675</v>
      </c>
      <c r="M36" s="207">
        <f t="shared" si="7"/>
        <v>0.44456499890563916</v>
      </c>
      <c r="N36" s="278">
        <f>IF($P$10=$A$2,M36*60*Cost!$H$10*Cost!$H$11*Cost!$D$7/1000,IF($P$10=$A$3,M36*60*Cost!$H$10*Cost!$H$11*Cost!$D$8/1000,IF($P$10=$A$4,M36*60*Cost!$H$10*Cost!$H$11*Cost!$D$9/1000,IF($P$10=$A$5,M36*60*Cost!$H$10*Cost!$H$11*Cost!$D$10/1000,IF($P$10=$A$6,M36*60*Cost!$H$10*Cost!$H$11*Cost!$D$11/1000,0)))))</f>
        <v>53.812672596732355</v>
      </c>
      <c r="O36" s="89">
        <f t="shared" si="5"/>
        <v>0.29390478437870787</v>
      </c>
      <c r="P36" s="278">
        <f>IF($P$10=$A$2,O36*60*Cost!$H$10*Cost!$H$11*Cost!$D$7/1000,IF($P$10=$A$3,O36*60*Cost!$H$10*Cost!$H$11*Cost!$D$8/1000,IF($P$10=$A$4,O36*60*Cost!$H$10*Cost!$H$11*Cost!$D$9/1000,IF($P$10=$A$5,O36*60*Cost!$H$10*Cost!$H$11*Cost!$D$10/1000,IF($P$10=$A$6,O36*60*Cost!$H$10*Cost!$H$11*Cost!$D$11/1000,0)))))</f>
        <v>35.575904480374078</v>
      </c>
      <c r="Q36" s="80"/>
    </row>
    <row r="37" spans="1:17" ht="22.5" customHeight="1" x14ac:dyDescent="0.35">
      <c r="A37" s="74"/>
      <c r="B37" s="91">
        <v>25</v>
      </c>
      <c r="C37" s="90">
        <f t="shared" si="0"/>
        <v>1.7775334754460681</v>
      </c>
      <c r="D37" s="278">
        <f>IF($P$10=$A$2,C37*60*Cost!$H$10*Cost!$H$11*Cost!$D$7/1000,IF($P$10=$A$3,C37*60*Cost!$H$10*Cost!$H$11*Cost!$D$8/1000,IF($P$10=$A$4,C37*60*Cost!$H$10*Cost!$H$11*Cost!$D$9/1000,IF($P$10=$A$5,C37*60*Cost!$H$10*Cost!$H$11*Cost!$D$10/1000,IF($P$10=$A$6,C37*60*Cost!$H$10*Cost!$H$11*Cost!$D$11/1000,0)))))</f>
        <v>215.16274825813267</v>
      </c>
      <c r="E37" s="89">
        <f t="shared" si="6"/>
        <v>1.4932406816749351</v>
      </c>
      <c r="F37" s="278">
        <f>IF($P$10=$A$2,E37*60*Cost!$H$10*Cost!$H$11*Cost!$D$7/1000,IF($P$10=$A$3,E37*60*Cost!$H$10*Cost!$H$11*Cost!$D$8/1000,IF($P$10=$A$4,E37*60*Cost!$H$10*Cost!$H$11*Cost!$D$9/1000,IF($P$10=$A$5,E37*60*Cost!$H$10*Cost!$H$11*Cost!$D$10/1000,IF($P$10=$A$6,E37*60*Cost!$H$10*Cost!$H$11*Cost!$D$11/1000,0)))))</f>
        <v>180.75033371700607</v>
      </c>
      <c r="G37" s="89">
        <f t="shared" si="1"/>
        <v>1.2699985462420553</v>
      </c>
      <c r="H37" s="278">
        <f>IF($P$10=$A$2,G37*60*Cost!$H$10*Cost!$H$11*Cost!$D$7/1000,IF($P$10=$A$3,G37*60*Cost!$H$10*Cost!$H$11*Cost!$D$8/1000,IF($P$10=$A$4,G37*60*Cost!$H$10*Cost!$H$11*Cost!$D$9/1000,IF($P$10=$A$5,G37*60*Cost!$H$10*Cost!$H$11*Cost!$D$10/1000,IF($P$10=$A$6,G37*60*Cost!$H$10*Cost!$H$11*Cost!$D$11/1000,0)))))</f>
        <v>153.72783762888105</v>
      </c>
      <c r="I37" s="89">
        <f t="shared" si="2"/>
        <v>1.0177670753163506</v>
      </c>
      <c r="J37" s="278">
        <f>IF($P$10=$A$2,I37*60*Cost!$H$10*Cost!$H$11*Cost!$D$7/1000,IF($P$10=$A$3,I37*60*Cost!$H$10*Cost!$H$11*Cost!$D$8/1000,IF($P$10=$A$4,I37*60*Cost!$H$10*Cost!$H$11*Cost!$D$9/1000,IF($P$10=$A$5,I37*60*Cost!$H$10*Cost!$H$11*Cost!$D$10/1000,IF($P$10=$A$6,I37*60*Cost!$H$10*Cost!$H$11*Cost!$D$11/1000,0)))))</f>
        <v>123.1963077132789</v>
      </c>
      <c r="K37" s="89">
        <f t="shared" si="3"/>
        <v>0.70629725512325825</v>
      </c>
      <c r="L37" s="278">
        <f>IF($P$10=$A$2,K37*60*Cost!$H$10*Cost!$H$11*Cost!$D$7/1000,IF($P$10=$A$3,K37*60*Cost!$H$10*Cost!$H$11*Cost!$D$8/1000,IF($P$10=$A$4,K37*60*Cost!$H$10*Cost!$H$11*Cost!$D$9/1000,IF($P$10=$A$5,K37*60*Cost!$H$10*Cost!$H$11*Cost!$D$10/1000,IF($P$10=$A$6,K37*60*Cost!$H$10*Cost!$H$11*Cost!$D$11/1000,0)))))</f>
        <v>85.494231528528303</v>
      </c>
      <c r="M37" s="207">
        <f t="shared" si="7"/>
        <v>0.4807816755171852</v>
      </c>
      <c r="N37" s="278">
        <f>IF($P$10=$A$2,M37*60*Cost!$H$10*Cost!$H$11*Cost!$D$7/1000,IF($P$10=$A$3,M37*60*Cost!$H$10*Cost!$H$11*Cost!$D$8/1000,IF($P$10=$A$4,M37*60*Cost!$H$10*Cost!$H$11*Cost!$D$9/1000,IF($P$10=$A$5,M37*60*Cost!$H$10*Cost!$H$11*Cost!$D$10/1000,IF($P$10=$A$6,M37*60*Cost!$H$10*Cost!$H$11*Cost!$D$11/1000,0)))))</f>
        <v>58.196544844517042</v>
      </c>
      <c r="O37" s="89">
        <f t="shared" si="5"/>
        <v>0.31990587312734009</v>
      </c>
      <c r="P37" s="278">
        <f>IF($P$10=$A$2,O37*60*Cost!$H$10*Cost!$H$11*Cost!$D$7/1000,IF($P$10=$A$3,O37*60*Cost!$H$10*Cost!$H$11*Cost!$D$8/1000,IF($P$10=$A$4,O37*60*Cost!$H$10*Cost!$H$11*Cost!$D$9/1000,IF($P$10=$A$5,O37*60*Cost!$H$10*Cost!$H$11*Cost!$D$10/1000,IF($P$10=$A$6,O37*60*Cost!$H$10*Cost!$H$11*Cost!$D$11/1000,0)))))</f>
        <v>38.72322394869262</v>
      </c>
      <c r="Q37" s="80"/>
    </row>
    <row r="38" spans="1:17" ht="22.5" customHeight="1" x14ac:dyDescent="0.35">
      <c r="A38" s="74"/>
      <c r="B38" s="91">
        <v>26</v>
      </c>
      <c r="C38" s="90">
        <f t="shared" si="0"/>
        <v>1.8684030572908492</v>
      </c>
      <c r="D38" s="278">
        <f>IF($P$10=$A$2,C38*60*Cost!$H$10*Cost!$H$11*Cost!$D$7/1000,IF($P$10=$A$3,C38*60*Cost!$H$10*Cost!$H$11*Cost!$D$8/1000,IF($P$10=$A$4,C38*60*Cost!$H$10*Cost!$H$11*Cost!$D$9/1000,IF($P$10=$A$5,C38*60*Cost!$H$10*Cost!$H$11*Cost!$D$10/1000,IF($P$10=$A$6,C38*60*Cost!$H$10*Cost!$H$11*Cost!$D$11/1000,0)))))</f>
        <v>226.16211858384983</v>
      </c>
      <c r="E38" s="89">
        <f t="shared" si="6"/>
        <v>1.5738117543596428</v>
      </c>
      <c r="F38" s="278">
        <f>IF($P$10=$A$2,E38*60*Cost!$H$10*Cost!$H$11*Cost!$D$7/1000,IF($P$10=$A$3,E38*60*Cost!$H$10*Cost!$H$11*Cost!$D$8/1000,IF($P$10=$A$4,E38*60*Cost!$H$10*Cost!$H$11*Cost!$D$9/1000,IF($P$10=$A$5,E38*60*Cost!$H$10*Cost!$H$11*Cost!$D$10/1000,IF($P$10=$A$6,E38*60*Cost!$H$10*Cost!$H$11*Cost!$D$11/1000,0)))))</f>
        <v>190.50311399845594</v>
      </c>
      <c r="G38" s="89">
        <f t="shared" si="1"/>
        <v>1.341703992722826</v>
      </c>
      <c r="H38" s="278">
        <f>IF($P$10=$A$2,G38*60*Cost!$H$10*Cost!$H$11*Cost!$D$7/1000,IF($P$10=$A$3,G38*60*Cost!$H$10*Cost!$H$11*Cost!$D$8/1000,IF($P$10=$A$4,G38*60*Cost!$H$10*Cost!$H$11*Cost!$D$9/1000,IF($P$10=$A$5,G38*60*Cost!$H$10*Cost!$H$11*Cost!$D$10/1000,IF($P$10=$A$6,G38*60*Cost!$H$10*Cost!$H$11*Cost!$D$11/1000,0)))))</f>
        <v>162.40747215784955</v>
      </c>
      <c r="I38" s="89">
        <f t="shared" si="2"/>
        <v>1.0793466128300491</v>
      </c>
      <c r="J38" s="278">
        <f>IF($P$10=$A$2,I38*60*Cost!$H$10*Cost!$H$11*Cost!$D$7/1000,IF($P$10=$A$3,I38*60*Cost!$H$10*Cost!$H$11*Cost!$D$8/1000,IF($P$10=$A$4,I38*60*Cost!$H$10*Cost!$H$11*Cost!$D$9/1000,IF($P$10=$A$5,I38*60*Cost!$H$10*Cost!$H$11*Cost!$D$10/1000,IF($P$10=$A$6,I38*60*Cost!$H$10*Cost!$H$11*Cost!$D$11/1000,0)))))</f>
        <v>130.65024470571001</v>
      </c>
      <c r="K38" s="89">
        <f t="shared" si="3"/>
        <v>0.75459555944419299</v>
      </c>
      <c r="L38" s="278">
        <f>IF($P$10=$A$2,K38*60*Cost!$H$10*Cost!$H$11*Cost!$D$7/1000,IF($P$10=$A$3,K38*60*Cost!$H$10*Cost!$H$11*Cost!$D$8/1000,IF($P$10=$A$4,K38*60*Cost!$H$10*Cost!$H$11*Cost!$D$9/1000,IF($P$10=$A$5,K38*60*Cost!$H$10*Cost!$H$11*Cost!$D$10/1000,IF($P$10=$A$6,K38*60*Cost!$H$10*Cost!$H$11*Cost!$D$11/1000,0)))))</f>
        <v>91.340532617902781</v>
      </c>
      <c r="M38" s="207">
        <f t="shared" si="7"/>
        <v>0.51835389719029701</v>
      </c>
      <c r="N38" s="278">
        <f>IF($P$10=$A$2,M38*60*Cost!$H$10*Cost!$H$11*Cost!$D$7/1000,IF($P$10=$A$3,M38*60*Cost!$H$10*Cost!$H$11*Cost!$D$8/1000,IF($P$10=$A$4,M38*60*Cost!$H$10*Cost!$H$11*Cost!$D$9/1000,IF($P$10=$A$5,M38*60*Cost!$H$10*Cost!$H$11*Cost!$D$10/1000,IF($P$10=$A$6,M38*60*Cost!$H$10*Cost!$H$11*Cost!$D$11/1000,0)))))</f>
        <v>62.744499966049602</v>
      </c>
      <c r="O38" s="89">
        <f t="shared" si="5"/>
        <v>0.34705127617310094</v>
      </c>
      <c r="P38" s="278">
        <f>IF($P$10=$A$2,O38*60*Cost!$H$10*Cost!$H$11*Cost!$D$7/1000,IF($P$10=$A$3,O38*60*Cost!$H$10*Cost!$H$11*Cost!$D$8/1000,IF($P$10=$A$4,O38*60*Cost!$H$10*Cost!$H$11*Cost!$D$9/1000,IF($P$10=$A$5,O38*60*Cost!$H$10*Cost!$H$11*Cost!$D$10/1000,IF($P$10=$A$6,O38*60*Cost!$H$10*Cost!$H$11*Cost!$D$11/1000,0)))))</f>
        <v>42.009057719240808</v>
      </c>
      <c r="Q38" s="80"/>
    </row>
    <row r="39" spans="1:17" ht="22.5" customHeight="1" x14ac:dyDescent="0.35">
      <c r="A39" s="74"/>
      <c r="B39" s="91">
        <v>27</v>
      </c>
      <c r="C39" s="90">
        <f t="shared" si="0"/>
        <v>1.9602256435791674</v>
      </c>
      <c r="D39" s="278">
        <f>IF($P$10=$A$2,C39*60*Cost!$H$10*Cost!$H$11*Cost!$D$7/1000,IF($P$10=$A$3,C39*60*Cost!$H$10*Cost!$H$11*Cost!$D$8/1000,IF($P$10=$A$4,C39*60*Cost!$H$10*Cost!$H$11*Cost!$D$9/1000,IF($P$10=$A$5,C39*60*Cost!$H$10*Cost!$H$11*Cost!$D$10/1000,IF($P$10=$A$6,C39*60*Cost!$H$10*Cost!$H$11*Cost!$D$11/1000,0)))))</f>
        <v>237.27684598047799</v>
      </c>
      <c r="E39" s="89">
        <f t="shared" si="6"/>
        <v>1.6554432724929486</v>
      </c>
      <c r="F39" s="278">
        <f>IF($P$10=$A$2,E39*60*Cost!$H$10*Cost!$H$11*Cost!$D$7/1000,IF($P$10=$A$3,E39*60*Cost!$H$10*Cost!$H$11*Cost!$D$8/1000,IF($P$10=$A$4,E39*60*Cost!$H$10*Cost!$H$11*Cost!$D$9/1000,IF($P$10=$A$5,E39*60*Cost!$H$10*Cost!$H$11*Cost!$D$10/1000,IF($P$10=$A$6,E39*60*Cost!$H$10*Cost!$H$11*Cost!$D$11/1000,0)))))</f>
        <v>200.3842566203343</v>
      </c>
      <c r="G39" s="89">
        <f t="shared" si="1"/>
        <v>1.414522470962404</v>
      </c>
      <c r="H39" s="278">
        <f>IF($P$10=$A$2,G39*60*Cost!$H$10*Cost!$H$11*Cost!$D$7/1000,IF($P$10=$A$3,G39*60*Cost!$H$10*Cost!$H$11*Cost!$D$8/1000,IF($P$10=$A$4,G39*60*Cost!$H$10*Cost!$H$11*Cost!$D$9/1000,IF($P$10=$A$5,G39*60*Cost!$H$10*Cost!$H$11*Cost!$D$10/1000,IF($P$10=$A$6,G39*60*Cost!$H$10*Cost!$H$11*Cost!$D$11/1000,0)))))</f>
        <v>171.22183437292449</v>
      </c>
      <c r="I39" s="89">
        <f t="shared" si="2"/>
        <v>1.1421167434399921</v>
      </c>
      <c r="J39" s="278">
        <f>IF($P$10=$A$2,I39*60*Cost!$H$10*Cost!$H$11*Cost!$D$7/1000,IF($P$10=$A$3,I39*60*Cost!$H$10*Cost!$H$11*Cost!$D$8/1000,IF($P$10=$A$4,I39*60*Cost!$H$10*Cost!$H$11*Cost!$D$9/1000,IF($P$10=$A$5,I39*60*Cost!$H$10*Cost!$H$11*Cost!$D$10/1000,IF($P$10=$A$6,I39*60*Cost!$H$10*Cost!$H$11*Cost!$D$11/1000,0)))))</f>
        <v>138.24829784907939</v>
      </c>
      <c r="K39" s="89">
        <f t="shared" si="3"/>
        <v>0.80418632191619022</v>
      </c>
      <c r="L39" s="278">
        <f>IF($P$10=$A$2,K39*60*Cost!$H$10*Cost!$H$11*Cost!$D$7/1000,IF($P$10=$A$3,K39*60*Cost!$H$10*Cost!$H$11*Cost!$D$8/1000,IF($P$10=$A$4,K39*60*Cost!$H$10*Cost!$H$11*Cost!$D$9/1000,IF($P$10=$A$5,K39*60*Cost!$H$10*Cost!$H$11*Cost!$D$10/1000,IF($P$10=$A$6,K39*60*Cost!$H$10*Cost!$H$11*Cost!$D$11/1000,0)))))</f>
        <v>97.343280183044143</v>
      </c>
      <c r="M39" s="207">
        <f t="shared" si="7"/>
        <v>0.5572773366602608</v>
      </c>
      <c r="N39" s="278">
        <f>IF($P$10=$A$2,M39*60*Cost!$H$10*Cost!$H$11*Cost!$D$7/1000,IF($P$10=$A$3,M39*60*Cost!$H$10*Cost!$H$11*Cost!$D$8/1000,IF($P$10=$A$4,M39*60*Cost!$H$10*Cost!$H$11*Cost!$D$9/1000,IF($P$10=$A$5,M39*60*Cost!$H$10*Cost!$H$11*Cost!$D$10/1000,IF($P$10=$A$6,M39*60*Cost!$H$10*Cost!$H$11*Cost!$D$11/1000,0)))))</f>
        <v>67.45601416463019</v>
      </c>
      <c r="O39" s="89">
        <f t="shared" si="5"/>
        <v>0.37534443737352069</v>
      </c>
      <c r="P39" s="278">
        <f>IF($P$10=$A$2,O39*60*Cost!$H$10*Cost!$H$11*Cost!$D$7/1000,IF($P$10=$A$3,O39*60*Cost!$H$10*Cost!$H$11*Cost!$D$8/1000,IF($P$10=$A$4,O39*60*Cost!$H$10*Cost!$H$11*Cost!$D$9/1000,IF($P$10=$A$5,O39*60*Cost!$H$10*Cost!$H$11*Cost!$D$10/1000,IF($P$10=$A$6,O39*60*Cost!$H$10*Cost!$H$11*Cost!$D$11/1000,0)))))</f>
        <v>45.433822656095238</v>
      </c>
      <c r="Q39" s="80"/>
    </row>
    <row r="40" spans="1:17" ht="22.5" customHeight="1" x14ac:dyDescent="0.35">
      <c r="A40" s="74"/>
      <c r="B40" s="91">
        <v>28</v>
      </c>
      <c r="C40" s="90">
        <f t="shared" si="0"/>
        <v>2.0529753685092378</v>
      </c>
      <c r="D40" s="278">
        <f>IF($P$10=$A$2,C40*60*Cost!$H$10*Cost!$H$11*Cost!$D$7/1000,IF($P$10=$A$3,C40*60*Cost!$H$10*Cost!$H$11*Cost!$D$8/1000,IF($P$10=$A$4,C40*60*Cost!$H$10*Cost!$H$11*Cost!$D$9/1000,IF($P$10=$A$5,C40*60*Cost!$H$10*Cost!$H$11*Cost!$D$10/1000,IF($P$10=$A$6,C40*60*Cost!$H$10*Cost!$H$11*Cost!$D$11/1000,0)))))</f>
        <v>248.50379950445131</v>
      </c>
      <c r="E40" s="89">
        <f t="shared" si="6"/>
        <v>1.7381091340320454</v>
      </c>
      <c r="F40" s="278">
        <f>IF($P$10=$A$2,E40*60*Cost!$H$10*Cost!$H$11*Cost!$D$7/1000,IF($P$10=$A$3,E40*60*Cost!$H$10*Cost!$H$11*Cost!$D$8/1000,IF($P$10=$A$4,E40*60*Cost!$H$10*Cost!$H$11*Cost!$D$9/1000,IF($P$10=$A$5,E40*60*Cost!$H$10*Cost!$H$11*Cost!$D$10/1000,IF($P$10=$A$6,E40*60*Cost!$H$10*Cost!$H$11*Cost!$D$11/1000,0)))))</f>
        <v>210.39060204312011</v>
      </c>
      <c r="G40" s="89">
        <f t="shared" si="1"/>
        <v>1.4884290675334233</v>
      </c>
      <c r="H40" s="278">
        <f>IF($P$10=$A$2,G40*60*Cost!$H$10*Cost!$H$11*Cost!$D$7/1000,IF($P$10=$A$3,G40*60*Cost!$H$10*Cost!$H$11*Cost!$D$8/1000,IF($P$10=$A$4,G40*60*Cost!$H$10*Cost!$H$11*Cost!$D$9/1000,IF($P$10=$A$5,G40*60*Cost!$H$10*Cost!$H$11*Cost!$D$10/1000,IF($P$10=$A$6,G40*60*Cost!$H$10*Cost!$H$11*Cost!$D$11/1000,0)))))</f>
        <v>180.16790861134922</v>
      </c>
      <c r="I40" s="89">
        <f t="shared" si="2"/>
        <v>1.2060551062010927</v>
      </c>
      <c r="J40" s="278">
        <f>IF($P$10=$A$2,I40*60*Cost!$H$10*Cost!$H$11*Cost!$D$7/1000,IF($P$10=$A$3,I40*60*Cost!$H$10*Cost!$H$11*Cost!$D$8/1000,IF($P$10=$A$4,I40*60*Cost!$H$10*Cost!$H$11*Cost!$D$9/1000,IF($P$10=$A$5,I40*60*Cost!$H$10*Cost!$H$11*Cost!$D$10/1000,IF($P$10=$A$6,I40*60*Cost!$H$10*Cost!$H$11*Cost!$D$11/1000,0)))))</f>
        <v>145.98776044758353</v>
      </c>
      <c r="K40" s="89">
        <f t="shared" si="3"/>
        <v>0.85505433609140558</v>
      </c>
      <c r="L40" s="278">
        <f>IF($P$10=$A$2,K40*60*Cost!$H$10*Cost!$H$11*Cost!$D$7/1000,IF($P$10=$A$3,K40*60*Cost!$H$10*Cost!$H$11*Cost!$D$8/1000,IF($P$10=$A$4,K40*60*Cost!$H$10*Cost!$H$11*Cost!$D$9/1000,IF($P$10=$A$5,K40*60*Cost!$H$10*Cost!$H$11*Cost!$D$10/1000,IF($P$10=$A$6,K40*60*Cost!$H$10*Cost!$H$11*Cost!$D$11/1000,0)))))</f>
        <v>103.50063354913273</v>
      </c>
      <c r="M40" s="207">
        <f t="shared" si="7"/>
        <v>0.5975478431222131</v>
      </c>
      <c r="N40" s="278">
        <f>IF($P$10=$A$2,M40*60*Cost!$H$10*Cost!$H$11*Cost!$D$7/1000,IF($P$10=$A$3,M40*60*Cost!$H$10*Cost!$H$11*Cost!$D$8/1000,IF($P$10=$A$4,M40*60*Cost!$H$10*Cost!$H$11*Cost!$D$9/1000,IF($P$10=$A$5,M40*60*Cost!$H$10*Cost!$H$11*Cost!$D$10/1000,IF($P$10=$A$6,M40*60*Cost!$H$10*Cost!$H$11*Cost!$D$11/1000,0)))))</f>
        <v>72.330585003261632</v>
      </c>
      <c r="O40" s="89">
        <f t="shared" si="5"/>
        <v>0.40478868032395499</v>
      </c>
      <c r="P40" s="278">
        <f>IF($P$10=$A$2,O40*60*Cost!$H$10*Cost!$H$11*Cost!$D$7/1000,IF($P$10=$A$3,O40*60*Cost!$H$10*Cost!$H$11*Cost!$D$8/1000,IF($P$10=$A$4,O40*60*Cost!$H$10*Cost!$H$11*Cost!$D$9/1000,IF($P$10=$A$5,O40*60*Cost!$H$10*Cost!$H$11*Cost!$D$10/1000,IF($P$10=$A$6,O40*60*Cost!$H$10*Cost!$H$11*Cost!$D$11/1000,0)))))</f>
        <v>48.997921066115758</v>
      </c>
      <c r="Q40" s="80"/>
    </row>
    <row r="41" spans="1:17" ht="22.5" customHeight="1" x14ac:dyDescent="0.35">
      <c r="A41" s="74"/>
      <c r="B41" s="91">
        <v>29</v>
      </c>
      <c r="C41" s="90">
        <f t="shared" si="0"/>
        <v>2.1466279721834711</v>
      </c>
      <c r="D41" s="278">
        <f>IF($P$10=$A$2,C41*60*Cost!$H$10*Cost!$H$11*Cost!$D$7/1000,IF($P$10=$A$3,C41*60*Cost!$H$10*Cost!$H$11*Cost!$D$8/1000,IF($P$10=$A$4,C41*60*Cost!$H$10*Cost!$H$11*Cost!$D$9/1000,IF($P$10=$A$5,C41*60*Cost!$H$10*Cost!$H$11*Cost!$D$10/1000,IF($P$10=$A$6,C41*60*Cost!$H$10*Cost!$H$11*Cost!$D$11/1000,0)))))</f>
        <v>259.84004259996937</v>
      </c>
      <c r="E41" s="89">
        <f t="shared" si="6"/>
        <v>1.8217847950330963</v>
      </c>
      <c r="F41" s="278">
        <f>IF($P$10=$A$2,E41*60*Cost!$H$10*Cost!$H$11*Cost!$D$7/1000,IF($P$10=$A$3,E41*60*Cost!$H$10*Cost!$H$11*Cost!$D$8/1000,IF($P$10=$A$4,E41*60*Cost!$H$10*Cost!$H$11*Cost!$D$9/1000,IF($P$10=$A$5,E41*60*Cost!$H$10*Cost!$H$11*Cost!$D$10/1000,IF($P$10=$A$6,E41*60*Cost!$H$10*Cost!$H$11*Cost!$D$11/1000,0)))))</f>
        <v>220.51917932844179</v>
      </c>
      <c r="G41" s="89">
        <f t="shared" si="1"/>
        <v>1.5634003035217685</v>
      </c>
      <c r="H41" s="278">
        <f>IF($P$10=$A$2,G41*60*Cost!$H$10*Cost!$H$11*Cost!$D$7/1000,IF($P$10=$A$3,G41*60*Cost!$H$10*Cost!$H$11*Cost!$D$8/1000,IF($P$10=$A$4,G41*60*Cost!$H$10*Cost!$H$11*Cost!$D$9/1000,IF($P$10=$A$5,G41*60*Cost!$H$10*Cost!$H$11*Cost!$D$10/1000,IF($P$10=$A$6,G41*60*Cost!$H$10*Cost!$H$11*Cost!$D$11/1000,0)))))</f>
        <v>189.24285285199892</v>
      </c>
      <c r="I41" s="89">
        <f t="shared" si="2"/>
        <v>1.2711405514357939</v>
      </c>
      <c r="J41" s="278">
        <f>IF($P$10=$A$2,I41*60*Cost!$H$10*Cost!$H$11*Cost!$D$7/1000,IF($P$10=$A$3,I41*60*Cost!$H$10*Cost!$H$11*Cost!$D$8/1000,IF($P$10=$A$4,I41*60*Cost!$H$10*Cost!$H$11*Cost!$D$9/1000,IF($P$10=$A$5,I41*60*Cost!$H$10*Cost!$H$11*Cost!$D$10/1000,IF($P$10=$A$6,I41*60*Cost!$H$10*Cost!$H$11*Cost!$D$11/1000,0)))))</f>
        <v>153.86607242412069</v>
      </c>
      <c r="K41" s="89">
        <f t="shared" si="3"/>
        <v>0.90718511822257031</v>
      </c>
      <c r="L41" s="278">
        <f>IF($P$10=$A$2,K41*60*Cost!$H$10*Cost!$H$11*Cost!$D$7/1000,IF($P$10=$A$3,K41*60*Cost!$H$10*Cost!$H$11*Cost!$D$8/1000,IF($P$10=$A$4,K41*60*Cost!$H$10*Cost!$H$11*Cost!$D$9/1000,IF($P$10=$A$5,K41*60*Cost!$H$10*Cost!$H$11*Cost!$D$10/1000,IF($P$10=$A$6,K41*60*Cost!$H$10*Cost!$H$11*Cost!$D$11/1000,0)))))</f>
        <v>109.81083952113144</v>
      </c>
      <c r="M41" s="207">
        <f t="shared" si="7"/>
        <v>0.63916142888076088</v>
      </c>
      <c r="N41" s="278">
        <f>IF($P$10=$A$2,M41*60*Cost!$H$10*Cost!$H$11*Cost!$D$7/1000,IF($P$10=$A$3,M41*60*Cost!$H$10*Cost!$H$11*Cost!$D$8/1000,IF($P$10=$A$4,M41*60*Cost!$H$10*Cost!$H$11*Cost!$D$9/1000,IF($P$10=$A$5,M41*60*Cost!$H$10*Cost!$H$11*Cost!$D$10/1000,IF($P$10=$A$6,M41*60*Cost!$H$10*Cost!$H$11*Cost!$D$11/1000,0)))))</f>
        <v>77.367729788643331</v>
      </c>
      <c r="O41" s="89">
        <f t="shared" si="5"/>
        <v>0.43538721678936931</v>
      </c>
      <c r="P41" s="278">
        <f>IF($P$10=$A$2,O41*60*Cost!$H$10*Cost!$H$11*Cost!$D$7/1000,IF($P$10=$A$3,O41*60*Cost!$H$10*Cost!$H$11*Cost!$D$8/1000,IF($P$10=$A$4,O41*60*Cost!$H$10*Cost!$H$11*Cost!$D$9/1000,IF($P$10=$A$5,O41*60*Cost!$H$10*Cost!$H$11*Cost!$D$10/1000,IF($P$10=$A$6,O41*60*Cost!$H$10*Cost!$H$11*Cost!$D$11/1000,0)))))</f>
        <v>52.701741719576631</v>
      </c>
      <c r="Q41" s="80"/>
    </row>
    <row r="42" spans="1:17" ht="22.5" customHeight="1" x14ac:dyDescent="0.35">
      <c r="A42" s="74"/>
      <c r="B42" s="91">
        <v>30</v>
      </c>
      <c r="C42" s="90">
        <f t="shared" si="0"/>
        <v>2.241160648653159</v>
      </c>
      <c r="D42" s="278">
        <f>IF($P$10=$A$2,C42*60*Cost!$H$10*Cost!$H$11*Cost!$D$7/1000,IF($P$10=$A$3,C42*60*Cost!$H$10*Cost!$H$11*Cost!$D$8/1000,IF($P$10=$A$4,C42*60*Cost!$H$10*Cost!$H$11*Cost!$D$9/1000,IF($P$10=$A$5,C42*60*Cost!$H$10*Cost!$H$11*Cost!$D$10/1000,IF($P$10=$A$6,C42*60*Cost!$H$10*Cost!$H$11*Cost!$D$11/1000,0)))))</f>
        <v>271.28281470546278</v>
      </c>
      <c r="E42" s="89">
        <f t="shared" si="6"/>
        <v>1.9064471257582976</v>
      </c>
      <c r="F42" s="278">
        <f>IF($P$10=$A$2,E42*60*Cost!$H$10*Cost!$H$11*Cost!$D$7/1000,IF($P$10=$A$3,E42*60*Cost!$H$10*Cost!$H$11*Cost!$D$8/1000,IF($P$10=$A$4,E42*60*Cost!$H$10*Cost!$H$11*Cost!$D$9/1000,IF($P$10=$A$5,E42*60*Cost!$H$10*Cost!$H$11*Cost!$D$10/1000,IF($P$10=$A$6,E42*60*Cost!$H$10*Cost!$H$11*Cost!$D$11/1000,0)))))</f>
        <v>230.76718872145869</v>
      </c>
      <c r="G42" s="89">
        <f t="shared" si="1"/>
        <v>1.6394140049228731</v>
      </c>
      <c r="H42" s="278">
        <f>IF($P$10=$A$2,G42*60*Cost!$H$10*Cost!$H$11*Cost!$D$7/1000,IF($P$10=$A$3,G42*60*Cost!$H$10*Cost!$H$11*Cost!$D$8/1000,IF($P$10=$A$4,G42*60*Cost!$H$10*Cost!$H$11*Cost!$D$9/1000,IF($P$10=$A$5,G42*60*Cost!$H$10*Cost!$H$11*Cost!$D$10/1000,IF($P$10=$A$6,G42*60*Cost!$H$10*Cost!$H$11*Cost!$D$11/1000,0)))))</f>
        <v>198.44398302741254</v>
      </c>
      <c r="I42" s="89">
        <f t="shared" si="2"/>
        <v>1.3373530352203213</v>
      </c>
      <c r="J42" s="278">
        <f>IF($P$10=$A$2,I42*60*Cost!$H$10*Cost!$H$11*Cost!$D$7/1000,IF($P$10=$A$3,I42*60*Cost!$H$10*Cost!$H$11*Cost!$D$8/1000,IF($P$10=$A$4,I42*60*Cost!$H$10*Cost!$H$11*Cost!$D$9/1000,IF($P$10=$A$5,I42*60*Cost!$H$10*Cost!$H$11*Cost!$D$10/1000,IF($P$10=$A$6,I42*60*Cost!$H$10*Cost!$H$11*Cost!$D$11/1000,0)))))</f>
        <v>161.88080754830776</v>
      </c>
      <c r="K42" s="89">
        <f t="shared" si="3"/>
        <v>0.96056484886327442</v>
      </c>
      <c r="L42" s="278">
        <f>IF($P$10=$A$2,K42*60*Cost!$H$10*Cost!$H$11*Cost!$D$7/1000,IF($P$10=$A$3,K42*60*Cost!$H$10*Cost!$H$11*Cost!$D$8/1000,IF($P$10=$A$4,K42*60*Cost!$H$10*Cost!$H$11*Cost!$D$9/1000,IF($P$10=$A$5,K42*60*Cost!$H$10*Cost!$H$11*Cost!$D$10/1000,IF($P$10=$A$6,K42*60*Cost!$H$10*Cost!$H$11*Cost!$D$11/1000,0)))))</f>
        <v>116.2722253147523</v>
      </c>
      <c r="M42" s="207">
        <f t="shared" si="7"/>
        <v>0.68211425744288334</v>
      </c>
      <c r="N42" s="278">
        <f>IF($P$10=$A$2,M42*60*Cost!$H$10*Cost!$H$11*Cost!$D$7/1000,IF($P$10=$A$3,M42*60*Cost!$H$10*Cost!$H$11*Cost!$D$8/1000,IF($P$10=$A$4,M42*60*Cost!$H$10*Cost!$H$11*Cost!$D$9/1000,IF($P$10=$A$5,M42*60*Cost!$H$10*Cost!$H$11*Cost!$D$10/1000,IF($P$10=$A$6,M42*60*Cost!$H$10*Cost!$H$11*Cost!$D$11/1000,0)))))</f>
        <v>82.566984129868885</v>
      </c>
      <c r="O42" s="89">
        <f t="shared" si="5"/>
        <v>0.46714315426892838</v>
      </c>
      <c r="P42" s="278">
        <f>IF($P$10=$A$2,O42*60*Cost!$H$10*Cost!$H$11*Cost!$D$7/1000,IF($P$10=$A$3,O42*60*Cost!$H$10*Cost!$H$11*Cost!$D$8/1000,IF($P$10=$A$4,O42*60*Cost!$H$10*Cost!$H$11*Cost!$D$9/1000,IF($P$10=$A$5,O42*60*Cost!$H$10*Cost!$H$11*Cost!$D$10/1000,IF($P$10=$A$6,O42*60*Cost!$H$10*Cost!$H$11*Cost!$D$11/1000,0)))))</f>
        <v>56.545660765827343</v>
      </c>
      <c r="Q42" s="80"/>
    </row>
    <row r="43" spans="1:17" ht="22.5" customHeight="1" x14ac:dyDescent="0.35">
      <c r="A43" s="74"/>
      <c r="B43" s="91">
        <v>31</v>
      </c>
      <c r="C43" s="90">
        <f t="shared" si="0"/>
        <v>2.3365519129563439</v>
      </c>
      <c r="D43" s="278">
        <f>IF($P$10=$A$2,C43*60*Cost!$H$10*Cost!$H$11*Cost!$D$7/1000,IF($P$10=$A$3,C43*60*Cost!$H$10*Cost!$H$11*Cost!$D$8/1000,IF($P$10=$A$4,C43*60*Cost!$H$10*Cost!$H$11*Cost!$D$9/1000,IF($P$10=$A$5,C43*60*Cost!$H$10*Cost!$H$11*Cost!$D$10/1000,IF($P$10=$A$6,C43*60*Cost!$H$10*Cost!$H$11*Cost!$D$11/1000,0)))))</f>
        <v>282.82951515910145</v>
      </c>
      <c r="E43" s="89">
        <f t="shared" si="6"/>
        <v>1.9920742844576493</v>
      </c>
      <c r="F43" s="278">
        <f>IF($P$10=$A$2,E43*60*Cost!$H$10*Cost!$H$11*Cost!$D$7/1000,IF($P$10=$A$3,E43*60*Cost!$H$10*Cost!$H$11*Cost!$D$8/1000,IF($P$10=$A$4,E43*60*Cost!$H$10*Cost!$H$11*Cost!$D$9/1000,IF($P$10=$A$5,E43*60*Cost!$H$10*Cost!$H$11*Cost!$D$10/1000,IF($P$10=$A$6,E43*60*Cost!$H$10*Cost!$H$11*Cost!$D$11/1000,0)))))</f>
        <v>241.1319863726896</v>
      </c>
      <c r="G43" s="89">
        <f t="shared" si="1"/>
        <v>1.7164491887105284</v>
      </c>
      <c r="H43" s="278">
        <f>IF($P$10=$A$2,G43*60*Cost!$H$10*Cost!$H$11*Cost!$D$7/1000,IF($P$10=$A$3,G43*60*Cost!$H$10*Cost!$H$11*Cost!$D$8/1000,IF($P$10=$A$4,G43*60*Cost!$H$10*Cost!$H$11*Cost!$D$9/1000,IF($P$10=$A$5,G43*60*Cost!$H$10*Cost!$H$11*Cost!$D$10/1000,IF($P$10=$A$6,G43*60*Cost!$H$10*Cost!$H$11*Cost!$D$11/1000,0)))))</f>
        <v>207.76875923291425</v>
      </c>
      <c r="I43" s="89">
        <f t="shared" si="2"/>
        <v>1.4046735263057082</v>
      </c>
      <c r="J43" s="278">
        <f>IF($P$10=$A$2,I43*60*Cost!$H$10*Cost!$H$11*Cost!$D$7/1000,IF($P$10=$A$3,I43*60*Cost!$H$10*Cost!$H$11*Cost!$D$8/1000,IF($P$10=$A$4,I43*60*Cost!$H$10*Cost!$H$11*Cost!$D$9/1000,IF($P$10=$A$5,I43*60*Cost!$H$10*Cost!$H$11*Cost!$D$10/1000,IF($P$10=$A$6,I43*60*Cost!$H$10*Cost!$H$11*Cost!$D$11/1000,0)))))</f>
        <v>170.02966216967235</v>
      </c>
      <c r="K43" s="89">
        <f t="shared" si="3"/>
        <v>1.015180321000775</v>
      </c>
      <c r="L43" s="278">
        <f>IF($P$10=$A$2,K43*60*Cost!$H$10*Cost!$H$11*Cost!$D$7/1000,IF($P$10=$A$3,K43*60*Cost!$H$10*Cost!$H$11*Cost!$D$8/1000,IF($P$10=$A$4,K43*60*Cost!$H$10*Cost!$H$11*Cost!$D$9/1000,IF($P$10=$A$5,K43*60*Cost!$H$10*Cost!$H$11*Cost!$D$10/1000,IF($P$10=$A$6,K43*60*Cost!$H$10*Cost!$H$11*Cost!$D$11/1000,0)))))</f>
        <v>122.8831922781571</v>
      </c>
      <c r="M43" s="207">
        <f t="shared" si="7"/>
        <v>0.72640263285440665</v>
      </c>
      <c r="N43" s="278">
        <f>IF($P$10=$A$2,M43*60*Cost!$H$10*Cost!$H$11*Cost!$D$7/1000,IF($P$10=$A$3,M43*60*Cost!$H$10*Cost!$H$11*Cost!$D$8/1000,IF($P$10=$A$4,M43*60*Cost!$H$10*Cost!$H$11*Cost!$D$9/1000,IF($P$10=$A$5,M43*60*Cost!$H$10*Cost!$H$11*Cost!$D$10/1000,IF($P$10=$A$6,M43*60*Cost!$H$10*Cost!$H$11*Cost!$D$11/1000,0)))))</f>
        <v>87.927900647651995</v>
      </c>
      <c r="O43" s="89">
        <f t="shared" si="5"/>
        <v>0.50005950280905742</v>
      </c>
      <c r="P43" s="278">
        <f>IF($P$10=$A$2,O43*60*Cost!$H$10*Cost!$H$11*Cost!$D$7/1000,IF($P$10=$A$3,O43*60*Cost!$H$10*Cost!$H$11*Cost!$D$8/1000,IF($P$10=$A$4,O43*60*Cost!$H$10*Cost!$H$11*Cost!$D$9/1000,IF($P$10=$A$5,O43*60*Cost!$H$10*Cost!$H$11*Cost!$D$10/1000,IF($P$10=$A$6,O43*60*Cost!$H$10*Cost!$H$11*Cost!$D$11/1000,0)))))</f>
        <v>60.530042557984274</v>
      </c>
      <c r="Q43" s="80"/>
    </row>
    <row r="44" spans="1:17" ht="22.5" customHeight="1" x14ac:dyDescent="0.35">
      <c r="A44" s="74"/>
      <c r="B44" s="91">
        <v>32</v>
      </c>
      <c r="C44" s="90">
        <f t="shared" si="0"/>
        <v>2.4327814842352606</v>
      </c>
      <c r="D44" s="278">
        <f>IF($P$10=$A$2,C44*60*Cost!$H$10*Cost!$H$11*Cost!$D$7/1000,IF($P$10=$A$3,C44*60*Cost!$H$10*Cost!$H$11*Cost!$D$8/1000,IF($P$10=$A$4,C44*60*Cost!$H$10*Cost!$H$11*Cost!$D$9/1000,IF($P$10=$A$5,C44*60*Cost!$H$10*Cost!$H$11*Cost!$D$10/1000,IF($P$10=$A$6,C44*60*Cost!$H$10*Cost!$H$11*Cost!$D$11/1000,0)))))</f>
        <v>294.47768905066641</v>
      </c>
      <c r="E44" s="89">
        <f t="shared" si="6"/>
        <v>2.0786456061504537</v>
      </c>
      <c r="F44" s="278">
        <f>IF($P$10=$A$2,E44*60*Cost!$H$10*Cost!$H$11*Cost!$D$7/1000,IF($P$10=$A$3,E44*60*Cost!$H$10*Cost!$H$11*Cost!$D$8/1000,IF($P$10=$A$4,E44*60*Cost!$H$10*Cost!$H$11*Cost!$D$9/1000,IF($P$10=$A$5,E44*60*Cost!$H$10*Cost!$H$11*Cost!$D$10/1000,IF($P$10=$A$6,E44*60*Cost!$H$10*Cost!$H$11*Cost!$D$11/1000,0)))))</f>
        <v>251.61107087549388</v>
      </c>
      <c r="G44" s="89">
        <f t="shared" si="1"/>
        <v>1.794485962234712</v>
      </c>
      <c r="H44" s="278">
        <f>IF($P$10=$A$2,G44*60*Cost!$H$10*Cost!$H$11*Cost!$D$7/1000,IF($P$10=$A$3,G44*60*Cost!$H$10*Cost!$H$11*Cost!$D$8/1000,IF($P$10=$A$4,G44*60*Cost!$H$10*Cost!$H$11*Cost!$D$9/1000,IF($P$10=$A$5,G44*60*Cost!$H$10*Cost!$H$11*Cost!$D$10/1000,IF($P$10=$A$6,G44*60*Cost!$H$10*Cost!$H$11*Cost!$D$11/1000,0)))))</f>
        <v>217.21477354915507</v>
      </c>
      <c r="I44" s="89">
        <f t="shared" si="2"/>
        <v>1.4730839236506137</v>
      </c>
      <c r="J44" s="278">
        <f>IF($P$10=$A$2,I44*60*Cost!$H$10*Cost!$H$11*Cost!$D$7/1000,IF($P$10=$A$3,I44*60*Cost!$H$10*Cost!$H$11*Cost!$D$8/1000,IF($P$10=$A$4,I44*60*Cost!$H$10*Cost!$H$11*Cost!$D$9/1000,IF($P$10=$A$5,I44*60*Cost!$H$10*Cost!$H$11*Cost!$D$10/1000,IF($P$10=$A$6,I44*60*Cost!$H$10*Cost!$H$11*Cost!$D$11/1000,0)))))</f>
        <v>178.31044523535664</v>
      </c>
      <c r="K44" s="89">
        <f t="shared" si="3"/>
        <v>1.0710188938009155</v>
      </c>
      <c r="L44" s="278">
        <f>IF($P$10=$A$2,K44*60*Cost!$H$10*Cost!$H$11*Cost!$D$7/1000,IF($P$10=$A$3,K44*60*Cost!$H$10*Cost!$H$11*Cost!$D$8/1000,IF($P$10=$A$4,K44*60*Cost!$H$10*Cost!$H$11*Cost!$D$9/1000,IF($P$10=$A$5,K44*60*Cost!$H$10*Cost!$H$11*Cost!$D$10/1000,IF($P$10=$A$6,K44*60*Cost!$H$10*Cost!$H$11*Cost!$D$11/1000,0)))))</f>
        <v>129.6422102929796</v>
      </c>
      <c r="M44" s="207">
        <f t="shared" si="7"/>
        <v>0.77202299011361264</v>
      </c>
      <c r="N44" s="278">
        <f>IF($P$10=$A$2,M44*60*Cost!$H$10*Cost!$H$11*Cost!$D$7/1000,IF($P$10=$A$3,M44*60*Cost!$H$10*Cost!$H$11*Cost!$D$8/1000,IF($P$10=$A$4,M44*60*Cost!$H$10*Cost!$H$11*Cost!$D$9/1000,IF($P$10=$A$5,M44*60*Cost!$H$10*Cost!$H$11*Cost!$D$10/1000,IF($P$10=$A$6,M44*60*Cost!$H$10*Cost!$H$11*Cost!$D$11/1000,0)))))</f>
        <v>93.450047813935541</v>
      </c>
      <c r="O44" s="89">
        <f t="shared" si="5"/>
        <v>0.53413918116190651</v>
      </c>
      <c r="P44" s="278">
        <f>IF($P$10=$A$2,O44*60*Cost!$H$10*Cost!$H$11*Cost!$D$7/1000,IF($P$10=$A$3,O44*60*Cost!$H$10*Cost!$H$11*Cost!$D$8/1000,IF($P$10=$A$4,O44*60*Cost!$H$10*Cost!$H$11*Cost!$D$9/1000,IF($P$10=$A$5,O44*60*Cost!$H$10*Cost!$H$11*Cost!$D$10/1000,IF($P$10=$A$6,O44*60*Cost!$H$10*Cost!$H$11*Cost!$D$11/1000,0)))))</f>
        <v>64.655240398386169</v>
      </c>
      <c r="Q44" s="80"/>
    </row>
    <row r="45" spans="1:17" ht="22.5" customHeight="1" x14ac:dyDescent="0.35">
      <c r="A45" s="74"/>
      <c r="B45" s="91">
        <v>33</v>
      </c>
      <c r="C45" s="90">
        <f t="shared" si="0"/>
        <v>2.5298301825443512</v>
      </c>
      <c r="D45" s="278">
        <f>IF($P$10=$A$2,C45*60*Cost!$H$10*Cost!$H$11*Cost!$D$7/1000,IF($P$10=$A$3,C45*60*Cost!$H$10*Cost!$H$11*Cost!$D$8/1000,IF($P$10=$A$4,C45*60*Cost!$H$10*Cost!$H$11*Cost!$D$9/1000,IF($P$10=$A$5,C45*60*Cost!$H$10*Cost!$H$11*Cost!$D$10/1000,IF($P$10=$A$6,C45*60*Cost!$H$10*Cost!$H$11*Cost!$D$11/1000,0)))))</f>
        <v>306.22501473060515</v>
      </c>
      <c r="E45" s="89">
        <f t="shared" si="6"/>
        <v>2.1661415042079311</v>
      </c>
      <c r="F45" s="278">
        <f>IF($P$10=$A$2,E45*60*Cost!$H$10*Cost!$H$11*Cost!$D$7/1000,IF($P$10=$A$3,E45*60*Cost!$H$10*Cost!$H$11*Cost!$D$8/1000,IF($P$10=$A$4,E45*60*Cost!$H$10*Cost!$H$11*Cost!$D$9/1000,IF($P$10=$A$5,E45*60*Cost!$H$10*Cost!$H$11*Cost!$D$10/1000,IF($P$10=$A$6,E45*60*Cost!$H$10*Cost!$H$11*Cost!$D$11/1000,0)))))</f>
        <v>262.20207135307197</v>
      </c>
      <c r="G45" s="89">
        <f t="shared" si="1"/>
        <v>1.8735054340181465</v>
      </c>
      <c r="H45" s="278">
        <f>IF($P$10=$A$2,G45*60*Cost!$H$10*Cost!$H$11*Cost!$D$7/1000,IF($P$10=$A$3,G45*60*Cost!$H$10*Cost!$H$11*Cost!$D$8/1000,IF($P$10=$A$4,G45*60*Cost!$H$10*Cost!$H$11*Cost!$D$9/1000,IF($P$10=$A$5,G45*60*Cost!$H$10*Cost!$H$11*Cost!$D$10/1000,IF($P$10=$A$6,G45*60*Cost!$H$10*Cost!$H$11*Cost!$D$11/1000,0)))))</f>
        <v>226.77973924442171</v>
      </c>
      <c r="I45" s="89">
        <f t="shared" si="2"/>
        <v>1.5425669830594104</v>
      </c>
      <c r="J45" s="278">
        <f>IF($P$10=$A$2,I45*60*Cost!$H$10*Cost!$H$11*Cost!$D$7/1000,IF($P$10=$A$3,I45*60*Cost!$H$10*Cost!$H$11*Cost!$D$8/1000,IF($P$10=$A$4,I45*60*Cost!$H$10*Cost!$H$11*Cost!$D$9/1000,IF($P$10=$A$5,I45*60*Cost!$H$10*Cost!$H$11*Cost!$D$10/1000,IF($P$10=$A$6,I45*60*Cost!$H$10*Cost!$H$11*Cost!$D$11/1000,0)))))</f>
        <v>186.72106940997489</v>
      </c>
      <c r="K45" s="89">
        <f t="shared" si="3"/>
        <v>1.1280684511994956</v>
      </c>
      <c r="L45" s="278">
        <f>IF($P$10=$A$2,K45*60*Cost!$H$10*Cost!$H$11*Cost!$D$7/1000,IF($P$10=$A$3,K45*60*Cost!$H$10*Cost!$H$11*Cost!$D$8/1000,IF($P$10=$A$4,K45*60*Cost!$H$10*Cost!$H$11*Cost!$D$9/1000,IF($P$10=$A$5,K45*60*Cost!$H$10*Cost!$H$11*Cost!$D$10/1000,IF($P$10=$A$6,K45*60*Cost!$H$10*Cost!$H$11*Cost!$D$11/1000,0)))))</f>
        <v>136.5478127619898</v>
      </c>
      <c r="M45" s="207">
        <f t="shared" si="7"/>
        <v>0.81897188652241693</v>
      </c>
      <c r="N45" s="278">
        <f>IF($P$10=$A$2,M45*60*Cost!$H$10*Cost!$H$11*Cost!$D$7/1000,IF($P$10=$A$3,M45*60*Cost!$H$10*Cost!$H$11*Cost!$D$8/1000,IF($P$10=$A$4,M45*60*Cost!$H$10*Cost!$H$11*Cost!$D$9/1000,IF($P$10=$A$5,M45*60*Cost!$H$10*Cost!$H$11*Cost!$D$10/1000,IF($P$10=$A$6,M45*60*Cost!$H$10*Cost!$H$11*Cost!$D$11/1000,0)))))</f>
        <v>99.133008904988799</v>
      </c>
      <c r="O45" s="89">
        <f t="shared" si="5"/>
        <v>0.56938502237096122</v>
      </c>
      <c r="P45" s="278">
        <f>IF($P$10=$A$2,O45*60*Cost!$H$10*Cost!$H$11*Cost!$D$7/1000,IF($P$10=$A$3,O45*60*Cost!$H$10*Cost!$H$11*Cost!$D$8/1000,IF($P$10=$A$4,O45*60*Cost!$H$10*Cost!$H$11*Cost!$D$9/1000,IF($P$10=$A$5,O45*60*Cost!$H$10*Cost!$H$11*Cost!$D$10/1000,IF($P$10=$A$6,O45*60*Cost!$H$10*Cost!$H$11*Cost!$D$11/1000,0)))))</f>
        <v>68.921597214708243</v>
      </c>
      <c r="Q45" s="80"/>
    </row>
    <row r="46" spans="1:17" ht="22.5" customHeight="1" x14ac:dyDescent="0.35">
      <c r="A46" s="74"/>
      <c r="B46" s="91">
        <v>34</v>
      </c>
      <c r="C46" s="90">
        <f t="shared" si="0"/>
        <v>2.627679837376748</v>
      </c>
      <c r="D46" s="278">
        <f>IF($P$10=$A$2,C46*60*Cost!$H$10*Cost!$H$11*Cost!$D$7/1000,IF($P$10=$A$3,C46*60*Cost!$H$10*Cost!$H$11*Cost!$D$8/1000,IF($P$10=$A$4,C46*60*Cost!$H$10*Cost!$H$11*Cost!$D$9/1000,IF($P$10=$A$5,C46*60*Cost!$H$10*Cost!$H$11*Cost!$D$10/1000,IF($P$10=$A$6,C46*60*Cost!$H$10*Cost!$H$11*Cost!$D$11/1000,0)))))</f>
        <v>318.06929273755793</v>
      </c>
      <c r="E46" s="89">
        <f t="shared" si="6"/>
        <v>2.2545433829178227</v>
      </c>
      <c r="F46" s="278">
        <f>IF($P$10=$A$2,E46*60*Cost!$H$10*Cost!$H$11*Cost!$D$7/1000,IF($P$10=$A$3,E46*60*Cost!$H$10*Cost!$H$11*Cost!$D$8/1000,IF($P$10=$A$4,E46*60*Cost!$H$10*Cost!$H$11*Cost!$D$9/1000,IF($P$10=$A$5,E46*60*Cost!$H$10*Cost!$H$11*Cost!$D$10/1000,IF($P$10=$A$6,E46*60*Cost!$H$10*Cost!$H$11*Cost!$D$11/1000,0)))))</f>
        <v>272.90273687478822</v>
      </c>
      <c r="G46" s="89">
        <f t="shared" si="1"/>
        <v>1.9534896343513577</v>
      </c>
      <c r="H46" s="278">
        <f>IF($P$10=$A$2,G46*60*Cost!$H$10*Cost!$H$11*Cost!$D$7/1000,IF($P$10=$A$3,G46*60*Cost!$H$10*Cost!$H$11*Cost!$D$8/1000,IF($P$10=$A$4,G46*60*Cost!$H$10*Cost!$H$11*Cost!$D$9/1000,IF($P$10=$A$5,G46*60*Cost!$H$10*Cost!$H$11*Cost!$D$10/1000,IF($P$10=$A$6,G46*60*Cost!$H$10*Cost!$H$11*Cost!$D$11/1000,0)))))</f>
        <v>236.46148116301151</v>
      </c>
      <c r="I46" s="89">
        <f t="shared" si="2"/>
        <v>1.6131062516723886</v>
      </c>
      <c r="J46" s="278">
        <f>IF($P$10=$A$2,I46*60*Cost!$H$10*Cost!$H$11*Cost!$D$7/1000,IF($P$10=$A$3,I46*60*Cost!$H$10*Cost!$H$11*Cost!$D$8/1000,IF($P$10=$A$4,I46*60*Cost!$H$10*Cost!$H$11*Cost!$D$9/1000,IF($P$10=$A$5,I46*60*Cost!$H$10*Cost!$H$11*Cost!$D$10/1000,IF($P$10=$A$6,I46*60*Cost!$H$10*Cost!$H$11*Cost!$D$11/1000,0)))))</f>
        <v>195.25954314593545</v>
      </c>
      <c r="K46" s="89">
        <f t="shared" si="3"/>
        <v>1.1863173646991561</v>
      </c>
      <c r="L46" s="278">
        <f>IF($P$10=$A$2,K46*60*Cost!$H$10*Cost!$H$11*Cost!$D$7/1000,IF($P$10=$A$3,K46*60*Cost!$H$10*Cost!$H$11*Cost!$D$8/1000,IF($P$10=$A$4,K46*60*Cost!$H$10*Cost!$H$11*Cost!$D$9/1000,IF($P$10=$A$5,K46*60*Cost!$H$10*Cost!$H$11*Cost!$D$10/1000,IF($P$10=$A$6,K46*60*Cost!$H$10*Cost!$H$11*Cost!$D$11/1000,0)))))</f>
        <v>143.59859210581737</v>
      </c>
      <c r="M46" s="207">
        <f t="shared" si="7"/>
        <v>0.86724599385736612</v>
      </c>
      <c r="N46" s="278">
        <f>IF($P$10=$A$2,M46*60*Cost!$H$10*Cost!$H$11*Cost!$D$7/1000,IF($P$10=$A$3,M46*60*Cost!$H$10*Cost!$H$11*Cost!$D$8/1000,IF($P$10=$A$4,M46*60*Cost!$H$10*Cost!$H$11*Cost!$D$9/1000,IF($P$10=$A$5,M46*60*Cost!$H$10*Cost!$H$11*Cost!$D$10/1000,IF($P$10=$A$6,M46*60*Cost!$H$10*Cost!$H$11*Cost!$D$11/1000,0)))))</f>
        <v>104.97638105374071</v>
      </c>
      <c r="O46" s="89">
        <f t="shared" si="5"/>
        <v>0.6057997788531313</v>
      </c>
      <c r="P46" s="278">
        <f>IF($P$10=$A$2,O46*60*Cost!$H$10*Cost!$H$11*Cost!$D$7/1000,IF($P$10=$A$3,O46*60*Cost!$H$10*Cost!$H$11*Cost!$D$8/1000,IF($P$10=$A$4,O46*60*Cost!$H$10*Cost!$H$11*Cost!$D$9/1000,IF($P$10=$A$5,O46*60*Cost!$H$10*Cost!$H$11*Cost!$D$10/1000,IF($P$10=$A$6,O46*60*Cost!$H$10*Cost!$H$11*Cost!$D$11/1000,0)))))</f>
        <v>73.329446175126918</v>
      </c>
      <c r="Q46" s="80"/>
    </row>
    <row r="47" spans="1:17" ht="22.5" customHeight="1" x14ac:dyDescent="0.35">
      <c r="A47" s="74"/>
      <c r="B47" s="91">
        <v>35</v>
      </c>
      <c r="C47" s="90">
        <f t="shared" si="0"/>
        <v>2.726313206271239</v>
      </c>
      <c r="D47" s="278">
        <f>IF($P$10=$A$2,C47*60*Cost!$H$10*Cost!$H$11*Cost!$D$7/1000,IF($P$10=$A$3,C47*60*Cost!$H$10*Cost!$H$11*Cost!$D$8/1000,IF($P$10=$A$4,C47*60*Cost!$H$10*Cost!$H$11*Cost!$D$9/1000,IF($P$10=$A$5,C47*60*Cost!$H$10*Cost!$H$11*Cost!$D$10/1000,IF($P$10=$A$6,C47*60*Cost!$H$10*Cost!$H$11*Cost!$D$11/1000,0)))))</f>
        <v>330.00843594608244</v>
      </c>
      <c r="E47" s="89">
        <f t="shared" si="6"/>
        <v>2.3438335595166913</v>
      </c>
      <c r="F47" s="278">
        <f>IF($P$10=$A$2,E47*60*Cost!$H$10*Cost!$H$11*Cost!$D$7/1000,IF($P$10=$A$3,E47*60*Cost!$H$10*Cost!$H$11*Cost!$D$8/1000,IF($P$10=$A$4,E47*60*Cost!$H$10*Cost!$H$11*Cost!$D$9/1000,IF($P$10=$A$5,E47*60*Cost!$H$10*Cost!$H$11*Cost!$D$10/1000,IF($P$10=$A$6,E47*60*Cost!$H$10*Cost!$H$11*Cost!$D$11/1000,0)))))</f>
        <v>283.71092701851842</v>
      </c>
      <c r="G47" s="89">
        <f t="shared" si="1"/>
        <v>2.0344214443513766</v>
      </c>
      <c r="H47" s="278">
        <f>IF($P$10=$A$2,G47*60*Cost!$H$10*Cost!$H$11*Cost!$D$7/1000,IF($P$10=$A$3,G47*60*Cost!$H$10*Cost!$H$11*Cost!$D$8/1000,IF($P$10=$A$4,G47*60*Cost!$H$10*Cost!$H$11*Cost!$D$9/1000,IF($P$10=$A$5,G47*60*Cost!$H$10*Cost!$H$11*Cost!$D$10/1000,IF($P$10=$A$6,G47*60*Cost!$H$10*Cost!$H$11*Cost!$D$11/1000,0)))))</f>
        <v>246.25792713809454</v>
      </c>
      <c r="I47" s="89">
        <f t="shared" si="2"/>
        <v>1.6846860092595455</v>
      </c>
      <c r="J47" s="278">
        <f>IF($P$10=$A$2,I47*60*Cost!$H$10*Cost!$H$11*Cost!$D$7/1000,IF($P$10=$A$3,I47*60*Cost!$H$10*Cost!$H$11*Cost!$D$8/1000,IF($P$10=$A$4,I47*60*Cost!$H$10*Cost!$H$11*Cost!$D$9/1000,IF($P$10=$A$5,I47*60*Cost!$H$10*Cost!$H$11*Cost!$D$10/1000,IF($P$10=$A$6,I47*60*Cost!$H$10*Cost!$H$11*Cost!$D$11/1000,0)))))</f>
        <v>203.92396357730797</v>
      </c>
      <c r="K47" s="89">
        <f t="shared" si="3"/>
        <v>1.2457544598322035</v>
      </c>
      <c r="L47" s="278">
        <f>IF($P$10=$A$2,K47*60*Cost!$H$10*Cost!$H$11*Cost!$D$7/1000,IF($P$10=$A$3,K47*60*Cost!$H$10*Cost!$H$11*Cost!$D$8/1000,IF($P$10=$A$4,K47*60*Cost!$H$10*Cost!$H$11*Cost!$D$9/1000,IF($P$10=$A$5,K47*60*Cost!$H$10*Cost!$H$11*Cost!$D$10/1000,IF($P$10=$A$6,K47*60*Cost!$H$10*Cost!$H$11*Cost!$D$11/1000,0)))))</f>
        <v>150.79319570342179</v>
      </c>
      <c r="M47" s="207">
        <f t="shared" si="7"/>
        <v>0.91684209126058358</v>
      </c>
      <c r="N47" s="278">
        <f>IF($P$10=$A$2,M47*60*Cost!$H$10*Cost!$H$11*Cost!$D$7/1000,IF($P$10=$A$3,M47*60*Cost!$H$10*Cost!$H$11*Cost!$D$8/1000,IF($P$10=$A$4,M47*60*Cost!$H$10*Cost!$H$11*Cost!$D$9/1000,IF($P$10=$A$5,M47*60*Cost!$H$10*Cost!$H$11*Cost!$D$10/1000,IF($P$10=$A$6,M47*60*Cost!$H$10*Cost!$H$11*Cost!$D$11/1000,0)))))</f>
        <v>110.97977438925942</v>
      </c>
      <c r="O47" s="89">
        <f t="shared" si="5"/>
        <v>0.64338612703641418</v>
      </c>
      <c r="P47" s="278">
        <f>IF($P$10=$A$2,O47*60*Cost!$H$10*Cost!$H$11*Cost!$D$7/1000,IF($P$10=$A$3,O47*60*Cost!$H$10*Cost!$H$11*Cost!$D$8/1000,IF($P$10=$A$4,O47*60*Cost!$H$10*Cost!$H$11*Cost!$D$9/1000,IF($P$10=$A$5,O47*60*Cost!$H$10*Cost!$H$11*Cost!$D$10/1000,IF($P$10=$A$6,O47*60*Cost!$H$10*Cost!$H$11*Cost!$D$11/1000,0)))))</f>
        <v>77.879111249689146</v>
      </c>
      <c r="Q47" s="80"/>
    </row>
    <row r="48" spans="1:17" ht="22.5" customHeight="1" x14ac:dyDescent="0.35">
      <c r="A48" s="74"/>
      <c r="B48" s="91">
        <v>36</v>
      </c>
      <c r="C48" s="90">
        <f t="shared" si="0"/>
        <v>2.8257139021311466</v>
      </c>
      <c r="D48" s="278">
        <f>IF($P$10=$A$2,C48*60*Cost!$H$10*Cost!$H$11*Cost!$D$7/1000,IF($P$10=$A$3,C48*60*Cost!$H$10*Cost!$H$11*Cost!$D$8/1000,IF($P$10=$A$4,C48*60*Cost!$H$10*Cost!$H$11*Cost!$D$9/1000,IF($P$10=$A$5,C48*60*Cost!$H$10*Cost!$H$11*Cost!$D$10/1000,IF($P$10=$A$6,C48*60*Cost!$H$10*Cost!$H$11*Cost!$D$11/1000,0)))))</f>
        <v>342.04046076891808</v>
      </c>
      <c r="E48" s="89">
        <f t="shared" si="6"/>
        <v>2.4339951944219003</v>
      </c>
      <c r="F48" s="278">
        <f>IF($P$10=$A$2,E48*60*Cost!$H$10*Cost!$H$11*Cost!$D$7/1000,IF($P$10=$A$3,E48*60*Cost!$H$10*Cost!$H$11*Cost!$D$8/1000,IF($P$10=$A$4,E48*60*Cost!$H$10*Cost!$H$11*Cost!$D$9/1000,IF($P$10=$A$5,E48*60*Cost!$H$10*Cost!$H$11*Cost!$D$10/1000,IF($P$10=$A$6,E48*60*Cost!$H$10*Cost!$H$11*Cost!$D$11/1000,0)))))</f>
        <v>294.62460342553123</v>
      </c>
      <c r="G48" s="89">
        <f t="shared" si="1"/>
        <v>2.1162845323643316</v>
      </c>
      <c r="H48" s="278">
        <f>IF($P$10=$A$2,G48*60*Cost!$H$10*Cost!$H$11*Cost!$D$7/1000,IF($P$10=$A$3,G48*60*Cost!$H$10*Cost!$H$11*Cost!$D$8/1000,IF($P$10=$A$4,G48*60*Cost!$H$10*Cost!$H$11*Cost!$D$9/1000,IF($P$10=$A$5,G48*60*Cost!$H$10*Cost!$H$11*Cost!$D$10/1000,IF($P$10=$A$6,G48*60*Cost!$H$10*Cost!$H$11*Cost!$D$11/1000,0)))))</f>
        <v>256.16710029352254</v>
      </c>
      <c r="I48" s="89">
        <f t="shared" si="2"/>
        <v>1.7572912154356009</v>
      </c>
      <c r="J48" s="278">
        <f>IF($P$10=$A$2,I48*60*Cost!$H$10*Cost!$H$11*Cost!$D$7/1000,IF($P$10=$A$3,I48*60*Cost!$H$10*Cost!$H$11*Cost!$D$8/1000,IF($P$10=$A$4,I48*60*Cost!$H$10*Cost!$H$11*Cost!$D$9/1000,IF($P$10=$A$5,I48*60*Cost!$H$10*Cost!$H$11*Cost!$D$10/1000,IF($P$10=$A$6,I48*60*Cost!$H$10*Cost!$H$11*Cost!$D$11/1000,0)))))</f>
        <v>212.71251013042885</v>
      </c>
      <c r="K48" s="89">
        <f t="shared" si="3"/>
        <v>1.3063689858326075</v>
      </c>
      <c r="L48" s="278">
        <f>IF($P$10=$A$2,K48*60*Cost!$H$10*Cost!$H$11*Cost!$D$7/1000,IF($P$10=$A$3,K48*60*Cost!$H$10*Cost!$H$11*Cost!$D$8/1000,IF($P$10=$A$4,K48*60*Cost!$H$10*Cost!$H$11*Cost!$D$9/1000,IF($P$10=$A$5,K48*60*Cost!$H$10*Cost!$H$11*Cost!$D$10/1000,IF($P$10=$A$6,K48*60*Cost!$H$10*Cost!$H$11*Cost!$D$11/1000,0)))))</f>
        <v>158.13032222101839</v>
      </c>
      <c r="M48" s="207">
        <f t="shared" si="7"/>
        <v>0.96775705876549145</v>
      </c>
      <c r="N48" s="278">
        <f>IF($P$10=$A$2,M48*60*Cost!$H$10*Cost!$H$11*Cost!$D$7/1000,IF($P$10=$A$3,M48*60*Cost!$H$10*Cost!$H$11*Cost!$D$8/1000,IF($P$10=$A$4,M48*60*Cost!$H$10*Cost!$H$11*Cost!$D$9/1000,IF($P$10=$A$5,M48*60*Cost!$H$10*Cost!$H$11*Cost!$D$10/1000,IF($P$10=$A$6,M48*60*Cost!$H$10*Cost!$H$11*Cost!$D$11/1000,0)))))</f>
        <v>117.14281125306891</v>
      </c>
      <c r="O48" s="89">
        <f t="shared" si="5"/>
        <v>0.6821466716038026</v>
      </c>
      <c r="P48" s="278">
        <f>IF($P$10=$A$2,O48*60*Cost!$H$10*Cost!$H$11*Cost!$D$7/1000,IF($P$10=$A$3,O48*60*Cost!$H$10*Cost!$H$11*Cost!$D$8/1000,IF($P$10=$A$4,O48*60*Cost!$H$10*Cost!$H$11*Cost!$D$9/1000,IF($P$10=$A$5,O48*60*Cost!$H$10*Cost!$H$11*Cost!$D$10/1000,IF($P$10=$A$6,O48*60*Cost!$H$10*Cost!$H$11*Cost!$D$11/1000,0)))))</f>
        <v>82.57090772401898</v>
      </c>
      <c r="Q48" s="80"/>
    </row>
    <row r="49" spans="1:17" ht="22.5" customHeight="1" x14ac:dyDescent="0.35">
      <c r="A49" s="74"/>
      <c r="B49" s="91">
        <v>37</v>
      </c>
      <c r="C49" s="90">
        <f t="shared" si="0"/>
        <v>2.9258663281053425</v>
      </c>
      <c r="D49" s="278">
        <f>IF($P$10=$A$2,C49*60*Cost!$H$10*Cost!$H$11*Cost!$D$7/1000,IF($P$10=$A$3,C49*60*Cost!$H$10*Cost!$H$11*Cost!$D$8/1000,IF($P$10=$A$4,C49*60*Cost!$H$10*Cost!$H$11*Cost!$D$9/1000,IF($P$10=$A$5,C49*60*Cost!$H$10*Cost!$H$11*Cost!$D$10/1000,IF($P$10=$A$6,C49*60*Cost!$H$10*Cost!$H$11*Cost!$D$11/1000,0)))))</f>
        <v>354.1634792746143</v>
      </c>
      <c r="E49" s="89">
        <f t="shared" si="6"/>
        <v>2.5250122285958434</v>
      </c>
      <c r="F49" s="278">
        <f>IF($P$10=$A$2,E49*60*Cost!$H$10*Cost!$H$11*Cost!$D$7/1000,IF($P$10=$A$3,E49*60*Cost!$H$10*Cost!$H$11*Cost!$D$8/1000,IF($P$10=$A$4,E49*60*Cost!$H$10*Cost!$H$11*Cost!$D$9/1000,IF($P$10=$A$5,E49*60*Cost!$H$10*Cost!$H$11*Cost!$D$10/1000,IF($P$10=$A$6,E49*60*Cost!$H$10*Cost!$H$11*Cost!$D$11/1000,0)))))</f>
        <v>305.64182221869942</v>
      </c>
      <c r="G49" s="89">
        <f t="shared" si="1"/>
        <v>2.1990632967674668</v>
      </c>
      <c r="H49" s="278">
        <f>IF($P$10=$A$2,G49*60*Cost!$H$10*Cost!$H$11*Cost!$D$7/1000,IF($P$10=$A$3,G49*60*Cost!$H$10*Cost!$H$11*Cost!$D$8/1000,IF($P$10=$A$4,G49*60*Cost!$H$10*Cost!$H$11*Cost!$D$9/1000,IF($P$10=$A$5,G49*60*Cost!$H$10*Cost!$H$11*Cost!$D$10/1000,IF($P$10=$A$6,G49*60*Cost!$H$10*Cost!$H$11*Cost!$D$11/1000,0)))))</f>
        <v>266.18711212025983</v>
      </c>
      <c r="I49" s="89">
        <f t="shared" si="2"/>
        <v>1.830907462049862</v>
      </c>
      <c r="J49" s="278">
        <f>IF($P$10=$A$2,I49*60*Cost!$H$10*Cost!$H$11*Cost!$D$7/1000,IF($P$10=$A$3,I49*60*Cost!$H$10*Cost!$H$11*Cost!$D$8/1000,IF($P$10=$A$4,I49*60*Cost!$H$10*Cost!$H$11*Cost!$D$9/1000,IF($P$10=$A$5,I49*60*Cost!$H$10*Cost!$H$11*Cost!$D$10/1000,IF($P$10=$A$6,I49*60*Cost!$H$10*Cost!$H$11*Cost!$D$11/1000,0)))))</f>
        <v>221.62343876089977</v>
      </c>
      <c r="K49" s="89">
        <f t="shared" si="3"/>
        <v>1.3681505881285563</v>
      </c>
      <c r="L49" s="278">
        <f>IF($P$10=$A$2,K49*60*Cost!$H$10*Cost!$H$11*Cost!$D$7/1000,IF($P$10=$A$3,K49*60*Cost!$H$10*Cost!$H$11*Cost!$D$8/1000,IF($P$10=$A$4,K49*60*Cost!$H$10*Cost!$H$11*Cost!$D$9/1000,IF($P$10=$A$5,K49*60*Cost!$H$10*Cost!$H$11*Cost!$D$10/1000,IF($P$10=$A$6,K49*60*Cost!$H$10*Cost!$H$11*Cost!$D$11/1000,0)))))</f>
        <v>165.60871828242099</v>
      </c>
      <c r="M49" s="207">
        <f t="shared" si="7"/>
        <v>1.0199878713843307</v>
      </c>
      <c r="N49" s="278">
        <f>IF($P$10=$A$2,M49*60*Cost!$H$10*Cost!$H$11*Cost!$D$7/1000,IF($P$10=$A$3,M49*60*Cost!$H$10*Cost!$H$11*Cost!$D$8/1000,IF($P$10=$A$4,M49*60*Cost!$H$10*Cost!$H$11*Cost!$D$9/1000,IF($P$10=$A$5,M49*60*Cost!$H$10*Cost!$H$11*Cost!$D$10/1000,IF($P$10=$A$6,M49*60*Cost!$H$10*Cost!$H$11*Cost!$D$11/1000,0)))))</f>
        <v>123.46512548346885</v>
      </c>
      <c r="O49" s="89">
        <f t="shared" si="5"/>
        <v>0.72208394938703246</v>
      </c>
      <c r="P49" s="278">
        <f>IF($P$10=$A$2,O49*60*Cost!$H$10*Cost!$H$11*Cost!$D$7/1000,IF($P$10=$A$3,O49*60*Cost!$H$10*Cost!$H$11*Cost!$D$8/1000,IF($P$10=$A$4,O49*60*Cost!$H$10*Cost!$H$11*Cost!$D$9/1000,IF($P$10=$A$5,O49*60*Cost!$H$10*Cost!$H$11*Cost!$D$10/1000,IF($P$10=$A$6,O49*60*Cost!$H$10*Cost!$H$11*Cost!$D$11/1000,0)))))</f>
        <v>87.405142670638952</v>
      </c>
      <c r="Q49" s="80"/>
    </row>
    <row r="50" spans="1:17" ht="22.5" customHeight="1" x14ac:dyDescent="0.35">
      <c r="A50" s="74"/>
      <c r="B50" s="91">
        <v>38</v>
      </c>
      <c r="C50" s="90">
        <f t="shared" si="0"/>
        <v>3.0267556190606122</v>
      </c>
      <c r="D50" s="278">
        <f>IF($P$10=$A$2,C50*60*Cost!$H$10*Cost!$H$11*Cost!$D$7/1000,IF($P$10=$A$3,C50*60*Cost!$H$10*Cost!$H$11*Cost!$D$8/1000,IF($P$10=$A$4,C50*60*Cost!$H$10*Cost!$H$11*Cost!$D$9/1000,IF($P$10=$A$5,C50*60*Cost!$H$10*Cost!$H$11*Cost!$D$10/1000,IF($P$10=$A$6,C50*60*Cost!$H$10*Cost!$H$11*Cost!$D$11/1000,0)))))</f>
        <v>366.37569210301285</v>
      </c>
      <c r="E50" s="89">
        <f t="shared" si="6"/>
        <v>2.6168693271392067</v>
      </c>
      <c r="F50" s="278">
        <f>IF($P$10=$A$2,E50*60*Cost!$H$10*Cost!$H$11*Cost!$D$7/1000,IF($P$10=$A$3,E50*60*Cost!$H$10*Cost!$H$11*Cost!$D$8/1000,IF($P$10=$A$4,E50*60*Cost!$H$10*Cost!$H$11*Cost!$D$9/1000,IF($P$10=$A$5,E50*60*Cost!$H$10*Cost!$H$11*Cost!$D$10/1000,IF($P$10=$A$6,E50*60*Cost!$H$10*Cost!$H$11*Cost!$D$11/1000,0)))))</f>
        <v>316.76072717470782</v>
      </c>
      <c r="G50" s="89">
        <f t="shared" si="1"/>
        <v>2.2827428143700375</v>
      </c>
      <c r="H50" s="278">
        <f>IF($P$10=$A$2,G50*60*Cost!$H$10*Cost!$H$11*Cost!$D$7/1000,IF($P$10=$A$3,G50*60*Cost!$H$10*Cost!$H$11*Cost!$D$8/1000,IF($P$10=$A$4,G50*60*Cost!$H$10*Cost!$H$11*Cost!$D$9/1000,IF($P$10=$A$5,G50*60*Cost!$H$10*Cost!$H$11*Cost!$D$10/1000,IF($P$10=$A$6,G50*60*Cost!$H$10*Cost!$H$11*Cost!$D$11/1000,0)))))</f>
        <v>276.316156230535</v>
      </c>
      <c r="I50" s="89">
        <f t="shared" si="2"/>
        <v>1.9055209301164173</v>
      </c>
      <c r="J50" s="278">
        <f>IF($P$10=$A$2,I50*60*Cost!$H$10*Cost!$H$11*Cost!$D$7/1000,IF($P$10=$A$3,I50*60*Cost!$H$10*Cost!$H$11*Cost!$D$8/1000,IF($P$10=$A$4,I50*60*Cost!$H$10*Cost!$H$11*Cost!$D$9/1000,IF($P$10=$A$5,I50*60*Cost!$H$10*Cost!$H$11*Cost!$D$10/1000,IF($P$10=$A$6,I50*60*Cost!$H$10*Cost!$H$11*Cost!$D$11/1000,0)))))</f>
        <v>230.65507674017425</v>
      </c>
      <c r="K50" s="89">
        <f t="shared" si="3"/>
        <v>1.4310892833233664</v>
      </c>
      <c r="L50" s="278">
        <f>IF($P$10=$A$2,K50*60*Cost!$H$10*Cost!$H$11*Cost!$D$7/1000,IF($P$10=$A$3,K50*60*Cost!$H$10*Cost!$H$11*Cost!$D$8/1000,IF($P$10=$A$4,K50*60*Cost!$H$10*Cost!$H$11*Cost!$D$9/1000,IF($P$10=$A$5,K50*60*Cost!$H$10*Cost!$H$11*Cost!$D$10/1000,IF($P$10=$A$6,K50*60*Cost!$H$10*Cost!$H$11*Cost!$D$11/1000,0)))))</f>
        <v>173.22717544058958</v>
      </c>
      <c r="M50" s="207">
        <f t="shared" si="7"/>
        <v>1.0735315936946797</v>
      </c>
      <c r="N50" s="278">
        <f>IF($P$10=$A$2,M50*60*Cost!$H$10*Cost!$H$11*Cost!$D$7/1000,IF($P$10=$A$3,M50*60*Cost!$H$10*Cost!$H$11*Cost!$D$8/1000,IF($P$10=$A$4,M50*60*Cost!$H$10*Cost!$H$11*Cost!$D$9/1000,IF($P$10=$A$5,M50*60*Cost!$H$10*Cost!$H$11*Cost!$D$10/1000,IF($P$10=$A$6,M50*60*Cost!$H$10*Cost!$H$11*Cost!$D$11/1000,0)))))</f>
        <v>129.94636176025622</v>
      </c>
      <c r="O50" s="89">
        <f t="shared" si="5"/>
        <v>0.76320043294789852</v>
      </c>
      <c r="P50" s="278">
        <f>IF($P$10=$A$2,O50*60*Cost!$H$10*Cost!$H$11*Cost!$D$7/1000,IF($P$10=$A$3,O50*60*Cost!$H$10*Cost!$H$11*Cost!$D$8/1000,IF($P$10=$A$4,O50*60*Cost!$H$10*Cost!$H$11*Cost!$D$9/1000,IF($P$10=$A$5,O50*60*Cost!$H$10*Cost!$H$11*Cost!$D$10/1000,IF($P$10=$A$6,O50*60*Cost!$H$10*Cost!$H$11*Cost!$D$11/1000,0)))))</f>
        <v>92.38211538247279</v>
      </c>
      <c r="Q50" s="80"/>
    </row>
    <row r="51" spans="1:17" ht="22.5" customHeight="1" x14ac:dyDescent="0.35">
      <c r="A51" s="74"/>
      <c r="B51" s="91">
        <v>39</v>
      </c>
      <c r="C51" s="90">
        <f t="shared" si="0"/>
        <v>3.1283675888214391</v>
      </c>
      <c r="D51" s="278">
        <f>IF($P$10=$A$2,C51*60*Cost!$H$10*Cost!$H$11*Cost!$D$7/1000,IF($P$10=$A$3,C51*60*Cost!$H$10*Cost!$H$11*Cost!$D$8/1000,IF($P$10=$A$4,C51*60*Cost!$H$10*Cost!$H$11*Cost!$D$9/1000,IF($P$10=$A$5,C51*60*Cost!$H$10*Cost!$H$11*Cost!$D$10/1000,IF($P$10=$A$6,C51*60*Cost!$H$10*Cost!$H$11*Cost!$D$11/1000,0)))))</f>
        <v>378.6753820788515</v>
      </c>
      <c r="E51" s="89">
        <f t="shared" si="6"/>
        <v>2.7095518283452864</v>
      </c>
      <c r="F51" s="278">
        <f>IF($P$10=$A$2,E51*60*Cost!$H$10*Cost!$H$11*Cost!$D$7/1000,IF($P$10=$A$3,E51*60*Cost!$H$10*Cost!$H$11*Cost!$D$8/1000,IF($P$10=$A$4,E51*60*Cost!$H$10*Cost!$H$11*Cost!$D$9/1000,IF($P$10=$A$5,E51*60*Cost!$H$10*Cost!$H$11*Cost!$D$10/1000,IF($P$10=$A$6,E51*60*Cost!$H$10*Cost!$H$11*Cost!$D$11/1000,0)))))</f>
        <v>327.9795435572986</v>
      </c>
      <c r="G51" s="89">
        <f t="shared" si="1"/>
        <v>2.3673087937312274</v>
      </c>
      <c r="H51" s="278">
        <f>IF($P$10=$A$2,G51*60*Cost!$H$10*Cost!$H$11*Cost!$D$7/1000,IF($P$10=$A$3,G51*60*Cost!$H$10*Cost!$H$11*Cost!$D$8/1000,IF($P$10=$A$4,G51*60*Cost!$H$10*Cost!$H$11*Cost!$D$9/1000,IF($P$10=$A$5,G51*60*Cost!$H$10*Cost!$H$11*Cost!$D$10/1000,IF($P$10=$A$6,G51*60*Cost!$H$10*Cost!$H$11*Cost!$D$11/1000,0)))))</f>
        <v>286.55250270717619</v>
      </c>
      <c r="I51" s="89">
        <f t="shared" si="2"/>
        <v>1.9811183507427037</v>
      </c>
      <c r="J51" s="278">
        <f>IF($P$10=$A$2,I51*60*Cost!$H$10*Cost!$H$11*Cost!$D$7/1000,IF($P$10=$A$3,I51*60*Cost!$H$10*Cost!$H$11*Cost!$D$8/1000,IF($P$10=$A$4,I51*60*Cost!$H$10*Cost!$H$11*Cost!$D$9/1000,IF($P$10=$A$5,I51*60*Cost!$H$10*Cost!$H$11*Cost!$D$10/1000,IF($P$10=$A$6,I51*60*Cost!$H$10*Cost!$H$11*Cost!$D$11/1000,0)))))</f>
        <v>239.80581792612909</v>
      </c>
      <c r="K51" s="89">
        <f t="shared" si="3"/>
        <v>1.4951754363794381</v>
      </c>
      <c r="L51" s="278">
        <f>IF($P$10=$A$2,K51*60*Cost!$H$10*Cost!$H$11*Cost!$D$7/1000,IF($P$10=$A$3,K51*60*Cost!$H$10*Cost!$H$11*Cost!$D$8/1000,IF($P$10=$A$4,K51*60*Cost!$H$10*Cost!$H$11*Cost!$D$9/1000,IF($P$10=$A$5,K51*60*Cost!$H$10*Cost!$H$11*Cost!$D$10/1000,IF($P$10=$A$6,K51*60*Cost!$H$10*Cost!$H$11*Cost!$D$11/1000,0)))))</f>
        <v>180.98452741584586</v>
      </c>
      <c r="M51" s="207">
        <f t="shared" si="7"/>
        <v>1.1283853748706545</v>
      </c>
      <c r="N51" s="278">
        <f>IF($P$10=$A$2,M51*60*Cost!$H$10*Cost!$H$11*Cost!$D$7/1000,IF($P$10=$A$3,M51*60*Cost!$H$10*Cost!$H$11*Cost!$D$8/1000,IF($P$10=$A$4,M51*60*Cost!$H$10*Cost!$H$11*Cost!$D$9/1000,IF($P$10=$A$5,M51*60*Cost!$H$10*Cost!$H$11*Cost!$D$10/1000,IF($P$10=$A$6,M51*60*Cost!$H$10*Cost!$H$11*Cost!$D$11/1000,0)))))</f>
        <v>136.5861750032733</v>
      </c>
      <c r="O51" s="89">
        <f t="shared" si="5"/>
        <v>0.80549853387988501</v>
      </c>
      <c r="P51" s="278">
        <f>IF($P$10=$A$2,O51*60*Cost!$H$10*Cost!$H$11*Cost!$D$7/1000,IF($P$10=$A$3,O51*60*Cost!$H$10*Cost!$H$11*Cost!$D$8/1000,IF($P$10=$A$4,O51*60*Cost!$H$10*Cost!$H$11*Cost!$D$9/1000,IF($P$10=$A$5,O51*60*Cost!$H$10*Cost!$H$11*Cost!$D$10/1000,IF($P$10=$A$6,O51*60*Cost!$H$10*Cost!$H$11*Cost!$D$11/1000,0)))))</f>
        <v>97.502117772493733</v>
      </c>
      <c r="Q51" s="80"/>
    </row>
    <row r="52" spans="1:17" ht="22.5" customHeight="1" x14ac:dyDescent="0.35">
      <c r="A52" s="74"/>
      <c r="B52" s="91">
        <v>40</v>
      </c>
      <c r="C52" s="90">
        <f t="shared" si="0"/>
        <v>3.2306886824750003</v>
      </c>
      <c r="D52" s="278">
        <f>IF($P$10=$A$2,C52*60*Cost!$H$10*Cost!$H$11*Cost!$D$7/1000,IF($P$10=$A$3,C52*60*Cost!$H$10*Cost!$H$11*Cost!$D$8/1000,IF($P$10=$A$4,C52*60*Cost!$H$10*Cost!$H$11*Cost!$D$9/1000,IF($P$10=$A$5,C52*60*Cost!$H$10*Cost!$H$11*Cost!$D$10/1000,IF($P$10=$A$6,C52*60*Cost!$H$10*Cost!$H$11*Cost!$D$11/1000,0)))))</f>
        <v>391.06090843849057</v>
      </c>
      <c r="E52" s="89">
        <f t="shared" si="6"/>
        <v>2.8030456975594764</v>
      </c>
      <c r="F52" s="278">
        <f>IF($P$10=$A$2,E52*60*Cost!$H$10*Cost!$H$11*Cost!$D$7/1000,IF($P$10=$A$3,E52*60*Cost!$H$10*Cost!$H$11*Cost!$D$8/1000,IF($P$10=$A$4,E52*60*Cost!$H$10*Cost!$H$11*Cost!$D$9/1000,IF($P$10=$A$5,E52*60*Cost!$H$10*Cost!$H$11*Cost!$D$10/1000,IF($P$10=$A$6,E52*60*Cost!$H$10*Cost!$H$11*Cost!$D$11/1000,0)))))</f>
        <v>339.29657253216118</v>
      </c>
      <c r="G52" s="89">
        <f t="shared" si="1"/>
        <v>2.4527475328116926</v>
      </c>
      <c r="H52" s="278">
        <f>IF($P$10=$A$2,G52*60*Cost!$H$10*Cost!$H$11*Cost!$D$7/1000,IF($P$10=$A$3,G52*60*Cost!$H$10*Cost!$H$11*Cost!$D$8/1000,IF($P$10=$A$4,G52*60*Cost!$H$10*Cost!$H$11*Cost!$D$9/1000,IF($P$10=$A$5,G52*60*Cost!$H$10*Cost!$H$11*Cost!$D$10/1000,IF($P$10=$A$6,G52*60*Cost!$H$10*Cost!$H$11*Cost!$D$11/1000,0)))))</f>
        <v>296.89449297751366</v>
      </c>
      <c r="I52" s="89">
        <f t="shared" si="2"/>
        <v>2.0576869695915527</v>
      </c>
      <c r="J52" s="278">
        <f>IF($P$10=$A$2,I52*60*Cost!$H$10*Cost!$H$11*Cost!$D$7/1000,IF($P$10=$A$3,I52*60*Cost!$H$10*Cost!$H$11*Cost!$D$8/1000,IF($P$10=$A$4,I52*60*Cost!$H$10*Cost!$H$11*Cost!$D$9/1000,IF($P$10=$A$5,I52*60*Cost!$H$10*Cost!$H$11*Cost!$D$10/1000,IF($P$10=$A$6,I52*60*Cost!$H$10*Cost!$H$11*Cost!$D$11/1000,0)))))</f>
        <v>249.07411846134883</v>
      </c>
      <c r="K52" s="89">
        <f t="shared" si="3"/>
        <v>1.5603997397592453</v>
      </c>
      <c r="L52" s="278">
        <f>IF($P$10=$A$2,K52*60*Cost!$H$10*Cost!$H$11*Cost!$D$7/1000,IF($P$10=$A$3,K52*60*Cost!$H$10*Cost!$H$11*Cost!$D$8/1000,IF($P$10=$A$4,K52*60*Cost!$H$10*Cost!$H$11*Cost!$D$9/1000,IF($P$10=$A$5,K52*60*Cost!$H$10*Cost!$H$11*Cost!$D$10/1000,IF($P$10=$A$6,K52*60*Cost!$H$10*Cost!$H$11*Cost!$D$11/1000,0)))))</f>
        <v>188.87964757098092</v>
      </c>
      <c r="M52" s="207">
        <f t="shared" si="7"/>
        <v>1.1845464441116667</v>
      </c>
      <c r="N52" s="278">
        <f>IF($P$10=$A$2,M52*60*Cost!$H$10*Cost!$H$11*Cost!$D$7/1000,IF($P$10=$A$3,M52*60*Cost!$H$10*Cost!$H$11*Cost!$D$8/1000,IF($P$10=$A$4,M52*60*Cost!$H$10*Cost!$H$11*Cost!$D$9/1000,IF($P$10=$A$5,M52*60*Cost!$H$10*Cost!$H$11*Cost!$D$10/1000,IF($P$10=$A$6,M52*60*Cost!$H$10*Cost!$H$11*Cost!$D$11/1000,0)))))</f>
        <v>143.38422981907868</v>
      </c>
      <c r="O52" s="89">
        <f t="shared" si="5"/>
        <v>0.84898060585866386</v>
      </c>
      <c r="P52" s="278">
        <f>IF($P$10=$A$2,O52*60*Cost!$H$10*Cost!$H$11*Cost!$D$7/1000,IF($P$10=$A$3,O52*60*Cost!$H$10*Cost!$H$11*Cost!$D$8/1000,IF($P$10=$A$4,O52*60*Cost!$H$10*Cost!$H$11*Cost!$D$9/1000,IF($P$10=$A$5,O52*60*Cost!$H$10*Cost!$H$11*Cost!$D$10/1000,IF($P$10=$A$6,O52*60*Cost!$H$10*Cost!$H$11*Cost!$D$11/1000,0)))))</f>
        <v>102.76543474297397</v>
      </c>
      <c r="Q52" s="80"/>
    </row>
    <row r="53" spans="1:17" ht="22.5" customHeight="1" x14ac:dyDescent="0.35">
      <c r="A53" s="74"/>
      <c r="B53" s="91">
        <v>41</v>
      </c>
      <c r="C53" s="90">
        <f t="shared" si="0"/>
        <v>3.3337059331400325</v>
      </c>
      <c r="D53" s="278">
        <f>IF($P$10=$A$2,C53*60*Cost!$H$10*Cost!$H$11*Cost!$D$7/1000,IF($P$10=$A$3,C53*60*Cost!$H$10*Cost!$H$11*Cost!$D$8/1000,IF($P$10=$A$4,C53*60*Cost!$H$10*Cost!$H$11*Cost!$D$9/1000,IF($P$10=$A$5,C53*60*Cost!$H$10*Cost!$H$11*Cost!$D$10/1000,IF($P$10=$A$6,C53*60*Cost!$H$10*Cost!$H$11*Cost!$D$11/1000,0)))))</f>
        <v>403.53070159696983</v>
      </c>
      <c r="E53" s="89">
        <f t="shared" si="6"/>
        <v>2.8973374852812741</v>
      </c>
      <c r="F53" s="278">
        <f>IF($P$10=$A$2,E53*60*Cost!$H$10*Cost!$H$11*Cost!$D$7/1000,IF($P$10=$A$3,E53*60*Cost!$H$10*Cost!$H$11*Cost!$D$8/1000,IF($P$10=$A$4,E53*60*Cost!$H$10*Cost!$H$11*Cost!$D$9/1000,IF($P$10=$A$5,E53*60*Cost!$H$10*Cost!$H$11*Cost!$D$10/1000,IF($P$10=$A$6,E53*60*Cost!$H$10*Cost!$H$11*Cost!$D$11/1000,0)))))</f>
        <v>350.71018609536185</v>
      </c>
      <c r="G53" s="89">
        <f t="shared" si="1"/>
        <v>2.5390458804575733</v>
      </c>
      <c r="H53" s="278">
        <f>IF($P$10=$A$2,G53*60*Cost!$H$10*Cost!$H$11*Cost!$D$7/1000,IF($P$10=$A$3,G53*60*Cost!$H$10*Cost!$H$11*Cost!$D$8/1000,IF($P$10=$A$4,G53*60*Cost!$H$10*Cost!$H$11*Cost!$D$9/1000,IF($P$10=$A$5,G53*60*Cost!$H$10*Cost!$H$11*Cost!$D$10/1000,IF($P$10=$A$6,G53*60*Cost!$H$10*Cost!$H$11*Cost!$D$11/1000,0)))))</f>
        <v>307.34053515118569</v>
      </c>
      <c r="I53" s="89">
        <f t="shared" si="2"/>
        <v>2.1352145144761785</v>
      </c>
      <c r="J53" s="278">
        <f>IF($P$10=$A$2,I53*60*Cost!$H$10*Cost!$H$11*Cost!$D$7/1000,IF($P$10=$A$3,I53*60*Cost!$H$10*Cost!$H$11*Cost!$D$8/1000,IF($P$10=$A$4,I53*60*Cost!$H$10*Cost!$H$11*Cost!$D$9/1000,IF($P$10=$A$5,I53*60*Cost!$H$10*Cost!$H$11*Cost!$D$10/1000,IF($P$10=$A$6,I53*60*Cost!$H$10*Cost!$H$11*Cost!$D$11/1000,0)))))</f>
        <v>258.45849285063895</v>
      </c>
      <c r="K53" s="89">
        <f t="shared" si="3"/>
        <v>1.6267531943102964</v>
      </c>
      <c r="L53" s="278">
        <f>IF($P$10=$A$2,K53*60*Cost!$H$10*Cost!$H$11*Cost!$D$7/1000,IF($P$10=$A$3,K53*60*Cost!$H$10*Cost!$H$11*Cost!$D$8/1000,IF($P$10=$A$4,K53*60*Cost!$H$10*Cost!$H$11*Cost!$D$9/1000,IF($P$10=$A$5,K53*60*Cost!$H$10*Cost!$H$11*Cost!$D$10/1000,IF($P$10=$A$6,K53*60*Cost!$H$10*Cost!$H$11*Cost!$D$11/1000,0)))))</f>
        <v>196.91144659746197</v>
      </c>
      <c r="M53" s="207">
        <f t="shared" si="7"/>
        <v>1.2420121064276624</v>
      </c>
      <c r="N53" s="278">
        <f>IF($P$10=$A$2,M53*60*Cost!$H$10*Cost!$H$11*Cost!$D$7/1000,IF($P$10=$A$3,M53*60*Cost!$H$10*Cost!$H$11*Cost!$D$8/1000,IF($P$10=$A$4,M53*60*Cost!$H$10*Cost!$H$11*Cost!$D$9/1000,IF($P$10=$A$5,M53*60*Cost!$H$10*Cost!$H$11*Cost!$D$10/1000,IF($P$10=$A$6,M53*60*Cost!$H$10*Cost!$H$11*Cost!$D$11/1000,0)))))</f>
        <v>150.34019999076881</v>
      </c>
      <c r="O53" s="89">
        <f t="shared" si="5"/>
        <v>0.89364894746646284</v>
      </c>
      <c r="P53" s="278">
        <f>IF($P$10=$A$2,O53*60*Cost!$H$10*Cost!$H$11*Cost!$D$7/1000,IF($P$10=$A$3,O53*60*Cost!$H$10*Cost!$H$11*Cost!$D$8/1000,IF($P$10=$A$4,O53*60*Cost!$H$10*Cost!$H$11*Cost!$D$9/1000,IF($P$10=$A$5,O53*60*Cost!$H$10*Cost!$H$11*Cost!$D$10/1000,IF($P$10=$A$6,O53*60*Cost!$H$10*Cost!$H$11*Cost!$D$11/1000,0)))))</f>
        <v>108.1723445273623</v>
      </c>
      <c r="Q53" s="80"/>
    </row>
    <row r="54" spans="1:17" ht="22.5" customHeight="1" x14ac:dyDescent="0.35">
      <c r="A54" s="74"/>
      <c r="B54" s="91">
        <v>42</v>
      </c>
      <c r="C54" s="90">
        <f t="shared" si="0"/>
        <v>3.4374069226826829</v>
      </c>
      <c r="D54" s="278">
        <f>IF($P$10=$A$2,C54*60*Cost!$H$10*Cost!$H$11*Cost!$D$7/1000,IF($P$10=$A$3,C54*60*Cost!$H$10*Cost!$H$11*Cost!$D$8/1000,IF($P$10=$A$4,C54*60*Cost!$H$10*Cost!$H$11*Cost!$D$9/1000,IF($P$10=$A$5,C54*60*Cost!$H$10*Cost!$H$11*Cost!$D$10/1000,IF($P$10=$A$6,C54*60*Cost!$H$10*Cost!$H$11*Cost!$D$11/1000,0)))))</f>
        <v>416.08325839283287</v>
      </c>
      <c r="E54" s="89">
        <f t="shared" si="6"/>
        <v>2.9924142890242855</v>
      </c>
      <c r="F54" s="278">
        <f>IF($P$10=$A$2,E54*60*Cost!$H$10*Cost!$H$11*Cost!$D$7/1000,IF($P$10=$A$3,E54*60*Cost!$H$10*Cost!$H$11*Cost!$D$8/1000,IF($P$10=$A$4,E54*60*Cost!$H$10*Cost!$H$11*Cost!$D$9/1000,IF($P$10=$A$5,E54*60*Cost!$H$10*Cost!$H$11*Cost!$D$10/1000,IF($P$10=$A$6,E54*60*Cost!$H$10*Cost!$H$11*Cost!$D$11/1000,0)))))</f>
        <v>362.21882245666126</v>
      </c>
      <c r="G54" s="89">
        <f t="shared" si="1"/>
        <v>2.6261912012845583</v>
      </c>
      <c r="H54" s="278">
        <f>IF($P$10=$A$2,G54*60*Cost!$H$10*Cost!$H$11*Cost!$D$7/1000,IF($P$10=$A$3,G54*60*Cost!$H$10*Cost!$H$11*Cost!$D$8/1000,IF($P$10=$A$4,G54*60*Cost!$H$10*Cost!$H$11*Cost!$D$9/1000,IF($P$10=$A$5,G54*60*Cost!$H$10*Cost!$H$11*Cost!$D$10/1000,IF($P$10=$A$6,G54*60*Cost!$H$10*Cost!$H$11*Cost!$D$11/1000,0)))))</f>
        <v>317.88909976950623</v>
      </c>
      <c r="I54" s="89">
        <f t="shared" si="2"/>
        <v>2.2136891657417426</v>
      </c>
      <c r="J54" s="278">
        <f>IF($P$10=$A$2,I54*60*Cost!$H$10*Cost!$H$11*Cost!$D$7/1000,IF($P$10=$A$3,I54*60*Cost!$H$10*Cost!$H$11*Cost!$D$8/1000,IF($P$10=$A$4,I54*60*Cost!$H$10*Cost!$H$11*Cost!$D$9/1000,IF($P$10=$A$5,I54*60*Cost!$H$10*Cost!$H$11*Cost!$D$10/1000,IF($P$10=$A$6,I54*60*Cost!$H$10*Cost!$H$11*Cost!$D$11/1000,0)))))</f>
        <v>267.95751037584199</v>
      </c>
      <c r="K54" s="89">
        <f t="shared" si="3"/>
        <v>1.6942270917089193</v>
      </c>
      <c r="L54" s="278">
        <f>IF($P$10=$A$2,K54*60*Cost!$H$10*Cost!$H$11*Cost!$D$7/1000,IF($P$10=$A$3,K54*60*Cost!$H$10*Cost!$H$11*Cost!$D$8/1000,IF($P$10=$A$4,K54*60*Cost!$H$10*Cost!$H$11*Cost!$D$9/1000,IF($P$10=$A$5,K54*60*Cost!$H$10*Cost!$H$11*Cost!$D$10/1000,IF($P$10=$A$6,K54*60*Cost!$H$10*Cost!$H$11*Cost!$D$11/1000,0)))))</f>
        <v>205.07887039032852</v>
      </c>
      <c r="M54" s="207">
        <f t="shared" si="7"/>
        <v>1.3007797387449285</v>
      </c>
      <c r="N54" s="278">
        <f>IF($P$10=$A$2,M54*60*Cost!$H$10*Cost!$H$11*Cost!$D$7/1000,IF($P$10=$A$3,M54*60*Cost!$H$10*Cost!$H$11*Cost!$D$8/1000,IF($P$10=$A$4,M54*60*Cost!$H$10*Cost!$H$11*Cost!$D$9/1000,IF($P$10=$A$5,M54*60*Cost!$H$10*Cost!$H$11*Cost!$D$10/1000,IF($P$10=$A$6,M54*60*Cost!$H$10*Cost!$H$11*Cost!$D$11/1000,0)))))</f>
        <v>157.45376800660225</v>
      </c>
      <c r="O54" s="89">
        <f t="shared" si="5"/>
        <v>0.93950580481222645</v>
      </c>
      <c r="P54" s="278">
        <f>IF($P$10=$A$2,O54*60*Cost!$H$10*Cost!$H$11*Cost!$D$7/1000,IF($P$10=$A$3,O54*60*Cost!$H$10*Cost!$H$11*Cost!$D$8/1000,IF($P$10=$A$4,O54*60*Cost!$H$10*Cost!$H$11*Cost!$D$9/1000,IF($P$10=$A$5,O54*60*Cost!$H$10*Cost!$H$11*Cost!$D$10/1000,IF($P$10=$A$6,O54*60*Cost!$H$10*Cost!$H$11*Cost!$D$11/1000,0)))))</f>
        <v>113.72311900744324</v>
      </c>
      <c r="Q54" s="80"/>
    </row>
    <row r="55" spans="1:17" ht="22.5" customHeight="1" x14ac:dyDescent="0.35">
      <c r="A55" s="74"/>
      <c r="B55" s="91">
        <v>43</v>
      </c>
      <c r="C55" s="90">
        <f t="shared" si="0"/>
        <v>3.5417797459332259</v>
      </c>
      <c r="D55" s="278">
        <f>IF($P$10=$A$2,C55*60*Cost!$H$10*Cost!$H$11*Cost!$D$7/1000,IF($P$10=$A$3,C55*60*Cost!$H$10*Cost!$H$11*Cost!$D$8/1000,IF($P$10=$A$4,C55*60*Cost!$H$10*Cost!$H$11*Cost!$D$9/1000,IF($P$10=$A$5,C55*60*Cost!$H$10*Cost!$H$11*Cost!$D$10/1000,IF($P$10=$A$6,C55*60*Cost!$H$10*Cost!$H$11*Cost!$D$11/1000,0)))))</f>
        <v>428.71713775671458</v>
      </c>
      <c r="E55" s="89">
        <f t="shared" si="6"/>
        <v>3.0882637185152557</v>
      </c>
      <c r="F55" s="278">
        <f>IF($P$10=$A$2,E55*60*Cost!$H$10*Cost!$H$11*Cost!$D$7/1000,IF($P$10=$A$3,E55*60*Cost!$H$10*Cost!$H$11*Cost!$D$8/1000,IF($P$10=$A$4,E55*60*Cost!$H$10*Cost!$H$11*Cost!$D$9/1000,IF($P$10=$A$5,E55*60*Cost!$H$10*Cost!$H$11*Cost!$D$10/1000,IF($P$10=$A$6,E55*60*Cost!$H$10*Cost!$H$11*Cost!$D$11/1000,0)))))</f>
        <v>373.82098182700776</v>
      </c>
      <c r="G55" s="89">
        <f t="shared" si="1"/>
        <v>2.7141713435876533</v>
      </c>
      <c r="H55" s="278">
        <f>IF($P$10=$A$2,G55*60*Cost!$H$10*Cost!$H$11*Cost!$D$7/1000,IF($P$10=$A$3,G55*60*Cost!$H$10*Cost!$H$11*Cost!$D$8/1000,IF($P$10=$A$4,G55*60*Cost!$H$10*Cost!$H$11*Cost!$D$9/1000,IF($P$10=$A$5,G55*60*Cost!$H$10*Cost!$H$11*Cost!$D$10/1000,IF($P$10=$A$6,G55*60*Cost!$H$10*Cost!$H$11*Cost!$D$11/1000,0)))))</f>
        <v>328.53871592108118</v>
      </c>
      <c r="I55" s="89">
        <f t="shared" si="2"/>
        <v>2.2930995291327916</v>
      </c>
      <c r="J55" s="278">
        <f>IF($P$10=$A$2,I55*60*Cost!$H$10*Cost!$H$11*Cost!$D$7/1000,IF($P$10=$A$3,I55*60*Cost!$H$10*Cost!$H$11*Cost!$D$8/1000,IF($P$10=$A$4,I55*60*Cost!$H$10*Cost!$H$11*Cost!$D$9/1000,IF($P$10=$A$5,I55*60*Cost!$H$10*Cost!$H$11*Cost!$D$10/1000,IF($P$10=$A$6,I55*60*Cost!$H$10*Cost!$H$11*Cost!$D$11/1000,0)))))</f>
        <v>277.56979181155862</v>
      </c>
      <c r="K55" s="89">
        <f t="shared" si="3"/>
        <v>1.7628129983013288</v>
      </c>
      <c r="L55" s="278">
        <f>IF($P$10=$A$2,K55*60*Cost!$H$10*Cost!$H$11*Cost!$D$7/1000,IF($P$10=$A$3,K55*60*Cost!$H$10*Cost!$H$11*Cost!$D$8/1000,IF($P$10=$A$4,K55*60*Cost!$H$10*Cost!$H$11*Cost!$D$9/1000,IF($P$10=$A$5,K55*60*Cost!$H$10*Cost!$H$11*Cost!$D$10/1000,IF($P$10=$A$6,K55*60*Cost!$H$10*Cost!$H$11*Cost!$D$11/1000,0)))))</f>
        <v>213.38089809222319</v>
      </c>
      <c r="M55" s="207">
        <f t="shared" si="7"/>
        <v>1.3608467863009428</v>
      </c>
      <c r="N55" s="278">
        <f>IF($P$10=$A$2,M55*60*Cost!$H$10*Cost!$H$11*Cost!$D$7/1000,IF($P$10=$A$3,M55*60*Cost!$H$10*Cost!$H$11*Cost!$D$8/1000,IF($P$10=$A$4,M55*60*Cost!$H$10*Cost!$H$11*Cost!$D$9/1000,IF($P$10=$A$5,M55*60*Cost!$H$10*Cost!$H$11*Cost!$D$10/1000,IF($P$10=$A$6,M55*60*Cost!$H$10*Cost!$H$11*Cost!$D$11/1000,0)))))</f>
        <v>164.72462462361233</v>
      </c>
      <c r="O55" s="89">
        <f t="shared" si="5"/>
        <v>0.98655337396693932</v>
      </c>
      <c r="P55" s="278">
        <f>IF($P$10=$A$2,O55*60*Cost!$H$10*Cost!$H$11*Cost!$D$7/1000,IF($P$10=$A$3,O55*60*Cost!$H$10*Cost!$H$11*Cost!$D$8/1000,IF($P$10=$A$4,O55*60*Cost!$H$10*Cost!$H$11*Cost!$D$9/1000,IF($P$10=$A$5,O55*60*Cost!$H$10*Cost!$H$11*Cost!$D$10/1000,IF($P$10=$A$6,O55*60*Cost!$H$10*Cost!$H$11*Cost!$D$11/1000,0)))))</f>
        <v>119.41802400812247</v>
      </c>
      <c r="Q55" s="80"/>
    </row>
    <row r="56" spans="1:17" ht="22.5" customHeight="1" x14ac:dyDescent="0.35">
      <c r="A56" s="74"/>
      <c r="B56" s="91">
        <v>44</v>
      </c>
      <c r="C56" s="90">
        <f t="shared" si="0"/>
        <v>3.6468129780171608</v>
      </c>
      <c r="D56" s="278">
        <f>IF($P$10=$A$2,C56*60*Cost!$H$10*Cost!$H$11*Cost!$D$7/1000,IF($P$10=$A$3,C56*60*Cost!$H$10*Cost!$H$11*Cost!$D$8/1000,IF($P$10=$A$4,C56*60*Cost!$H$10*Cost!$H$11*Cost!$D$9/1000,IF($P$10=$A$5,C56*60*Cost!$H$10*Cost!$H$11*Cost!$D$10/1000,IF($P$10=$A$6,C56*60*Cost!$H$10*Cost!$H$11*Cost!$D$11/1000,0)))))</f>
        <v>441.43095675691234</v>
      </c>
      <c r="E56" s="89">
        <f t="shared" si="6"/>
        <v>3.1848738638686167</v>
      </c>
      <c r="F56" s="278">
        <f>IF($P$10=$A$2,E56*60*Cost!$H$10*Cost!$H$11*Cost!$D$7/1000,IF($P$10=$A$3,E56*60*Cost!$H$10*Cost!$H$11*Cost!$D$8/1000,IF($P$10=$A$4,E56*60*Cost!$H$10*Cost!$H$11*Cost!$D$9/1000,IF($P$10=$A$5,E56*60*Cost!$H$10*Cost!$H$11*Cost!$D$10/1000,IF($P$10=$A$6,E56*60*Cost!$H$10*Cost!$H$11*Cost!$D$11/1000,0)))))</f>
        <v>385.51522256620422</v>
      </c>
      <c r="G56" s="89">
        <f t="shared" si="1"/>
        <v>2.8029746099512534</v>
      </c>
      <c r="H56" s="278">
        <f>IF($P$10=$A$2,G56*60*Cost!$H$10*Cost!$H$11*Cost!$D$7/1000,IF($P$10=$A$3,G56*60*Cost!$H$10*Cost!$H$11*Cost!$D$8/1000,IF($P$10=$A$4,G56*60*Cost!$H$10*Cost!$H$11*Cost!$D$9/1000,IF($P$10=$A$5,G56*60*Cost!$H$10*Cost!$H$11*Cost!$D$10/1000,IF($P$10=$A$6,G56*60*Cost!$H$10*Cost!$H$11*Cost!$D$11/1000,0)))))</f>
        <v>339.28796768428424</v>
      </c>
      <c r="I56" s="89">
        <f t="shared" si="2"/>
        <v>2.3734346108846132</v>
      </c>
      <c r="J56" s="278">
        <f>IF($P$10=$A$2,I56*60*Cost!$H$10*Cost!$H$11*Cost!$D$7/1000,IF($P$10=$A$3,I56*60*Cost!$H$10*Cost!$H$11*Cost!$D$8/1000,IF($P$10=$A$4,I56*60*Cost!$H$10*Cost!$H$11*Cost!$D$9/1000,IF($P$10=$A$5,I56*60*Cost!$H$10*Cost!$H$11*Cost!$D$10/1000,IF($P$10=$A$6,I56*60*Cost!$H$10*Cost!$H$11*Cost!$D$11/1000,0)))))</f>
        <v>287.29400641006345</v>
      </c>
      <c r="K56" s="89">
        <f t="shared" si="3"/>
        <v>1.8325027402005811</v>
      </c>
      <c r="L56" s="278">
        <f>IF($P$10=$A$2,K56*60*Cost!$H$10*Cost!$H$11*Cost!$D$7/1000,IF($P$10=$A$3,K56*60*Cost!$H$10*Cost!$H$11*Cost!$D$8/1000,IF($P$10=$A$4,K56*60*Cost!$H$10*Cost!$H$11*Cost!$D$9/1000,IF($P$10=$A$5,K56*60*Cost!$H$10*Cost!$H$11*Cost!$D$10/1000,IF($P$10=$A$6,K56*60*Cost!$H$10*Cost!$H$11*Cost!$D$11/1000,0)))))</f>
        <v>221.81654028944271</v>
      </c>
      <c r="M56" s="207">
        <f t="shared" si="7"/>
        <v>1.4222107593005171</v>
      </c>
      <c r="N56" s="278">
        <f>IF($P$10=$A$2,M56*60*Cost!$H$10*Cost!$H$11*Cost!$D$7/1000,IF($P$10=$A$3,M56*60*Cost!$H$10*Cost!$H$11*Cost!$D$8/1000,IF($P$10=$A$4,M56*60*Cost!$H$10*Cost!$H$11*Cost!$D$9/1000,IF($P$10=$A$5,M56*60*Cost!$H$10*Cost!$H$11*Cost!$D$10/1000,IF($P$10=$A$6,M56*60*Cost!$H$10*Cost!$H$11*Cost!$D$11/1000,0)))))</f>
        <v>172.15246846284745</v>
      </c>
      <c r="O56" s="89">
        <f t="shared" si="5"/>
        <v>1.0347938032311665</v>
      </c>
      <c r="P56" s="278">
        <f>IF($P$10=$A$2,O56*60*Cost!$H$10*Cost!$H$11*Cost!$D$7/1000,IF($P$10=$A$3,O56*60*Cost!$H$10*Cost!$H$11*Cost!$D$8/1000,IF($P$10=$A$4,O56*60*Cost!$H$10*Cost!$H$11*Cost!$D$9/1000,IF($P$10=$A$5,O56*60*Cost!$H$10*Cost!$H$11*Cost!$D$10/1000,IF($P$10=$A$6,O56*60*Cost!$H$10*Cost!$H$11*Cost!$D$11/1000,0)))))</f>
        <v>125.25731957190277</v>
      </c>
      <c r="Q56" s="80"/>
    </row>
    <row r="57" spans="1:17" ht="22.5" customHeight="1" x14ac:dyDescent="0.35">
      <c r="A57" s="74"/>
      <c r="B57" s="91">
        <v>45</v>
      </c>
      <c r="C57" s="90">
        <f t="shared" si="0"/>
        <v>3.752495644464775</v>
      </c>
      <c r="D57" s="278">
        <f>IF($P$10=$A$2,C57*60*Cost!$H$10*Cost!$H$11*Cost!$D$7/1000,IF($P$10=$A$3,C57*60*Cost!$H$10*Cost!$H$11*Cost!$D$8/1000,IF($P$10=$A$4,C57*60*Cost!$H$10*Cost!$H$11*Cost!$D$9/1000,IF($P$10=$A$5,C57*60*Cost!$H$10*Cost!$H$11*Cost!$D$10/1000,IF($P$10=$A$6,C57*60*Cost!$H$10*Cost!$H$11*Cost!$D$11/1000,0)))))</f>
        <v>454.22338698127703</v>
      </c>
      <c r="E57" s="89">
        <f t="shared" si="6"/>
        <v>3.2822332664199831</v>
      </c>
      <c r="F57" s="278">
        <f>IF($P$10=$A$2,E57*60*Cost!$H$10*Cost!$H$11*Cost!$D$7/1000,IF($P$10=$A$3,E57*60*Cost!$H$10*Cost!$H$11*Cost!$D$8/1000,IF($P$10=$A$4,E57*60*Cost!$H$10*Cost!$H$11*Cost!$D$9/1000,IF($P$10=$A$5,E57*60*Cost!$H$10*Cost!$H$11*Cost!$D$10/1000,IF($P$10=$A$6,E57*60*Cost!$H$10*Cost!$H$11*Cost!$D$11/1000,0)))))</f>
        <v>397.30015765242803</v>
      </c>
      <c r="G57" s="89">
        <f t="shared" si="1"/>
        <v>2.8925897302757702</v>
      </c>
      <c r="H57" s="278">
        <f>IF($P$10=$A$2,G57*60*Cost!$H$10*Cost!$H$11*Cost!$D$7/1000,IF($P$10=$A$3,G57*60*Cost!$H$10*Cost!$H$11*Cost!$D$8/1000,IF($P$10=$A$4,G57*60*Cost!$H$10*Cost!$H$11*Cost!$D$9/1000,IF($P$10=$A$5,G57*60*Cost!$H$10*Cost!$H$11*Cost!$D$10/1000,IF($P$10=$A$6,G57*60*Cost!$H$10*Cost!$H$11*Cost!$D$11/1000,0)))))</f>
        <v>350.13549086224725</v>
      </c>
      <c r="I57" s="89">
        <f t="shared" si="2"/>
        <v>2.4546837948094877</v>
      </c>
      <c r="J57" s="278">
        <f>IF($P$10=$A$2,I57*60*Cost!$H$10*Cost!$H$11*Cost!$D$7/1000,IF($P$10=$A$3,I57*60*Cost!$H$10*Cost!$H$11*Cost!$D$8/1000,IF($P$10=$A$4,I57*60*Cost!$H$10*Cost!$H$11*Cost!$D$9/1000,IF($P$10=$A$5,I57*60*Cost!$H$10*Cost!$H$11*Cost!$D$10/1000,IF($P$10=$A$6,I57*60*Cost!$H$10*Cost!$H$11*Cost!$D$11/1000,0)))))</f>
        <v>297.12886912769494</v>
      </c>
      <c r="K57" s="89">
        <f t="shared" si="3"/>
        <v>1.903288389515249</v>
      </c>
      <c r="L57" s="278">
        <f>IF($P$10=$A$2,K57*60*Cost!$H$10*Cost!$H$11*Cost!$D$7/1000,IF($P$10=$A$3,K57*60*Cost!$H$10*Cost!$H$11*Cost!$D$8/1000,IF($P$10=$A$4,K57*60*Cost!$H$10*Cost!$H$11*Cost!$D$9/1000,IF($P$10=$A$5,K57*60*Cost!$H$10*Cost!$H$11*Cost!$D$10/1000,IF($P$10=$A$6,K57*60*Cost!$H$10*Cost!$H$11*Cost!$D$11/1000,0)))))</f>
        <v>230.38483734497819</v>
      </c>
      <c r="M57" s="207">
        <f t="shared" si="7"/>
        <v>1.4848692298087225</v>
      </c>
      <c r="N57" s="278">
        <f>IF($P$10=$A$2,M57*60*Cost!$H$10*Cost!$H$11*Cost!$D$7/1000,IF($P$10=$A$3,M57*60*Cost!$H$10*Cost!$H$11*Cost!$D$8/1000,IF($P$10=$A$4,M57*60*Cost!$H$10*Cost!$H$11*Cost!$D$9/1000,IF($P$10=$A$5,M57*60*Cost!$H$10*Cost!$H$11*Cost!$D$10/1000,IF($P$10=$A$6,M57*60*Cost!$H$10*Cost!$H$11*Cost!$D$11/1000,0)))))</f>
        <v>179.73700563327313</v>
      </c>
      <c r="O57" s="89">
        <f t="shared" si="5"/>
        <v>1.0842291952499994</v>
      </c>
      <c r="P57" s="278">
        <f>IF($P$10=$A$2,O57*60*Cost!$H$10*Cost!$H$11*Cost!$D$7/1000,IF($P$10=$A$3,O57*60*Cost!$H$10*Cost!$H$11*Cost!$D$8/1000,IF($P$10=$A$4,O57*60*Cost!$H$10*Cost!$H$11*Cost!$D$9/1000,IF($P$10=$A$5,O57*60*Cost!$H$10*Cost!$H$11*Cost!$D$10/1000,IF($P$10=$A$6,O57*60*Cost!$H$10*Cost!$H$11*Cost!$D$11/1000,0)))))</f>
        <v>131.24126021488897</v>
      </c>
      <c r="Q57" s="80"/>
    </row>
    <row r="58" spans="1:17" ht="22.5" customHeight="1" x14ac:dyDescent="0.35">
      <c r="A58" s="74"/>
      <c r="B58" s="91">
        <v>46</v>
      </c>
      <c r="C58" s="90">
        <f t="shared" si="0"/>
        <v>3.8588171938061184</v>
      </c>
      <c r="D58" s="278">
        <f>IF($P$10=$A$2,C58*60*Cost!$H$10*Cost!$H$11*Cost!$D$7/1000,IF($P$10=$A$3,C58*60*Cost!$H$10*Cost!$H$11*Cost!$D$8/1000,IF($P$10=$A$4,C58*60*Cost!$H$10*Cost!$H$11*Cost!$D$9/1000,IF($P$10=$A$5,C58*60*Cost!$H$10*Cost!$H$11*Cost!$D$10/1000,IF($P$10=$A$6,C58*60*Cost!$H$10*Cost!$H$11*Cost!$D$11/1000,0)))))</f>
        <v>467.09315121995348</v>
      </c>
      <c r="E58" s="89">
        <f t="shared" si="6"/>
        <v>3.3803308919420214</v>
      </c>
      <c r="F58" s="278">
        <f>IF($P$10=$A$2,E58*60*Cost!$H$10*Cost!$H$11*Cost!$D$7/1000,IF($P$10=$A$3,E58*60*Cost!$H$10*Cost!$H$11*Cost!$D$8/1000,IF($P$10=$A$4,E58*60*Cost!$H$10*Cost!$H$11*Cost!$D$9/1000,IF($P$10=$A$5,E58*60*Cost!$H$10*Cost!$H$11*Cost!$D$10/1000,IF($P$10=$A$6,E58*60*Cost!$H$10*Cost!$H$11*Cost!$D$11/1000,0)))))</f>
        <v>409.17445144012851</v>
      </c>
      <c r="G58" s="89">
        <f t="shared" si="1"/>
        <v>2.9830058369725827</v>
      </c>
      <c r="H58" s="278">
        <f>IF($P$10=$A$2,G58*60*Cost!$H$10*Cost!$H$11*Cost!$D$7/1000,IF($P$10=$A$3,G58*60*Cost!$H$10*Cost!$H$11*Cost!$D$8/1000,IF($P$10=$A$4,G58*60*Cost!$H$10*Cost!$H$11*Cost!$D$9/1000,IF($P$10=$A$5,G58*60*Cost!$H$10*Cost!$H$11*Cost!$D$10/1000,IF($P$10=$A$6,G58*60*Cost!$H$10*Cost!$H$11*Cost!$D$11/1000,0)))))</f>
        <v>361.07996998031547</v>
      </c>
      <c r="I58" s="89">
        <f t="shared" si="2"/>
        <v>2.5368368211770482</v>
      </c>
      <c r="J58" s="278">
        <f>IF($P$10=$A$2,I58*60*Cost!$H$10*Cost!$H$11*Cost!$D$7/1000,IF($P$10=$A$3,I58*60*Cost!$H$10*Cost!$H$11*Cost!$D$8/1000,IF($P$10=$A$4,I58*60*Cost!$H$10*Cost!$H$11*Cost!$D$9/1000,IF($P$10=$A$5,I58*60*Cost!$H$10*Cost!$H$11*Cost!$D$10/1000,IF($P$10=$A$6,I58*60*Cost!$H$10*Cost!$H$11*Cost!$D$11/1000,0)))))</f>
        <v>307.07313806841421</v>
      </c>
      <c r="K58" s="89">
        <f t="shared" si="3"/>
        <v>1.9751622516004466</v>
      </c>
      <c r="L58" s="278">
        <f>IF($P$10=$A$2,K58*60*Cost!$H$10*Cost!$H$11*Cost!$D$7/1000,IF($P$10=$A$3,K58*60*Cost!$H$10*Cost!$H$11*Cost!$D$8/1000,IF($P$10=$A$4,K58*60*Cost!$H$10*Cost!$H$11*Cost!$D$9/1000,IF($P$10=$A$5,K58*60*Cost!$H$10*Cost!$H$11*Cost!$D$10/1000,IF($P$10=$A$6,K58*60*Cost!$H$10*Cost!$H$11*Cost!$D$11/1000,0)))))</f>
        <v>239.08485785530715</v>
      </c>
      <c r="M58" s="207">
        <f t="shared" si="7"/>
        <v>1.5488198288588859</v>
      </c>
      <c r="N58" s="278">
        <f>IF($P$10=$A$2,M58*60*Cost!$H$10*Cost!$H$11*Cost!$D$7/1000,IF($P$10=$A$3,M58*60*Cost!$H$10*Cost!$H$11*Cost!$D$8/1000,IF($P$10=$A$4,M58*60*Cost!$H$10*Cost!$H$11*Cost!$D$9/1000,IF($P$10=$A$5,M58*60*Cost!$H$10*Cost!$H$11*Cost!$D$10/1000,IF($P$10=$A$6,M58*60*Cost!$H$10*Cost!$H$11*Cost!$D$11/1000,0)))))</f>
        <v>187.4779493817075</v>
      </c>
      <c r="O58" s="89">
        <f t="shared" si="5"/>
        <v>1.1348616089888646</v>
      </c>
      <c r="P58" s="278">
        <f>IF($P$10=$A$2,O58*60*Cost!$H$10*Cost!$H$11*Cost!$D$7/1000,IF($P$10=$A$3,O58*60*Cost!$H$10*Cost!$H$11*Cost!$D$8/1000,IF($P$10=$A$4,O58*60*Cost!$H$10*Cost!$H$11*Cost!$D$9/1000,IF($P$10=$A$5,O58*60*Cost!$H$10*Cost!$H$11*Cost!$D$10/1000,IF($P$10=$A$6,O58*60*Cost!$H$10*Cost!$H$11*Cost!$D$11/1000,0)))))</f>
        <v>137.37009516595126</v>
      </c>
      <c r="Q58" s="80"/>
    </row>
    <row r="59" spans="1:17" ht="22.5" customHeight="1" x14ac:dyDescent="0.35">
      <c r="A59" s="74"/>
      <c r="B59" s="91">
        <v>47</v>
      </c>
      <c r="C59" s="90">
        <f t="shared" si="0"/>
        <v>3.9657674723950271</v>
      </c>
      <c r="D59" s="278">
        <f>IF($P$10=$A$2,C59*60*Cost!$H$10*Cost!$H$11*Cost!$D$7/1000,IF($P$10=$A$3,C59*60*Cost!$H$10*Cost!$H$11*Cost!$D$8/1000,IF($P$10=$A$4,C59*60*Cost!$H$10*Cost!$H$11*Cost!$D$9/1000,IF($P$10=$A$5,C59*60*Cost!$H$10*Cost!$H$11*Cost!$D$10/1000,IF($P$10=$A$6,C59*60*Cost!$H$10*Cost!$H$11*Cost!$D$11/1000,0)))))</f>
        <v>480.03902041793737</v>
      </c>
      <c r="E59" s="89">
        <f t="shared" si="6"/>
        <v>3.479156106000354</v>
      </c>
      <c r="F59" s="278">
        <f>IF($P$10=$A$2,E59*60*Cost!$H$10*Cost!$H$11*Cost!$D$7/1000,IF($P$10=$A$3,E59*60*Cost!$H$10*Cost!$H$11*Cost!$D$8/1000,IF($P$10=$A$4,E59*60*Cost!$H$10*Cost!$H$11*Cost!$D$9/1000,IF($P$10=$A$5,E59*60*Cost!$H$10*Cost!$H$11*Cost!$D$10/1000,IF($P$10=$A$6,E59*60*Cost!$H$10*Cost!$H$11*Cost!$D$11/1000,0)))))</f>
        <v>421.136816676965</v>
      </c>
      <c r="G59" s="89">
        <f t="shared" si="1"/>
        <v>3.0742124421093884</v>
      </c>
      <c r="H59" s="278">
        <f>IF($P$10=$A$2,G59*60*Cost!$H$10*Cost!$H$11*Cost!$D$7/1000,IF($P$10=$A$3,G59*60*Cost!$H$10*Cost!$H$11*Cost!$D$8/1000,IF($P$10=$A$4,G59*60*Cost!$H$10*Cost!$H$11*Cost!$D$9/1000,IF($P$10=$A$5,G59*60*Cost!$H$10*Cost!$H$11*Cost!$D$10/1000,IF($P$10=$A$6,G59*60*Cost!$H$10*Cost!$H$11*Cost!$D$11/1000,0)))))</f>
        <v>372.12013551959166</v>
      </c>
      <c r="I59" s="89">
        <f t="shared" si="2"/>
        <v>2.6198837672120754</v>
      </c>
      <c r="J59" s="278">
        <f>IF($P$10=$A$2,I59*60*Cost!$H$10*Cost!$H$11*Cost!$D$7/1000,IF($P$10=$A$3,I59*60*Cost!$H$10*Cost!$H$11*Cost!$D$8/1000,IF($P$10=$A$4,I59*60*Cost!$H$10*Cost!$H$11*Cost!$D$9/1000,IF($P$10=$A$5,I59*60*Cost!$H$10*Cost!$H$11*Cost!$D$10/1000,IF($P$10=$A$6,I59*60*Cost!$H$10*Cost!$H$11*Cost!$D$11/1000,0)))))</f>
        <v>317.12561212314739</v>
      </c>
      <c r="K59" s="89">
        <f t="shared" si="3"/>
        <v>2.0481168532345211</v>
      </c>
      <c r="L59" s="278">
        <f>IF($P$10=$A$2,K59*60*Cost!$H$10*Cost!$H$11*Cost!$D$7/1000,IF($P$10=$A$3,K59*60*Cost!$H$10*Cost!$H$11*Cost!$D$8/1000,IF($P$10=$A$4,K59*60*Cost!$H$10*Cost!$H$11*Cost!$D$9/1000,IF($P$10=$A$5,K59*60*Cost!$H$10*Cost!$H$11*Cost!$D$10/1000,IF($P$10=$A$6,K59*60*Cost!$H$10*Cost!$H$11*Cost!$D$11/1000,0)))))</f>
        <v>247.91569721923287</v>
      </c>
      <c r="M59" s="207">
        <f t="shared" si="7"/>
        <v>1.6140602437563705</v>
      </c>
      <c r="N59" s="278">
        <f>IF($P$10=$A$2,M59*60*Cost!$H$10*Cost!$H$11*Cost!$D$7/1000,IF($P$10=$A$3,M59*60*Cost!$H$10*Cost!$H$11*Cost!$D$8/1000,IF($P$10=$A$4,M59*60*Cost!$H$10*Cost!$H$11*Cost!$D$9/1000,IF($P$10=$A$5,M59*60*Cost!$H$10*Cost!$H$11*Cost!$D$10/1000,IF($P$10=$A$6,M59*60*Cost!$H$10*Cost!$H$11*Cost!$D$11/1000,0)))))</f>
        <v>195.37501976645567</v>
      </c>
      <c r="O59" s="89">
        <f t="shared" si="5"/>
        <v>1.1866930615822084</v>
      </c>
      <c r="P59" s="278">
        <f>IF($P$10=$A$2,O59*60*Cost!$H$10*Cost!$H$11*Cost!$D$7/1000,IF($P$10=$A$3,O59*60*Cost!$H$10*Cost!$H$11*Cost!$D$8/1000,IF($P$10=$A$4,O59*60*Cost!$H$10*Cost!$H$11*Cost!$D$9/1000,IF($P$10=$A$5,O59*60*Cost!$H$10*Cost!$H$11*Cost!$D$10/1000,IF($P$10=$A$6,O59*60*Cost!$H$10*Cost!$H$11*Cost!$D$11/1000,0)))))</f>
        <v>143.6440685905003</v>
      </c>
      <c r="Q59" s="80"/>
    </row>
    <row r="60" spans="1:17" ht="22.5" customHeight="1" x14ac:dyDescent="0.35">
      <c r="A60" s="74"/>
      <c r="B60" s="91">
        <v>48</v>
      </c>
      <c r="C60" s="90">
        <f t="shared" si="0"/>
        <v>4.0733367012371486</v>
      </c>
      <c r="D60" s="278">
        <f>IF($P$10=$A$2,C60*60*Cost!$H$10*Cost!$H$11*Cost!$D$7/1000,IF($P$10=$A$3,C60*60*Cost!$H$10*Cost!$H$11*Cost!$D$8/1000,IF($P$10=$A$4,C60*60*Cost!$H$10*Cost!$H$11*Cost!$D$9/1000,IF($P$10=$A$5,C60*60*Cost!$H$10*Cost!$H$11*Cost!$D$10/1000,IF($P$10=$A$6,C60*60*Cost!$H$10*Cost!$H$11*Cost!$D$11/1000,0)))))</f>
        <v>493.05981087020757</v>
      </c>
      <c r="E60" s="89">
        <f t="shared" si="6"/>
        <v>3.5786986512364094</v>
      </c>
      <c r="F60" s="278">
        <f>IF($P$10=$A$2,E60*60*Cost!$H$10*Cost!$H$11*Cost!$D$7/1000,IF($P$10=$A$3,E60*60*Cost!$H$10*Cost!$H$11*Cost!$D$8/1000,IF($P$10=$A$4,E60*60*Cost!$H$10*Cost!$H$11*Cost!$D$9/1000,IF($P$10=$A$5,E60*60*Cost!$H$10*Cost!$H$11*Cost!$D$10/1000,IF($P$10=$A$6,E60*60*Cost!$H$10*Cost!$H$11*Cost!$D$11/1000,0)))))</f>
        <v>433.18601175399402</v>
      </c>
      <c r="G60" s="89">
        <f t="shared" si="1"/>
        <v>3.1661994163142277</v>
      </c>
      <c r="H60" s="278">
        <f>IF($P$10=$A$2,G60*60*Cost!$H$10*Cost!$H$11*Cost!$D$7/1000,IF($P$10=$A$3,G60*60*Cost!$H$10*Cost!$H$11*Cost!$D$8/1000,IF($P$10=$A$4,G60*60*Cost!$H$10*Cost!$H$11*Cost!$D$9/1000,IF($P$10=$A$5,G60*60*Cost!$H$10*Cost!$H$11*Cost!$D$10/1000,IF($P$10=$A$6,G60*60*Cost!$H$10*Cost!$H$11*Cost!$D$11/1000,0)))))</f>
        <v>383.25476136335885</v>
      </c>
      <c r="I60" s="89">
        <f t="shared" si="2"/>
        <v>2.7038150290538874</v>
      </c>
      <c r="J60" s="278">
        <f>IF($P$10=$A$2,I60*60*Cost!$H$10*Cost!$H$11*Cost!$D$7/1000,IF($P$10=$A$3,I60*60*Cost!$H$10*Cost!$H$11*Cost!$D$8/1000,IF($P$10=$A$4,I60*60*Cost!$H$10*Cost!$H$11*Cost!$D$9/1000,IF($P$10=$A$5,I60*60*Cost!$H$10*Cost!$H$11*Cost!$D$10/1000,IF($P$10=$A$6,I60*60*Cost!$H$10*Cost!$H$11*Cost!$D$11/1000,0)))))</f>
        <v>327.28512878604761</v>
      </c>
      <c r="K60" s="89">
        <f t="shared" si="3"/>
        <v>2.1221449316358454</v>
      </c>
      <c r="L60" s="278">
        <f>IF($P$10=$A$2,K60*60*Cost!$H$10*Cost!$H$11*Cost!$D$7/1000,IF($P$10=$A$3,K60*60*Cost!$H$10*Cost!$H$11*Cost!$D$8/1000,IF($P$10=$A$4,K60*60*Cost!$H$10*Cost!$H$11*Cost!$D$9/1000,IF($P$10=$A$5,K60*60*Cost!$H$10*Cost!$H$11*Cost!$D$10/1000,IF($P$10=$A$6,K60*60*Cost!$H$10*Cost!$H$11*Cost!$D$11/1000,0)))))</f>
        <v>256.87647630841445</v>
      </c>
      <c r="M60" s="207">
        <f t="shared" si="7"/>
        <v>1.6805882155609653</v>
      </c>
      <c r="N60" s="278">
        <f>IF($P$10=$A$2,M60*60*Cost!$H$10*Cost!$H$11*Cost!$D$7/1000,IF($P$10=$A$3,M60*60*Cost!$H$10*Cost!$H$11*Cost!$D$8/1000,IF($P$10=$A$4,M60*60*Cost!$H$10*Cost!$H$11*Cost!$D$9/1000,IF($P$10=$A$5,M60*60*Cost!$H$10*Cost!$H$11*Cost!$D$10/1000,IF($P$10=$A$6,M60*60*Cost!$H$10*Cost!$H$11*Cost!$D$11/1000,0)))))</f>
        <v>203.42794335256366</v>
      </c>
      <c r="O60" s="89">
        <f t="shared" si="5"/>
        <v>1.2397255300658245</v>
      </c>
      <c r="P60" s="278">
        <f>IF($P$10=$A$2,O60*60*Cost!$H$10*Cost!$H$11*Cost!$D$7/1000,IF($P$10=$A$3,O60*60*Cost!$H$10*Cost!$H$11*Cost!$D$8/1000,IF($P$10=$A$4,O60*60*Cost!$H$10*Cost!$H$11*Cost!$D$9/1000,IF($P$10=$A$5,O60*60*Cost!$H$10*Cost!$H$11*Cost!$D$10/1000,IF($P$10=$A$6,O60*60*Cost!$H$10*Cost!$H$11*Cost!$D$11/1000,0)))))</f>
        <v>150.0634198001782</v>
      </c>
      <c r="Q60" s="80"/>
    </row>
    <row r="61" spans="1:17" ht="22.5" customHeight="1" x14ac:dyDescent="0.35">
      <c r="A61" s="74"/>
      <c r="B61" s="91">
        <v>49</v>
      </c>
      <c r="C61" s="90">
        <f t="shared" si="0"/>
        <v>4.1815154546238418</v>
      </c>
      <c r="D61" s="278">
        <f>IF($P$10=$A$2,C61*60*Cost!$H$10*Cost!$H$11*Cost!$D$7/1000,IF($P$10=$A$3,C61*60*Cost!$H$10*Cost!$H$11*Cost!$D$8/1000,IF($P$10=$A$4,C61*60*Cost!$H$10*Cost!$H$11*Cost!$D$9/1000,IF($P$10=$A$5,C61*60*Cost!$H$10*Cost!$H$11*Cost!$D$10/1000,IF($P$10=$A$6,C61*60*Cost!$H$10*Cost!$H$11*Cost!$D$11/1000,0)))))</f>
        <v>506.15438163545218</v>
      </c>
      <c r="E61" s="89">
        <f t="shared" si="6"/>
        <v>3.6789486263893427</v>
      </c>
      <c r="F61" s="278">
        <f>IF($P$10=$A$2,E61*60*Cost!$H$10*Cost!$H$11*Cost!$D$7/1000,IF($P$10=$A$3,E61*60*Cost!$H$10*Cost!$H$11*Cost!$D$8/1000,IF($P$10=$A$4,E61*60*Cost!$H$10*Cost!$H$11*Cost!$D$9/1000,IF($P$10=$A$5,E61*60*Cost!$H$10*Cost!$H$11*Cost!$D$10/1000,IF($P$10=$A$6,E61*60*Cost!$H$10*Cost!$H$11*Cost!$D$11/1000,0)))))</f>
        <v>445.32083816636407</v>
      </c>
      <c r="G61" s="89">
        <f t="shared" si="1"/>
        <v>3.2589569692687603</v>
      </c>
      <c r="H61" s="278">
        <f>IF($P$10=$A$2,G61*60*Cost!$H$10*Cost!$H$11*Cost!$D$7/1000,IF($P$10=$A$3,G61*60*Cost!$H$10*Cost!$H$11*Cost!$D$8/1000,IF($P$10=$A$4,G61*60*Cost!$H$10*Cost!$H$11*Cost!$D$9/1000,IF($P$10=$A$5,G61*60*Cost!$H$10*Cost!$H$11*Cost!$D$10/1000,IF($P$10=$A$6,G61*60*Cost!$H$10*Cost!$H$11*Cost!$D$11/1000,0)))))</f>
        <v>394.48266243587631</v>
      </c>
      <c r="I61" s="89">
        <f t="shared" si="2"/>
        <v>2.7886213050394373</v>
      </c>
      <c r="J61" s="278">
        <f>IF($P$10=$A$2,I61*60*Cost!$H$10*Cost!$H$11*Cost!$D$7/1000,IF($P$10=$A$3,I61*60*Cost!$H$10*Cost!$H$11*Cost!$D$8/1000,IF($P$10=$A$4,I61*60*Cost!$H$10*Cost!$H$11*Cost!$D$9/1000,IF($P$10=$A$5,I61*60*Cost!$H$10*Cost!$H$11*Cost!$D$10/1000,IF($P$10=$A$6,I61*60*Cost!$H$10*Cost!$H$11*Cost!$D$11/1000,0)))))</f>
        <v>337.55056213098612</v>
      </c>
      <c r="K61" s="89">
        <f t="shared" si="3"/>
        <v>2.1972394242435436</v>
      </c>
      <c r="L61" s="278">
        <f>IF($P$10=$A$2,K61*60*Cost!$H$10*Cost!$H$11*Cost!$D$7/1000,IF($P$10=$A$3,K61*60*Cost!$H$10*Cost!$H$11*Cost!$D$8/1000,IF($P$10=$A$4,K61*60*Cost!$H$10*Cost!$H$11*Cost!$D$9/1000,IF($P$10=$A$5,K61*60*Cost!$H$10*Cost!$H$11*Cost!$D$10/1000,IF($P$10=$A$6,K61*60*Cost!$H$10*Cost!$H$11*Cost!$D$11/1000,0)))))</f>
        <v>265.96634023036825</v>
      </c>
      <c r="M61" s="207">
        <f t="shared" si="7"/>
        <v>1.7484015367325139</v>
      </c>
      <c r="N61" s="278">
        <f>IF($P$10=$A$2,M61*60*Cost!$H$10*Cost!$H$11*Cost!$D$7/1000,IF($P$10=$A$3,M61*60*Cost!$H$10*Cost!$H$11*Cost!$D$8/1000,IF($P$10=$A$4,M61*60*Cost!$H$10*Cost!$H$11*Cost!$D$9/1000,IF($P$10=$A$5,M61*60*Cost!$H$10*Cost!$H$11*Cost!$D$10/1000,IF($P$10=$A$6,M61*60*Cost!$H$10*Cost!$H$11*Cost!$D$11/1000,0)))))</f>
        <v>211.63645292683213</v>
      </c>
      <c r="O61" s="89">
        <f t="shared" si="5"/>
        <v>1.2939609530023957</v>
      </c>
      <c r="P61" s="278">
        <f>IF($P$10=$A$2,O61*60*Cost!$H$10*Cost!$H$11*Cost!$D$7/1000,IF($P$10=$A$3,O61*60*Cost!$H$10*Cost!$H$11*Cost!$D$8/1000,IF($P$10=$A$4,O61*60*Cost!$H$10*Cost!$H$11*Cost!$D$9/1000,IF($P$10=$A$5,O61*60*Cost!$H$10*Cost!$H$11*Cost!$D$10/1000,IF($P$10=$A$6,O61*60*Cost!$H$10*Cost!$H$11*Cost!$D$11/1000,0)))))</f>
        <v>156.62838344962304</v>
      </c>
      <c r="Q61" s="80"/>
    </row>
    <row r="62" spans="1:17" ht="22.5" customHeight="1" x14ac:dyDescent="0.35">
      <c r="A62" s="74"/>
      <c r="B62" s="91">
        <v>50</v>
      </c>
      <c r="C62" s="90">
        <f t="shared" si="0"/>
        <v>4.2902946403971871</v>
      </c>
      <c r="D62" s="278">
        <f>IF($P$10=$A$2,C62*60*Cost!$H$10*Cost!$H$11*Cost!$D$7/1000,IF($P$10=$A$3,C62*60*Cost!$H$10*Cost!$H$11*Cost!$D$8/1000,IF($P$10=$A$4,C62*60*Cost!$H$10*Cost!$H$11*Cost!$D$9/1000,IF($P$10=$A$5,C62*60*Cost!$H$10*Cost!$H$11*Cost!$D$10/1000,IF($P$10=$A$6,C62*60*Cost!$H$10*Cost!$H$11*Cost!$D$11/1000,0)))))</f>
        <v>519.321632147233</v>
      </c>
      <c r="E62" s="89">
        <f t="shared" si="6"/>
        <v>3.7798964668910449</v>
      </c>
      <c r="F62" s="278">
        <f>IF($P$10=$A$2,E62*60*Cost!$H$10*Cost!$H$11*Cost!$D$7/1000,IF($P$10=$A$3,E62*60*Cost!$H$10*Cost!$H$11*Cost!$D$8/1000,IF($P$10=$A$4,E62*60*Cost!$H$10*Cost!$H$11*Cost!$D$9/1000,IF($P$10=$A$5,E62*60*Cost!$H$10*Cost!$H$11*Cost!$D$10/1000,IF($P$10=$A$6,E62*60*Cost!$H$10*Cost!$H$11*Cost!$D$11/1000,0)))))</f>
        <v>457.54013816442404</v>
      </c>
      <c r="G62" s="89">
        <f t="shared" si="1"/>
        <v>3.3524756316410711</v>
      </c>
      <c r="H62" s="278">
        <f>IF($P$10=$A$2,G62*60*Cost!$H$10*Cost!$H$11*Cost!$D$7/1000,IF($P$10=$A$3,G62*60*Cost!$H$10*Cost!$H$11*Cost!$D$8/1000,IF($P$10=$A$4,G62*60*Cost!$H$10*Cost!$H$11*Cost!$D$9/1000,IF($P$10=$A$5,G62*60*Cost!$H$10*Cost!$H$11*Cost!$D$10/1000,IF($P$10=$A$6,G62*60*Cost!$H$10*Cost!$H$11*Cost!$D$11/1000,0)))))</f>
        <v>405.80269251542308</v>
      </c>
      <c r="I62" s="89">
        <f t="shared" si="2"/>
        <v>2.8742935801878344</v>
      </c>
      <c r="J62" s="278">
        <f>IF($P$10=$A$2,I62*60*Cost!$H$10*Cost!$H$11*Cost!$D$7/1000,IF($P$10=$A$3,I62*60*Cost!$H$10*Cost!$H$11*Cost!$D$8/1000,IF($P$10=$A$4,I62*60*Cost!$H$10*Cost!$H$11*Cost!$D$9/1000,IF($P$10=$A$5,I62*60*Cost!$H$10*Cost!$H$11*Cost!$D$10/1000,IF($P$10=$A$6,I62*60*Cost!$H$10*Cost!$H$11*Cost!$D$11/1000,0)))))</f>
        <v>347.92082093347102</v>
      </c>
      <c r="K62" s="89">
        <f t="shared" si="3"/>
        <v>2.2733934591944887</v>
      </c>
      <c r="L62" s="278">
        <f>IF($P$10=$A$2,K62*60*Cost!$H$10*Cost!$H$11*Cost!$D$7/1000,IF($P$10=$A$3,K62*60*Cost!$H$10*Cost!$H$11*Cost!$D$8/1000,IF($P$10=$A$4,K62*60*Cost!$H$10*Cost!$H$11*Cost!$D$9/1000,IF($P$10=$A$5,K62*60*Cost!$H$10*Cost!$H$11*Cost!$D$10/1000,IF($P$10=$A$6,K62*60*Cost!$H$10*Cost!$H$11*Cost!$D$11/1000,0)))))</f>
        <v>275.18445717574917</v>
      </c>
      <c r="M62" s="207">
        <f t="shared" si="7"/>
        <v>1.8174980489261097</v>
      </c>
      <c r="N62" s="278">
        <f>IF($P$10=$A$2,M62*60*Cost!$H$10*Cost!$H$11*Cost!$D$7/1000,IF($P$10=$A$3,M62*60*Cost!$H$10*Cost!$H$11*Cost!$D$8/1000,IF($P$10=$A$4,M62*60*Cost!$H$10*Cost!$H$11*Cost!$D$9/1000,IF($P$10=$A$5,M62*60*Cost!$H$10*Cost!$H$11*Cost!$D$10/1000,IF($P$10=$A$6,M62*60*Cost!$H$10*Cost!$H$11*Cost!$D$11/1000,0)))))</f>
        <v>220.00028723093428</v>
      </c>
      <c r="O62" s="89">
        <f t="shared" si="5"/>
        <v>1.3494012320089792</v>
      </c>
      <c r="P62" s="278">
        <f>IF($P$10=$A$2,O62*60*Cost!$H$10*Cost!$H$11*Cost!$D$7/1000,IF($P$10=$A$3,O62*60*Cost!$H$10*Cost!$H$11*Cost!$D$8/1000,IF($P$10=$A$4,O62*60*Cost!$H$10*Cost!$H$11*Cost!$D$9/1000,IF($P$10=$A$5,O62*60*Cost!$H$10*Cost!$H$11*Cost!$D$10/1000,IF($P$10=$A$6,O62*60*Cost!$H$10*Cost!$H$11*Cost!$D$11/1000,0)))))</f>
        <v>163.3391897213647</v>
      </c>
      <c r="Q62" s="80"/>
    </row>
    <row r="63" spans="1:17" ht="22.5" customHeight="1" x14ac:dyDescent="0.35">
      <c r="A63" s="74"/>
      <c r="B63" s="91">
        <v>51</v>
      </c>
      <c r="C63" s="90">
        <f t="shared" si="0"/>
        <v>4.3996654816912821</v>
      </c>
      <c r="D63" s="278">
        <f>IF($P$10=$A$2,C63*60*Cost!$H$10*Cost!$H$11*Cost!$D$7/1000,IF($P$10=$A$3,C63*60*Cost!$H$10*Cost!$H$11*Cost!$D$8/1000,IF($P$10=$A$4,C63*60*Cost!$H$10*Cost!$H$11*Cost!$D$9/1000,IF($P$10=$A$5,C63*60*Cost!$H$10*Cost!$H$11*Cost!$D$10/1000,IF($P$10=$A$6,C63*60*Cost!$H$10*Cost!$H$11*Cost!$D$11/1000,0)))))</f>
        <v>532.56050000384892</v>
      </c>
      <c r="E63" s="89">
        <f t="shared" si="6"/>
        <v>3.8815329268870058</v>
      </c>
      <c r="F63" s="278">
        <f>IF($P$10=$A$2,E63*60*Cost!$H$10*Cost!$H$11*Cost!$D$7/1000,IF($P$10=$A$3,E63*60*Cost!$H$10*Cost!$H$11*Cost!$D$8/1000,IF($P$10=$A$4,E63*60*Cost!$H$10*Cost!$H$11*Cost!$D$9/1000,IF($P$10=$A$5,E63*60*Cost!$H$10*Cost!$H$11*Cost!$D$10/1000,IF($P$10=$A$6,E63*60*Cost!$H$10*Cost!$H$11*Cost!$D$11/1000,0)))))</f>
        <v>469.84279257742799</v>
      </c>
      <c r="G63" s="89">
        <f t="shared" si="1"/>
        <v>3.4467462383248022</v>
      </c>
      <c r="H63" s="278">
        <f>IF($P$10=$A$2,G63*60*Cost!$H$10*Cost!$H$11*Cost!$D$7/1000,IF($P$10=$A$3,G63*60*Cost!$H$10*Cost!$H$11*Cost!$D$8/1000,IF($P$10=$A$4,G63*60*Cost!$H$10*Cost!$H$11*Cost!$D$9/1000,IF($P$10=$A$5,G63*60*Cost!$H$10*Cost!$H$11*Cost!$D$10/1000,IF($P$10=$A$6,G63*60*Cost!$H$10*Cost!$H$11*Cost!$D$11/1000,0)))))</f>
        <v>417.21374220546784</v>
      </c>
      <c r="I63" s="89">
        <f t="shared" si="2"/>
        <v>2.9608231117774779</v>
      </c>
      <c r="J63" s="278">
        <f>IF($P$10=$A$2,I63*60*Cost!$H$10*Cost!$H$11*Cost!$D$7/1000,IF($P$10=$A$3,I63*60*Cost!$H$10*Cost!$H$11*Cost!$D$8/1000,IF($P$10=$A$4,I63*60*Cost!$H$10*Cost!$H$11*Cost!$D$9/1000,IF($P$10=$A$5,I63*60*Cost!$H$10*Cost!$H$11*Cost!$D$10/1000,IF($P$10=$A$6,I63*60*Cost!$H$10*Cost!$H$11*Cost!$D$11/1000,0)))))</f>
        <v>358.39484692482085</v>
      </c>
      <c r="K63" s="89">
        <f t="shared" si="3"/>
        <v>2.3506003464359733</v>
      </c>
      <c r="L63" s="278">
        <f>IF($P$10=$A$2,K63*60*Cost!$H$10*Cost!$H$11*Cost!$D$7/1000,IF($P$10=$A$3,K63*60*Cost!$H$10*Cost!$H$11*Cost!$D$8/1000,IF($P$10=$A$4,K63*60*Cost!$H$10*Cost!$H$11*Cost!$D$9/1000,IF($P$10=$A$5,K63*60*Cost!$H$10*Cost!$H$11*Cost!$D$10/1000,IF($P$10=$A$6,K63*60*Cost!$H$10*Cost!$H$11*Cost!$D$11/1000,0)))))</f>
        <v>284.53001734257799</v>
      </c>
      <c r="M63" s="207">
        <f t="shared" si="7"/>
        <v>1.8878756409244464</v>
      </c>
      <c r="N63" s="278">
        <f>IF($P$10=$A$2,M63*60*Cost!$H$10*Cost!$H$11*Cost!$D$7/1000,IF($P$10=$A$3,M63*60*Cost!$H$10*Cost!$H$11*Cost!$D$8/1000,IF($P$10=$A$4,M63*60*Cost!$H$10*Cost!$H$11*Cost!$D$9/1000,IF($P$10=$A$5,M63*60*Cost!$H$10*Cost!$H$11*Cost!$D$10/1000,IF($P$10=$A$6,M63*60*Cost!$H$10*Cost!$H$11*Cost!$D$11/1000,0)))))</f>
        <v>228.51919071113545</v>
      </c>
      <c r="O63" s="89">
        <f t="shared" si="5"/>
        <v>1.4060482331941278</v>
      </c>
      <c r="P63" s="278">
        <f>IF($P$10=$A$2,O63*60*Cost!$H$10*Cost!$H$11*Cost!$D$7/1000,IF($P$10=$A$3,O63*60*Cost!$H$10*Cost!$H$11*Cost!$D$8/1000,IF($P$10=$A$4,O63*60*Cost!$H$10*Cost!$H$11*Cost!$D$9/1000,IF($P$10=$A$5,O63*60*Cost!$H$10*Cost!$H$11*Cost!$D$10/1000,IF($P$10=$A$6,O63*60*Cost!$H$10*Cost!$H$11*Cost!$D$11/1000,0)))))</f>
        <v>170.19606449978178</v>
      </c>
      <c r="Q63" s="80"/>
    </row>
    <row r="64" spans="1:17" ht="22.5" customHeight="1" x14ac:dyDescent="0.35">
      <c r="A64" s="74"/>
      <c r="B64" s="91">
        <v>52</v>
      </c>
      <c r="C64" s="90">
        <f t="shared" si="0"/>
        <v>4.5096195000125388</v>
      </c>
      <c r="D64" s="278">
        <f>IF($P$10=$A$2,C64*60*Cost!$H$10*Cost!$H$11*Cost!$D$7/1000,IF($P$10=$A$3,C64*60*Cost!$H$10*Cost!$H$11*Cost!$D$8/1000,IF($P$10=$A$4,C64*60*Cost!$H$10*Cost!$H$11*Cost!$D$9/1000,IF($P$10=$A$5,C64*60*Cost!$H$10*Cost!$H$11*Cost!$D$10/1000,IF($P$10=$A$6,C64*60*Cost!$H$10*Cost!$H$11*Cost!$D$11/1000,0)))))</f>
        <v>545.86995892027778</v>
      </c>
      <c r="E64" s="89">
        <f t="shared" si="6"/>
        <v>3.9838490625522751</v>
      </c>
      <c r="F64" s="278">
        <f>IF($P$10=$A$2,E64*60*Cost!$H$10*Cost!$H$11*Cost!$D$7/1000,IF($P$10=$A$3,E64*60*Cost!$H$10*Cost!$H$11*Cost!$D$8/1000,IF($P$10=$A$4,E64*60*Cost!$H$10*Cost!$H$11*Cost!$D$9/1000,IF($P$10=$A$5,E64*60*Cost!$H$10*Cost!$H$11*Cost!$D$10/1000,IF($P$10=$A$6,E64*60*Cost!$H$10*Cost!$H$11*Cost!$D$11/1000,0)))))</f>
        <v>482.22771879400278</v>
      </c>
      <c r="G64" s="89">
        <f t="shared" si="1"/>
        <v>3.541759912866465</v>
      </c>
      <c r="H64" s="278">
        <f>IF($P$10=$A$2,G64*60*Cost!$H$10*Cost!$H$11*Cost!$D$7/1000,IF($P$10=$A$3,G64*60*Cost!$H$10*Cost!$H$11*Cost!$D$8/1000,IF($P$10=$A$4,G64*60*Cost!$H$10*Cost!$H$11*Cost!$D$9/1000,IF($P$10=$A$5,G64*60*Cost!$H$10*Cost!$H$11*Cost!$D$10/1000,IF($P$10=$A$6,G64*60*Cost!$H$10*Cost!$H$11*Cost!$D$11/1000,0)))))</f>
        <v>428.71473704966201</v>
      </c>
      <c r="I64" s="89">
        <f t="shared" si="2"/>
        <v>3.04820141591886</v>
      </c>
      <c r="J64" s="278">
        <f>IF($P$10=$A$2,I64*60*Cost!$H$10*Cost!$H$11*Cost!$D$7/1000,IF($P$10=$A$3,I64*60*Cost!$H$10*Cost!$H$11*Cost!$D$8/1000,IF($P$10=$A$4,I64*60*Cost!$H$10*Cost!$H$11*Cost!$D$9/1000,IF($P$10=$A$5,I64*60*Cost!$H$10*Cost!$H$11*Cost!$D$10/1000,IF($P$10=$A$6,I64*60*Cost!$H$10*Cost!$H$11*Cost!$D$11/1000,0)))))</f>
        <v>368.97161316686129</v>
      </c>
      <c r="K64" s="89">
        <f t="shared" si="3"/>
        <v>2.4288535694199438</v>
      </c>
      <c r="L64" s="278">
        <f>IF($P$10=$A$2,K64*60*Cost!$H$10*Cost!$H$11*Cost!$D$7/1000,IF($P$10=$A$3,K64*60*Cost!$H$10*Cost!$H$11*Cost!$D$8/1000,IF($P$10=$A$4,K64*60*Cost!$H$10*Cost!$H$11*Cost!$D$9/1000,IF($P$10=$A$5,K64*60*Cost!$H$10*Cost!$H$11*Cost!$D$10/1000,IF($P$10=$A$6,K64*60*Cost!$H$10*Cost!$H$11*Cost!$D$11/1000,0)))))</f>
        <v>294.00223193086435</v>
      </c>
      <c r="M64" s="207">
        <f t="shared" si="7"/>
        <v>1.9595322466963181</v>
      </c>
      <c r="N64" s="278">
        <f>IF($P$10=$A$2,M64*60*Cost!$H$10*Cost!$H$11*Cost!$D$7/1000,IF($P$10=$A$3,M64*60*Cost!$H$10*Cost!$H$11*Cost!$D$8/1000,IF($P$10=$A$4,M64*60*Cost!$H$10*Cost!$H$11*Cost!$D$9/1000,IF($P$10=$A$5,M64*60*Cost!$H$10*Cost!$H$11*Cost!$D$10/1000,IF($P$10=$A$6,M64*60*Cost!$H$10*Cost!$H$11*Cost!$D$11/1000,0)))))</f>
        <v>237.19291328328359</v>
      </c>
      <c r="O64" s="89">
        <f t="shared" si="5"/>
        <v>1.4639037885117452</v>
      </c>
      <c r="P64" s="278">
        <f>IF($P$10=$A$2,O64*60*Cost!$H$10*Cost!$H$11*Cost!$D$7/1000,IF($P$10=$A$3,O64*60*Cost!$H$10*Cost!$H$11*Cost!$D$8/1000,IF($P$10=$A$4,O64*60*Cost!$H$10*Cost!$H$11*Cost!$D$9/1000,IF($P$10=$A$5,O64*60*Cost!$H$10*Cost!$H$11*Cost!$D$10/1000,IF($P$10=$A$6,O64*60*Cost!$H$10*Cost!$H$11*Cost!$D$11/1000,0)))))</f>
        <v>177.19922953498042</v>
      </c>
      <c r="Q64" s="80"/>
    </row>
    <row r="65" spans="1:17" ht="22.5" customHeight="1" x14ac:dyDescent="0.35">
      <c r="A65" s="74"/>
      <c r="B65" s="91">
        <v>53</v>
      </c>
      <c r="C65" s="90">
        <f t="shared" si="0"/>
        <v>4.6201484995368531</v>
      </c>
      <c r="D65" s="278">
        <f>IF($P$10=$A$2,C65*60*Cost!$H$10*Cost!$H$11*Cost!$D$7/1000,IF($P$10=$A$3,C65*60*Cost!$H$10*Cost!$H$11*Cost!$D$8/1000,IF($P$10=$A$4,C65*60*Cost!$H$10*Cost!$H$11*Cost!$D$9/1000,IF($P$10=$A$5,C65*60*Cost!$H$10*Cost!$H$11*Cost!$D$10/1000,IF($P$10=$A$6,C65*60*Cost!$H$10*Cost!$H$11*Cost!$D$11/1000,0)))))</f>
        <v>559.24901682741825</v>
      </c>
      <c r="E65" s="89">
        <f t="shared" si="6"/>
        <v>4.0868362165860086</v>
      </c>
      <c r="F65" s="278">
        <f>IF($P$10=$A$2,E65*60*Cost!$H$10*Cost!$H$11*Cost!$D$7/1000,IF($P$10=$A$3,E65*60*Cost!$H$10*Cost!$H$11*Cost!$D$8/1000,IF($P$10=$A$4,E65*60*Cost!$H$10*Cost!$H$11*Cost!$D$9/1000,IF($P$10=$A$5,E65*60*Cost!$H$10*Cost!$H$11*Cost!$D$10/1000,IF($P$10=$A$6,E65*60*Cost!$H$10*Cost!$H$11*Cost!$D$11/1000,0)))))</f>
        <v>494.69386888528078</v>
      </c>
      <c r="G65" s="89">
        <f t="shared" si="1"/>
        <v>3.6375080529752339</v>
      </c>
      <c r="H65" s="278">
        <f>IF($P$10=$A$2,G65*60*Cost!$H$10*Cost!$H$11*Cost!$D$7/1000,IF($P$10=$A$3,G65*60*Cost!$H$10*Cost!$H$11*Cost!$D$8/1000,IF($P$10=$A$4,G65*60*Cost!$H$10*Cost!$H$11*Cost!$D$9/1000,IF($P$10=$A$5,G65*60*Cost!$H$10*Cost!$H$11*Cost!$D$10/1000,IF($P$10=$A$6,G65*60*Cost!$H$10*Cost!$H$11*Cost!$D$11/1000,0)))))</f>
        <v>440.30463577786327</v>
      </c>
      <c r="I65" s="89">
        <f t="shared" si="2"/>
        <v>3.1364202550363687</v>
      </c>
      <c r="J65" s="278">
        <f>IF($P$10=$A$2,I65*60*Cost!$H$10*Cost!$H$11*Cost!$D$7/1000,IF($P$10=$A$3,I65*60*Cost!$H$10*Cost!$H$11*Cost!$D$8/1000,IF($P$10=$A$4,I65*60*Cost!$H$10*Cost!$H$11*Cost!$D$9/1000,IF($P$10=$A$5,I65*60*Cost!$H$10*Cost!$H$11*Cost!$D$10/1000,IF($P$10=$A$6,I65*60*Cost!$H$10*Cost!$H$11*Cost!$D$11/1000,0)))))</f>
        <v>379.65012253665077</v>
      </c>
      <c r="K65" s="89">
        <f t="shared" si="3"/>
        <v>2.5081467773302144</v>
      </c>
      <c r="L65" s="278">
        <f>IF($P$10=$A$2,K65*60*Cost!$H$10*Cost!$H$11*Cost!$D$7/1000,IF($P$10=$A$3,K65*60*Cost!$H$10*Cost!$H$11*Cost!$D$8/1000,IF($P$10=$A$4,K65*60*Cost!$H$10*Cost!$H$11*Cost!$D$9/1000,IF($P$10=$A$5,K65*60*Cost!$H$10*Cost!$H$11*Cost!$D$10/1000,IF($P$10=$A$6,K65*60*Cost!$H$10*Cost!$H$11*Cost!$D$11/1000,0)))))</f>
        <v>303.60033220174444</v>
      </c>
      <c r="M65" s="207">
        <f t="shared" si="7"/>
        <v>2.0324658435712184</v>
      </c>
      <c r="N65" s="278">
        <f>IF($P$10=$A$2,M65*60*Cost!$H$10*Cost!$H$11*Cost!$D$7/1000,IF($P$10=$A$3,M65*60*Cost!$H$10*Cost!$H$11*Cost!$D$8/1000,IF($P$10=$A$4,M65*60*Cost!$H$10*Cost!$H$11*Cost!$D$9/1000,IF($P$10=$A$5,M65*60*Cost!$H$10*Cost!$H$11*Cost!$D$10/1000,IF($P$10=$A$6,M65*60*Cost!$H$10*Cost!$H$11*Cost!$D$11/1000,0)))))</f>
        <v>246.02121011185181</v>
      </c>
      <c r="O65" s="89">
        <f t="shared" si="5"/>
        <v>1.5229696970380002</v>
      </c>
      <c r="P65" s="278">
        <f>IF($P$10=$A$2,O65*60*Cost!$H$10*Cost!$H$11*Cost!$D$7/1000,IF($P$10=$A$3,O65*60*Cost!$H$10*Cost!$H$11*Cost!$D$8/1000,IF($P$10=$A$4,O65*60*Cost!$H$10*Cost!$H$11*Cost!$D$9/1000,IF($P$10=$A$5,O65*60*Cost!$H$10*Cost!$H$11*Cost!$D$10/1000,IF($P$10=$A$6,O65*60*Cost!$H$10*Cost!$H$11*Cost!$D$11/1000,0)))))</f>
        <v>184.34890259735877</v>
      </c>
      <c r="Q65" s="80"/>
    </row>
    <row r="66" spans="1:17" ht="22.5" customHeight="1" x14ac:dyDescent="0.35">
      <c r="A66" s="74"/>
      <c r="B66" s="91">
        <v>54</v>
      </c>
      <c r="C66" s="90">
        <f t="shared" si="0"/>
        <v>4.7312445525147542</v>
      </c>
      <c r="D66" s="278">
        <f>IF($P$10=$A$2,C66*60*Cost!$H$10*Cost!$H$11*Cost!$D$7/1000,IF($P$10=$A$3,C66*60*Cost!$H$10*Cost!$H$11*Cost!$D$8/1000,IF($P$10=$A$4,C66*60*Cost!$H$10*Cost!$H$11*Cost!$D$9/1000,IF($P$10=$A$5,C66*60*Cost!$H$10*Cost!$H$11*Cost!$D$10/1000,IF($P$10=$A$6,C66*60*Cost!$H$10*Cost!$H$11*Cost!$D$11/1000,0)))))</f>
        <v>572.69671410544424</v>
      </c>
      <c r="E66" s="89">
        <f t="shared" si="6"/>
        <v>4.1904860037806193</v>
      </c>
      <c r="F66" s="278">
        <f>IF($P$10=$A$2,E66*60*Cost!$H$10*Cost!$H$11*Cost!$D$7/1000,IF($P$10=$A$3,E66*60*Cost!$H$10*Cost!$H$11*Cost!$D$8/1000,IF($P$10=$A$4,E66*60*Cost!$H$10*Cost!$H$11*Cost!$D$9/1000,IF($P$10=$A$5,E66*60*Cost!$H$10*Cost!$H$11*Cost!$D$10/1000,IF($P$10=$A$6,E66*60*Cost!$H$10*Cost!$H$11*Cost!$D$11/1000,0)))))</f>
        <v>507.24022785810757</v>
      </c>
      <c r="G66" s="89">
        <f t="shared" si="1"/>
        <v>3.7339823170209705</v>
      </c>
      <c r="H66" s="278">
        <f>IF($P$10=$A$2,G66*60*Cost!$H$10*Cost!$H$11*Cost!$D$7/1000,IF($P$10=$A$3,G66*60*Cost!$H$10*Cost!$H$11*Cost!$D$8/1000,IF($P$10=$A$4,G66*60*Cost!$H$10*Cost!$H$11*Cost!$D$9/1000,IF($P$10=$A$5,G66*60*Cost!$H$10*Cost!$H$11*Cost!$D$10/1000,IF($P$10=$A$6,G66*60*Cost!$H$10*Cost!$H$11*Cost!$D$11/1000,0)))))</f>
        <v>451.98242867177896</v>
      </c>
      <c r="I66" s="89">
        <f t="shared" si="2"/>
        <v>3.2254716261814895</v>
      </c>
      <c r="J66" s="278">
        <f>IF($P$10=$A$2,I66*60*Cost!$H$10*Cost!$H$11*Cost!$D$7/1000,IF($P$10=$A$3,I66*60*Cost!$H$10*Cost!$H$11*Cost!$D$8/1000,IF($P$10=$A$4,I66*60*Cost!$H$10*Cost!$H$11*Cost!$D$9/1000,IF($P$10=$A$5,I66*60*Cost!$H$10*Cost!$H$11*Cost!$D$10/1000,IF($P$10=$A$6,I66*60*Cost!$H$10*Cost!$H$11*Cost!$D$11/1000,0)))))</f>
        <v>390.42940631184422</v>
      </c>
      <c r="K66" s="89">
        <f t="shared" si="3"/>
        <v>2.5884737777989661</v>
      </c>
      <c r="L66" s="278">
        <f>IF($P$10=$A$2,K66*60*Cost!$H$10*Cost!$H$11*Cost!$D$7/1000,IF($P$10=$A$3,K66*60*Cost!$H$10*Cost!$H$11*Cost!$D$8/1000,IF($P$10=$A$4,K66*60*Cost!$H$10*Cost!$H$11*Cost!$D$9/1000,IF($P$10=$A$5,K66*60*Cost!$H$10*Cost!$H$11*Cost!$D$10/1000,IF($P$10=$A$6,K66*60*Cost!$H$10*Cost!$H$11*Cost!$D$11/1000,0)))))</f>
        <v>313.32356859584479</v>
      </c>
      <c r="M66" s="207">
        <f t="shared" si="7"/>
        <v>2.1066744505210639</v>
      </c>
      <c r="N66" s="278">
        <f>IF($P$10=$A$2,M66*60*Cost!$H$10*Cost!$H$11*Cost!$D$7/1000,IF($P$10=$A$3,M66*60*Cost!$H$10*Cost!$H$11*Cost!$D$8/1000,IF($P$10=$A$4,M66*60*Cost!$H$10*Cost!$H$11*Cost!$D$9/1000,IF($P$10=$A$5,M66*60*Cost!$H$10*Cost!$H$11*Cost!$D$10/1000,IF($P$10=$A$6,M66*60*Cost!$H$10*Cost!$H$11*Cost!$D$11/1000,0)))))</f>
        <v>255.00384140194859</v>
      </c>
      <c r="O66" s="89">
        <f t="shared" si="5"/>
        <v>1.5832477261770528</v>
      </c>
      <c r="P66" s="278">
        <f>IF($P$10=$A$2,O66*60*Cost!$H$10*Cost!$H$11*Cost!$D$7/1000,IF($P$10=$A$3,O66*60*Cost!$H$10*Cost!$H$11*Cost!$D$8/1000,IF($P$10=$A$4,O66*60*Cost!$H$10*Cost!$H$11*Cost!$D$9/1000,IF($P$10=$A$5,O66*60*Cost!$H$10*Cost!$H$11*Cost!$D$10/1000,IF($P$10=$A$6,O66*60*Cost!$H$10*Cost!$H$11*Cost!$D$11/1000,0)))))</f>
        <v>191.64529762355517</v>
      </c>
      <c r="Q66" s="80"/>
    </row>
    <row r="67" spans="1:17" ht="22.5" customHeight="1" x14ac:dyDescent="0.35">
      <c r="A67" s="74"/>
      <c r="B67" s="91">
        <v>55</v>
      </c>
      <c r="C67" s="90">
        <f t="shared" si="0"/>
        <v>4.8428999856871897</v>
      </c>
      <c r="D67" s="278">
        <f>IF($P$10=$A$2,C67*60*Cost!$H$10*Cost!$H$11*Cost!$D$7/1000,IF($P$10=$A$3,C67*60*Cost!$H$10*Cost!$H$11*Cost!$D$8/1000,IF($P$10=$A$4,C67*60*Cost!$H$10*Cost!$H$11*Cost!$D$9/1000,IF($P$10=$A$5,C67*60*Cost!$H$10*Cost!$H$11*Cost!$D$10/1000,IF($P$10=$A$6,C67*60*Cost!$H$10*Cost!$H$11*Cost!$D$11/1000,0)))))</f>
        <v>586.21212193949623</v>
      </c>
      <c r="E67" s="89">
        <f t="shared" si="6"/>
        <v>4.2947902975724439</v>
      </c>
      <c r="F67" s="278">
        <f>IF($P$10=$A$2,E67*60*Cost!$H$10*Cost!$H$11*Cost!$D$7/1000,IF($P$10=$A$3,E67*60*Cost!$H$10*Cost!$H$11*Cost!$D$8/1000,IF($P$10=$A$4,E67*60*Cost!$H$10*Cost!$H$11*Cost!$D$9/1000,IF($P$10=$A$5,E67*60*Cost!$H$10*Cost!$H$11*Cost!$D$10/1000,IF($P$10=$A$6,E67*60*Cost!$H$10*Cost!$H$11*Cost!$D$11/1000,0)))))</f>
        <v>519.86581202705884</v>
      </c>
      <c r="G67" s="89">
        <f t="shared" si="1"/>
        <v>3.8311746114359058</v>
      </c>
      <c r="H67" s="278">
        <f>IF($P$10=$A$2,G67*60*Cost!$H$10*Cost!$H$11*Cost!$D$7/1000,IF($P$10=$A$3,G67*60*Cost!$H$10*Cost!$H$11*Cost!$D$8/1000,IF($P$10=$A$4,G67*60*Cost!$H$10*Cost!$H$11*Cost!$D$9/1000,IF($P$10=$A$5,G67*60*Cost!$H$10*Cost!$H$11*Cost!$D$10/1000,IF($P$10=$A$6,G67*60*Cost!$H$10*Cost!$H$11*Cost!$D$11/1000,0)))))</f>
        <v>463.74713603999504</v>
      </c>
      <c r="I67" s="89">
        <f t="shared" si="2"/>
        <v>3.3153477501076871</v>
      </c>
      <c r="J67" s="278">
        <f>IF($P$10=$A$2,I67*60*Cost!$H$10*Cost!$H$11*Cost!$D$7/1000,IF($P$10=$A$3,I67*60*Cost!$H$10*Cost!$H$11*Cost!$D$8/1000,IF($P$10=$A$4,I67*60*Cost!$H$10*Cost!$H$11*Cost!$D$9/1000,IF($P$10=$A$5,I67*60*Cost!$H$10*Cost!$H$11*Cost!$D$10/1000,IF($P$10=$A$6,I67*60*Cost!$H$10*Cost!$H$11*Cost!$D$11/1000,0)))))</f>
        <v>401.30852284825505</v>
      </c>
      <c r="K67" s="89">
        <f t="shared" si="3"/>
        <v>2.6698285300731701</v>
      </c>
      <c r="L67" s="278">
        <f>IF($P$10=$A$2,K67*60*Cost!$H$10*Cost!$H$11*Cost!$D$7/1000,IF($P$10=$A$3,K67*60*Cost!$H$10*Cost!$H$11*Cost!$D$8/1000,IF($P$10=$A$4,K67*60*Cost!$H$10*Cost!$H$11*Cost!$D$9/1000,IF($P$10=$A$5,K67*60*Cost!$H$10*Cost!$H$11*Cost!$D$10/1000,IF($P$10=$A$6,K67*60*Cost!$H$10*Cost!$H$11*Cost!$D$11/1000,0)))))</f>
        <v>323.17120990610738</v>
      </c>
      <c r="M67" s="207">
        <f t="shared" si="7"/>
        <v>2.1821561265408174</v>
      </c>
      <c r="N67" s="278">
        <f>IF($P$10=$A$2,M67*60*Cost!$H$10*Cost!$H$11*Cost!$D$7/1000,IF($P$10=$A$3,M67*60*Cost!$H$10*Cost!$H$11*Cost!$D$8/1000,IF($P$10=$A$4,M67*60*Cost!$H$10*Cost!$H$11*Cost!$D$9/1000,IF($P$10=$A$5,M67*60*Cost!$H$10*Cost!$H$11*Cost!$D$10/1000,IF($P$10=$A$6,M67*60*Cost!$H$10*Cost!$H$11*Cost!$D$11/1000,0)))))</f>
        <v>264.14057220329931</v>
      </c>
      <c r="O67" s="89">
        <f t="shared" si="5"/>
        <v>1.6447396128008336</v>
      </c>
      <c r="P67" s="278">
        <f>IF($P$10=$A$2,O67*60*Cost!$H$10*Cost!$H$11*Cost!$D$7/1000,IF($P$10=$A$3,O67*60*Cost!$H$10*Cost!$H$11*Cost!$D$8/1000,IF($P$10=$A$4,O67*60*Cost!$H$10*Cost!$H$11*Cost!$D$9/1000,IF($P$10=$A$5,O67*60*Cost!$H$10*Cost!$H$11*Cost!$D$10/1000,IF($P$10=$A$6,O67*60*Cost!$H$10*Cost!$H$11*Cost!$D$11/1000,0)))))</f>
        <v>199.08862485441364</v>
      </c>
      <c r="Q67" s="80"/>
    </row>
    <row r="68" spans="1:17" ht="22.5" customHeight="1" x14ac:dyDescent="0.35">
      <c r="A68" s="74"/>
      <c r="B68" s="91">
        <v>56</v>
      </c>
      <c r="C68" s="90">
        <f t="shared" si="0"/>
        <v>4.9551073676248567</v>
      </c>
      <c r="D68" s="278">
        <f>IF($P$10=$A$2,C68*60*Cost!$H$10*Cost!$H$11*Cost!$D$7/1000,IF($P$10=$A$3,C68*60*Cost!$H$10*Cost!$H$11*Cost!$D$8/1000,IF($P$10=$A$4,C68*60*Cost!$H$10*Cost!$H$11*Cost!$D$9/1000,IF($P$10=$A$5,C68*60*Cost!$H$10*Cost!$H$11*Cost!$D$10/1000,IF($P$10=$A$6,C68*60*Cost!$H$10*Cost!$H$11*Cost!$D$11/1000,0)))))</f>
        <v>599.79434078716076</v>
      </c>
      <c r="E68" s="89">
        <f t="shared" si="6"/>
        <v>4.3997412174904715</v>
      </c>
      <c r="F68" s="278">
        <f>IF($P$10=$A$2,E68*60*Cost!$H$10*Cost!$H$11*Cost!$D$7/1000,IF($P$10=$A$3,E68*60*Cost!$H$10*Cost!$H$11*Cost!$D$8/1000,IF($P$10=$A$4,E68*60*Cost!$H$10*Cost!$H$11*Cost!$D$9/1000,IF($P$10=$A$5,E68*60*Cost!$H$10*Cost!$H$11*Cost!$D$10/1000,IF($P$10=$A$6,E68*60*Cost!$H$10*Cost!$H$11*Cost!$D$11/1000,0)))))</f>
        <v>532.56966749516209</v>
      </c>
      <c r="G68" s="89">
        <f t="shared" si="1"/>
        <v>3.9290770789441436</v>
      </c>
      <c r="H68" s="278">
        <f>IF($P$10=$A$2,G68*60*Cost!$H$10*Cost!$H$11*Cost!$D$7/1000,IF($P$10=$A$3,G68*60*Cost!$H$10*Cost!$H$11*Cost!$D$8/1000,IF($P$10=$A$4,G68*60*Cost!$H$10*Cost!$H$11*Cost!$D$9/1000,IF($P$10=$A$5,G68*60*Cost!$H$10*Cost!$H$11*Cost!$D$10/1000,IF($P$10=$A$6,G68*60*Cost!$H$10*Cost!$H$11*Cost!$D$11/1000,0)))))</f>
        <v>475.59780679320761</v>
      </c>
      <c r="I68" s="89">
        <f t="shared" si="2"/>
        <v>3.4060410610444047</v>
      </c>
      <c r="J68" s="278">
        <f>IF($P$10=$A$2,I68*60*Cost!$H$10*Cost!$H$11*Cost!$D$7/1000,IF($P$10=$A$3,I68*60*Cost!$H$10*Cost!$H$11*Cost!$D$8/1000,IF($P$10=$A$4,I68*60*Cost!$H$10*Cost!$H$11*Cost!$D$9/1000,IF($P$10=$A$5,I68*60*Cost!$H$10*Cost!$H$11*Cost!$D$10/1000,IF($P$10=$A$6,I68*60*Cost!$H$10*Cost!$H$11*Cost!$D$11/1000,0)))))</f>
        <v>412.28655634204154</v>
      </c>
      <c r="K68" s="89">
        <f t="shared" si="3"/>
        <v>2.7522051385954449</v>
      </c>
      <c r="L68" s="278">
        <f>IF($P$10=$A$2,K68*60*Cost!$H$10*Cost!$H$11*Cost!$D$7/1000,IF($P$10=$A$3,K68*60*Cost!$H$10*Cost!$H$11*Cost!$D$8/1000,IF($P$10=$A$4,K68*60*Cost!$H$10*Cost!$H$11*Cost!$D$9/1000,IF($P$10=$A$5,K68*60*Cost!$H$10*Cost!$H$11*Cost!$D$10/1000,IF($P$10=$A$6,K68*60*Cost!$H$10*Cost!$H$11*Cost!$D$11/1000,0)))))</f>
        <v>333.14254250077994</v>
      </c>
      <c r="M68" s="207">
        <f t="shared" si="7"/>
        <v>2.2589089691206596</v>
      </c>
      <c r="N68" s="278">
        <f>IF($P$10=$A$2,M68*60*Cost!$H$10*Cost!$H$11*Cost!$D$7/1000,IF($P$10=$A$3,M68*60*Cost!$H$10*Cost!$H$11*Cost!$D$8/1000,IF($P$10=$A$4,M68*60*Cost!$H$10*Cost!$H$11*Cost!$D$9/1000,IF($P$10=$A$5,M68*60*Cost!$H$10*Cost!$H$11*Cost!$D$10/1000,IF($P$10=$A$6,M68*60*Cost!$H$10*Cost!$H$11*Cost!$D$11/1000,0)))))</f>
        <v>273.4311722253093</v>
      </c>
      <c r="O68" s="89">
        <f t="shared" si="5"/>
        <v>1.707447064327599</v>
      </c>
      <c r="P68" s="278">
        <f>IF($P$10=$A$2,O68*60*Cost!$H$10*Cost!$H$11*Cost!$D$7/1000,IF($P$10=$A$3,O68*60*Cost!$H$10*Cost!$H$11*Cost!$D$8/1000,IF($P$10=$A$4,O68*60*Cost!$H$10*Cost!$H$11*Cost!$D$9/1000,IF($P$10=$A$5,O68*60*Cost!$H$10*Cost!$H$11*Cost!$D$10/1000,IF($P$10=$A$6,O68*60*Cost!$H$10*Cost!$H$11*Cost!$D$11/1000,0)))))</f>
        <v>206.67909096553799</v>
      </c>
      <c r="Q68" s="80"/>
    </row>
    <row r="69" spans="1:17" ht="22.5" customHeight="1" x14ac:dyDescent="0.35">
      <c r="A69" s="74"/>
      <c r="B69" s="91">
        <v>57</v>
      </c>
      <c r="C69" s="90">
        <f t="shared" si="0"/>
        <v>5.0678594969128303</v>
      </c>
      <c r="D69" s="278">
        <f>IF($P$10=$A$2,C69*60*Cost!$H$10*Cost!$H$11*Cost!$D$7/1000,IF($P$10=$A$3,C69*60*Cost!$H$10*Cost!$H$11*Cost!$D$8/1000,IF($P$10=$A$4,C69*60*Cost!$H$10*Cost!$H$11*Cost!$D$9/1000,IF($P$10=$A$5,C69*60*Cost!$H$10*Cost!$H$11*Cost!$D$10/1000,IF($P$10=$A$6,C69*60*Cost!$H$10*Cost!$H$11*Cost!$D$11/1000,0)))))</f>
        <v>613.44249894827146</v>
      </c>
      <c r="E69" s="89">
        <f t="shared" si="6"/>
        <v>4.5053311174281845</v>
      </c>
      <c r="F69" s="278">
        <f>IF($P$10=$A$2,E69*60*Cost!$H$10*Cost!$H$11*Cost!$D$7/1000,IF($P$10=$A$3,E69*60*Cost!$H$10*Cost!$H$11*Cost!$D$8/1000,IF($P$10=$A$4,E69*60*Cost!$H$10*Cost!$H$11*Cost!$D$9/1000,IF($P$10=$A$5,E69*60*Cost!$H$10*Cost!$H$11*Cost!$D$10/1000,IF($P$10=$A$6,E69*60*Cost!$H$10*Cost!$H$11*Cost!$D$11/1000,0)))))</f>
        <v>545.3508687342545</v>
      </c>
      <c r="G69" s="89">
        <f t="shared" si="1"/>
        <v>4.027682087550688</v>
      </c>
      <c r="H69" s="278">
        <f>IF($P$10=$A$2,G69*60*Cost!$H$10*Cost!$H$11*Cost!$D$7/1000,IF($P$10=$A$3,G69*60*Cost!$H$10*Cost!$H$11*Cost!$D$8/1000,IF($P$10=$A$4,G69*60*Cost!$H$10*Cost!$H$11*Cost!$D$9/1000,IF($P$10=$A$5,G69*60*Cost!$H$10*Cost!$H$11*Cost!$D$10/1000,IF($P$10=$A$6,G69*60*Cost!$H$10*Cost!$H$11*Cost!$D$11/1000,0)))))</f>
        <v>487.53351711139265</v>
      </c>
      <c r="I69" s="89">
        <f t="shared" si="2"/>
        <v>3.4975441971135823</v>
      </c>
      <c r="J69" s="278">
        <f>IF($P$10=$A$2,I69*60*Cost!$H$10*Cost!$H$11*Cost!$D$7/1000,IF($P$10=$A$3,I69*60*Cost!$H$10*Cost!$H$11*Cost!$D$8/1000,IF($P$10=$A$4,I69*60*Cost!$H$10*Cost!$H$11*Cost!$D$9/1000,IF($P$10=$A$5,I69*60*Cost!$H$10*Cost!$H$11*Cost!$D$10/1000,IF($P$10=$A$6,I69*60*Cost!$H$10*Cost!$H$11*Cost!$D$11/1000,0)))))</f>
        <v>423.36261566966766</v>
      </c>
      <c r="K69" s="89">
        <f t="shared" si="3"/>
        <v>2.8355978469671892</v>
      </c>
      <c r="L69" s="278">
        <f>IF($P$10=$A$2,K69*60*Cost!$H$10*Cost!$H$11*Cost!$D$7/1000,IF($P$10=$A$3,K69*60*Cost!$H$10*Cost!$H$11*Cost!$D$8/1000,IF($P$10=$A$4,K69*60*Cost!$H$10*Cost!$H$11*Cost!$D$9/1000,IF($P$10=$A$5,K69*60*Cost!$H$10*Cost!$H$11*Cost!$D$10/1000,IF($P$10=$A$6,K69*60*Cost!$H$10*Cost!$H$11*Cost!$D$11/1000,0)))))</f>
        <v>343.23686959267945</v>
      </c>
      <c r="M69" s="207">
        <f t="shared" si="7"/>
        <v>2.3369311128029411</v>
      </c>
      <c r="N69" s="278">
        <f>IF($P$10=$A$2,M69*60*Cost!$H$10*Cost!$H$11*Cost!$D$7/1000,IF($P$10=$A$3,M69*60*Cost!$H$10*Cost!$H$11*Cost!$D$8/1000,IF($P$10=$A$4,M69*60*Cost!$H$10*Cost!$H$11*Cost!$D$9/1000,IF($P$10=$A$5,M69*60*Cost!$H$10*Cost!$H$11*Cost!$D$10/1000,IF($P$10=$A$6,M69*60*Cost!$H$10*Cost!$H$11*Cost!$D$11/1000,0)))))</f>
        <v>282.87541566238872</v>
      </c>
      <c r="O69" s="89">
        <f t="shared" si="5"/>
        <v>1.7713717597436547</v>
      </c>
      <c r="P69" s="278">
        <f>IF($P$10=$A$2,O69*60*Cost!$H$10*Cost!$H$11*Cost!$D$7/1000,IF($P$10=$A$3,O69*60*Cost!$H$10*Cost!$H$11*Cost!$D$8/1000,IF($P$10=$A$4,O69*60*Cost!$H$10*Cost!$H$11*Cost!$D$9/1000,IF($P$10=$A$5,O69*60*Cost!$H$10*Cost!$H$11*Cost!$D$10/1000,IF($P$10=$A$6,O69*60*Cost!$H$10*Cost!$H$11*Cost!$D$11/1000,0)))))</f>
        <v>214.41689919096734</v>
      </c>
      <c r="Q69" s="80"/>
    </row>
    <row r="70" spans="1:17" ht="22.5" customHeight="1" x14ac:dyDescent="0.35">
      <c r="A70" s="74"/>
      <c r="B70" s="91">
        <v>58</v>
      </c>
      <c r="C70" s="90">
        <f t="shared" si="0"/>
        <v>5.1811493911102158</v>
      </c>
      <c r="D70" s="278">
        <f>IF($P$10=$A$2,C70*60*Cost!$H$10*Cost!$H$11*Cost!$D$7/1000,IF($P$10=$A$3,C70*60*Cost!$H$10*Cost!$H$11*Cost!$D$8/1000,IF($P$10=$A$4,C70*60*Cost!$H$10*Cost!$H$11*Cost!$D$9/1000,IF($P$10=$A$5,C70*60*Cost!$H$10*Cost!$H$11*Cost!$D$10/1000,IF($P$10=$A$6,C70*60*Cost!$H$10*Cost!$H$11*Cost!$D$11/1000,0)))))</f>
        <v>627.15575122852215</v>
      </c>
      <c r="E70" s="89">
        <f t="shared" si="6"/>
        <v>4.6115525746709292</v>
      </c>
      <c r="F70" s="278">
        <f>IF($P$10=$A$2,E70*60*Cost!$H$10*Cost!$H$11*Cost!$D$7/1000,IF($P$10=$A$3,E70*60*Cost!$H$10*Cost!$H$11*Cost!$D$8/1000,IF($P$10=$A$4,E70*60*Cost!$H$10*Cost!$H$11*Cost!$D$9/1000,IF($P$10=$A$5,E70*60*Cost!$H$10*Cost!$H$11*Cost!$D$10/1000,IF($P$10=$A$6,E70*60*Cost!$H$10*Cost!$H$11*Cost!$D$11/1000,0)))))</f>
        <v>558.20851725679358</v>
      </c>
      <c r="G70" s="89">
        <f t="shared" si="1"/>
        <v>4.1269822202284789</v>
      </c>
      <c r="H70" s="278">
        <f>IF($P$10=$A$2,G70*60*Cost!$H$10*Cost!$H$11*Cost!$D$7/1000,IF($P$10=$A$3,G70*60*Cost!$H$10*Cost!$H$11*Cost!$D$8/1000,IF($P$10=$A$4,G70*60*Cost!$H$10*Cost!$H$11*Cost!$D$9/1000,IF($P$10=$A$5,G70*60*Cost!$H$10*Cost!$H$11*Cost!$D$10/1000,IF($P$10=$A$6,G70*60*Cost!$H$10*Cost!$H$11*Cost!$D$11/1000,0)))))</f>
        <v>499.55336919546602</v>
      </c>
      <c r="I70" s="89">
        <f t="shared" si="2"/>
        <v>3.5898499913378261</v>
      </c>
      <c r="J70" s="278">
        <f>IF($P$10=$A$2,I70*60*Cost!$H$10*Cost!$H$11*Cost!$D$7/1000,IF($P$10=$A$3,I70*60*Cost!$H$10*Cost!$H$11*Cost!$D$8/1000,IF($P$10=$A$4,I70*60*Cost!$H$10*Cost!$H$11*Cost!$D$9/1000,IF($P$10=$A$5,I70*60*Cost!$H$10*Cost!$H$11*Cost!$D$10/1000,IF($P$10=$A$6,I70*60*Cost!$H$10*Cost!$H$11*Cost!$D$11/1000,0)))))</f>
        <v>434.53583329948128</v>
      </c>
      <c r="K70" s="89">
        <f t="shared" si="3"/>
        <v>2.9200010322648846</v>
      </c>
      <c r="L70" s="278">
        <f>IF($P$10=$A$2,K70*60*Cost!$H$10*Cost!$H$11*Cost!$D$7/1000,IF($P$10=$A$3,K70*60*Cost!$H$10*Cost!$H$11*Cost!$D$8/1000,IF($P$10=$A$4,K70*60*Cost!$H$10*Cost!$H$11*Cost!$D$9/1000,IF($P$10=$A$5,K70*60*Cost!$H$10*Cost!$H$11*Cost!$D$10/1000,IF($P$10=$A$6,K70*60*Cost!$H$10*Cost!$H$11*Cost!$D$11/1000,0)))))</f>
        <v>353.45351055120494</v>
      </c>
      <c r="M70" s="207">
        <f t="shared" si="7"/>
        <v>2.4162207278178243</v>
      </c>
      <c r="N70" s="278">
        <f>IF($P$10=$A$2,M70*60*Cost!$H$10*Cost!$H$11*Cost!$D$7/1000,IF($P$10=$A$3,M70*60*Cost!$H$10*Cost!$H$11*Cost!$D$8/1000,IF($P$10=$A$4,M70*60*Cost!$H$10*Cost!$H$11*Cost!$D$9/1000,IF($P$10=$A$5,M70*60*Cost!$H$10*Cost!$H$11*Cost!$D$10/1000,IF($P$10=$A$6,M70*60*Cost!$H$10*Cost!$H$11*Cost!$D$11/1000,0)))))</f>
        <v>292.47308102880351</v>
      </c>
      <c r="O70" s="89">
        <f t="shared" si="5"/>
        <v>1.836515350572113</v>
      </c>
      <c r="P70" s="278">
        <f>IF($P$10=$A$2,O70*60*Cost!$H$10*Cost!$H$11*Cost!$D$7/1000,IF($P$10=$A$3,O70*60*Cost!$H$10*Cost!$H$11*Cost!$D$8/1000,IF($P$10=$A$4,O70*60*Cost!$H$10*Cost!$H$11*Cost!$D$9/1000,IF($P$10=$A$5,O70*60*Cost!$H$10*Cost!$H$11*Cost!$D$10/1000,IF($P$10=$A$6,O70*60*Cost!$H$10*Cost!$H$11*Cost!$D$11/1000,0)))))</f>
        <v>222.30224944043982</v>
      </c>
      <c r="Q70" s="80"/>
    </row>
    <row r="71" spans="1:17" ht="22.5" customHeight="1" x14ac:dyDescent="0.35">
      <c r="A71" s="74"/>
      <c r="B71" s="91">
        <v>59</v>
      </c>
      <c r="C71" s="90">
        <f t="shared" si="0"/>
        <v>5.2949702764214193</v>
      </c>
      <c r="D71" s="278">
        <f>IF($P$10=$A$2,C71*60*Cost!$H$10*Cost!$H$11*Cost!$D$7/1000,IF($P$10=$A$3,C71*60*Cost!$H$10*Cost!$H$11*Cost!$D$8/1000,IF($P$10=$A$4,C71*60*Cost!$H$10*Cost!$H$11*Cost!$D$9/1000,IF($P$10=$A$5,C71*60*Cost!$H$10*Cost!$H$11*Cost!$D$10/1000,IF($P$10=$A$6,C71*60*Cost!$H$10*Cost!$H$11*Cost!$D$11/1000,0)))))</f>
        <v>640.9332776892187</v>
      </c>
      <c r="E71" s="89">
        <f t="shared" si="6"/>
        <v>4.7183983796179829</v>
      </c>
      <c r="F71" s="278">
        <f>IF($P$10=$A$2,E71*60*Cost!$H$10*Cost!$H$11*Cost!$D$7/1000,IF($P$10=$A$3,E71*60*Cost!$H$10*Cost!$H$11*Cost!$D$8/1000,IF($P$10=$A$4,E71*60*Cost!$H$10*Cost!$H$11*Cost!$D$9/1000,IF($P$10=$A$5,E71*60*Cost!$H$10*Cost!$H$11*Cost!$D$10/1000,IF($P$10=$A$6,E71*60*Cost!$H$10*Cost!$H$11*Cost!$D$11/1000,0)))))</f>
        <v>571.14174037175701</v>
      </c>
      <c r="G71" s="89">
        <f t="shared" si="1"/>
        <v>4.2269702652478873</v>
      </c>
      <c r="H71" s="278">
        <f>IF($P$10=$A$2,G71*60*Cost!$H$10*Cost!$H$11*Cost!$D$7/1000,IF($P$10=$A$3,G71*60*Cost!$H$10*Cost!$H$11*Cost!$D$8/1000,IF($P$10=$A$4,G71*60*Cost!$H$10*Cost!$H$11*Cost!$D$9/1000,IF($P$10=$A$5,G71*60*Cost!$H$10*Cost!$H$11*Cost!$D$10/1000,IF($P$10=$A$6,G71*60*Cost!$H$10*Cost!$H$11*Cost!$D$11/1000,0)))))</f>
        <v>511.65649009671102</v>
      </c>
      <c r="I71" s="89">
        <f t="shared" si="2"/>
        <v>3.6829514631939837</v>
      </c>
      <c r="J71" s="278">
        <f>IF($P$10=$A$2,I71*60*Cost!$H$10*Cost!$H$11*Cost!$D$7/1000,IF($P$10=$A$3,I71*60*Cost!$H$10*Cost!$H$11*Cost!$D$8/1000,IF($P$10=$A$4,I71*60*Cost!$H$10*Cost!$H$11*Cost!$D$9/1000,IF($P$10=$A$5,I71*60*Cost!$H$10*Cost!$H$11*Cost!$D$10/1000,IF($P$10=$A$6,I71*60*Cost!$H$10*Cost!$H$11*Cost!$D$11/1000,0)))))</f>
        <v>445.80536426931076</v>
      </c>
      <c r="K71" s="89">
        <f t="shared" si="3"/>
        <v>3.0054091996831449</v>
      </c>
      <c r="L71" s="278">
        <f>IF($P$10=$A$2,K71*60*Cost!$H$10*Cost!$H$11*Cost!$D$7/1000,IF($P$10=$A$3,K71*60*Cost!$H$10*Cost!$H$11*Cost!$D$8/1000,IF($P$10=$A$4,K71*60*Cost!$H$10*Cost!$H$11*Cost!$D$9/1000,IF($P$10=$A$5,K71*60*Cost!$H$10*Cost!$H$11*Cost!$D$10/1000,IF($P$10=$A$6,K71*60*Cost!$H$10*Cost!$H$11*Cost!$D$11/1000,0)))))</f>
        <v>363.79180025390218</v>
      </c>
      <c r="M71" s="207">
        <f t="shared" si="7"/>
        <v>2.4967760187919867</v>
      </c>
      <c r="N71" s="278">
        <f>IF($P$10=$A$2,M71*60*Cost!$H$10*Cost!$H$11*Cost!$D$7/1000,IF($P$10=$A$3,M71*60*Cost!$H$10*Cost!$H$11*Cost!$D$8/1000,IF($P$10=$A$4,M71*60*Cost!$H$10*Cost!$H$11*Cost!$D$9/1000,IF($P$10=$A$5,M71*60*Cost!$H$10*Cost!$H$11*Cost!$D$10/1000,IF($P$10=$A$6,M71*60*Cost!$H$10*Cost!$H$11*Cost!$D$11/1000,0)))))</f>
        <v>302.22395100236889</v>
      </c>
      <c r="O71" s="89">
        <f t="shared" si="5"/>
        <v>1.902879461792403</v>
      </c>
      <c r="P71" s="278">
        <f>IF($P$10=$A$2,O71*60*Cost!$H$10*Cost!$H$11*Cost!$D$7/1000,IF($P$10=$A$3,O71*60*Cost!$H$10*Cost!$H$11*Cost!$D$8/1000,IF($P$10=$A$4,O71*60*Cost!$H$10*Cost!$H$11*Cost!$D$9/1000,IF($P$10=$A$5,O71*60*Cost!$H$10*Cost!$H$11*Cost!$D$10/1000,IF($P$10=$A$6,O71*60*Cost!$H$10*Cost!$H$11*Cost!$D$11/1000,0)))))</f>
        <v>230.3353384106955</v>
      </c>
      <c r="Q71" s="80"/>
    </row>
    <row r="72" spans="1:17" ht="22.5" customHeight="1" x14ac:dyDescent="0.35">
      <c r="A72" s="74"/>
      <c r="B72" s="91">
        <v>60</v>
      </c>
      <c r="C72" s="90">
        <f t="shared" si="0"/>
        <v>5.4093155780218476</v>
      </c>
      <c r="D72" s="278">
        <f>IF($P$10=$A$2,C72*60*Cost!$H$10*Cost!$H$11*Cost!$D$7/1000,IF($P$10=$A$3,C72*60*Cost!$H$10*Cost!$H$11*Cost!$D$8/1000,IF($P$10=$A$4,C72*60*Cost!$H$10*Cost!$H$11*Cost!$D$9/1000,IF($P$10=$A$5,C72*60*Cost!$H$10*Cost!$H$11*Cost!$D$10/1000,IF($P$10=$A$6,C72*60*Cost!$H$10*Cost!$H$11*Cost!$D$11/1000,0)))))</f>
        <v>654.77428247624778</v>
      </c>
      <c r="E72" s="89">
        <f t="shared" si="6"/>
        <v>4.8258615261441751</v>
      </c>
      <c r="F72" s="278">
        <f>IF($P$10=$A$2,E72*60*Cost!$H$10*Cost!$H$11*Cost!$D$7/1000,IF($P$10=$A$3,E72*60*Cost!$H$10*Cost!$H$11*Cost!$D$8/1000,IF($P$10=$A$4,E72*60*Cost!$H$10*Cost!$H$11*Cost!$D$9/1000,IF($P$10=$A$5,E72*60*Cost!$H$10*Cost!$H$11*Cost!$D$10/1000,IF($P$10=$A$6,E72*60*Cost!$H$10*Cost!$H$11*Cost!$D$11/1000,0)))))</f>
        <v>584.14969001795941</v>
      </c>
      <c r="G72" s="89">
        <f t="shared" si="1"/>
        <v>4.3276392070983434</v>
      </c>
      <c r="H72" s="278">
        <f>IF($P$10=$A$2,G72*60*Cost!$H$10*Cost!$H$11*Cost!$D$7/1000,IF($P$10=$A$3,G72*60*Cost!$H$10*Cost!$H$11*Cost!$D$8/1000,IF($P$10=$A$4,G72*60*Cost!$H$10*Cost!$H$11*Cost!$D$9/1000,IF($P$10=$A$5,G72*60*Cost!$H$10*Cost!$H$11*Cost!$D$10/1000,IF($P$10=$A$6,G72*60*Cost!$H$10*Cost!$H$11*Cost!$D$11/1000,0)))))</f>
        <v>523.84203061787991</v>
      </c>
      <c r="I72" s="89">
        <f t="shared" si="2"/>
        <v>3.7768418106703621</v>
      </c>
      <c r="J72" s="278">
        <f>IF($P$10=$A$2,I72*60*Cost!$H$10*Cost!$H$11*Cost!$D$7/1000,IF($P$10=$A$3,I72*60*Cost!$H$10*Cost!$H$11*Cost!$D$8/1000,IF($P$10=$A$4,I72*60*Cost!$H$10*Cost!$H$11*Cost!$D$9/1000,IF($P$10=$A$5,I72*60*Cost!$H$10*Cost!$H$11*Cost!$D$10/1000,IF($P$10=$A$6,I72*60*Cost!$H$10*Cost!$H$11*Cost!$D$11/1000,0)))))</f>
        <v>457.17038522502531</v>
      </c>
      <c r="K72" s="89">
        <f t="shared" si="3"/>
        <v>3.0918169774804221</v>
      </c>
      <c r="L72" s="278">
        <f>IF($P$10=$A$2,K72*60*Cost!$H$10*Cost!$H$11*Cost!$D$7/1000,IF($P$10=$A$3,K72*60*Cost!$H$10*Cost!$H$11*Cost!$D$8/1000,IF($P$10=$A$4,K72*60*Cost!$H$10*Cost!$H$11*Cost!$D$9/1000,IF($P$10=$A$5,K72*60*Cost!$H$10*Cost!$H$11*Cost!$D$10/1000,IF($P$10=$A$6,K72*60*Cost!$H$10*Cost!$H$11*Cost!$D$11/1000,0)))))</f>
        <v>374.25108847466242</v>
      </c>
      <c r="M72" s="207">
        <f t="shared" si="7"/>
        <v>2.5785952235253355</v>
      </c>
      <c r="N72" s="278">
        <f>IF($P$10=$A$2,M72*60*Cost!$H$10*Cost!$H$11*Cost!$D$7/1000,IF($P$10=$A$3,M72*60*Cost!$H$10*Cost!$H$11*Cost!$D$8/1000,IF($P$10=$A$4,M72*60*Cost!$H$10*Cost!$H$11*Cost!$D$9/1000,IF($P$10=$A$5,M72*60*Cost!$H$10*Cost!$H$11*Cost!$D$10/1000,IF($P$10=$A$6,M72*60*Cost!$H$10*Cost!$H$11*Cost!$D$11/1000,0)))))</f>
        <v>312.12781227637629</v>
      </c>
      <c r="O72" s="89">
        <f>0.0004*POWER(B72,2.0766)</f>
        <v>1.9704656927137214</v>
      </c>
      <c r="P72" s="278">
        <f>IF($P$10=$A$2,O72*60*Cost!$H$10*Cost!$H$11*Cost!$D$7/1000,IF($P$10=$A$3,O72*60*Cost!$H$10*Cost!$H$11*Cost!$D$8/1000,IF($P$10=$A$4,O72*60*Cost!$H$10*Cost!$H$11*Cost!$D$9/1000,IF($P$10=$A$5,O72*60*Cost!$H$10*Cost!$H$11*Cost!$D$10/1000,IF($P$10=$A$6,O72*60*Cost!$H$10*Cost!$H$11*Cost!$D$11/1000,0)))))</f>
        <v>238.51635969120352</v>
      </c>
      <c r="Q72" s="80"/>
    </row>
    <row r="73" spans="1:17" ht="22.5" customHeight="1" x14ac:dyDescent="0.35">
      <c r="A73" s="74"/>
      <c r="B73" s="91">
        <v>61</v>
      </c>
      <c r="C73" s="90">
        <f t="shared" si="0"/>
        <v>5.5241789109864312</v>
      </c>
      <c r="D73" s="278">
        <f>IF($P$10=$A$2,C73*60*Cost!$H$10*Cost!$H$11*Cost!$D$7/1000,IF($P$10=$A$3,C73*60*Cost!$H$10*Cost!$H$11*Cost!$D$8/1000,IF($P$10=$A$4,C73*60*Cost!$H$10*Cost!$H$11*Cost!$D$9/1000,IF($P$10=$A$5,C73*60*Cost!$H$10*Cost!$H$11*Cost!$D$10/1000,IF($P$10=$A$6,C73*60*Cost!$H$10*Cost!$H$11*Cost!$D$11/1000,0)))))</f>
        <v>668.67799272201205</v>
      </c>
      <c r="E73" s="89">
        <f t="shared" si="6"/>
        <v>4.9339352025513836</v>
      </c>
      <c r="F73" s="278">
        <f>IF($P$10=$A$2,E73*60*Cost!$H$10*Cost!$H$11*Cost!$D$7/1000,IF($P$10=$A$3,E73*60*Cost!$H$10*Cost!$H$11*Cost!$D$8/1000,IF($P$10=$A$4,E73*60*Cost!$H$10*Cost!$H$11*Cost!$D$9/1000,IF($P$10=$A$5,E73*60*Cost!$H$10*Cost!$H$11*Cost!$D$10/1000,IF($P$10=$A$6,E73*60*Cost!$H$10*Cost!$H$11*Cost!$D$11/1000,0)))))</f>
        <v>597.23154166877009</v>
      </c>
      <c r="G73" s="89">
        <f t="shared" si="1"/>
        <v>4.428982217956638</v>
      </c>
      <c r="H73" s="278">
        <f>IF($P$10=$A$2,G73*60*Cost!$H$10*Cost!$H$11*Cost!$D$7/1000,IF($P$10=$A$3,G73*60*Cost!$H$10*Cost!$H$11*Cost!$D$8/1000,IF($P$10=$A$4,G73*60*Cost!$H$10*Cost!$H$11*Cost!$D$9/1000,IF($P$10=$A$5,G73*60*Cost!$H$10*Cost!$H$11*Cost!$D$10/1000,IF($P$10=$A$6,G73*60*Cost!$H$10*Cost!$H$11*Cost!$D$11/1000,0)))))</f>
        <v>536.10916428046937</v>
      </c>
      <c r="I73" s="89">
        <f t="shared" si="2"/>
        <v>3.8715144027896673</v>
      </c>
      <c r="J73" s="278">
        <f>IF($P$10=$A$2,I73*60*Cost!$H$10*Cost!$H$11*Cost!$D$7/1000,IF($P$10=$A$3,I73*60*Cost!$H$10*Cost!$H$11*Cost!$D$8/1000,IF($P$10=$A$4,I73*60*Cost!$H$10*Cost!$H$11*Cost!$D$9/1000,IF($P$10=$A$5,I73*60*Cost!$H$10*Cost!$H$11*Cost!$D$10/1000,IF($P$10=$A$6,I73*60*Cost!$H$10*Cost!$H$11*Cost!$D$11/1000,0)))))</f>
        <v>468.6300935154693</v>
      </c>
      <c r="K73" s="89">
        <f t="shared" si="3"/>
        <v>3.1792191122055953</v>
      </c>
      <c r="L73" s="278">
        <f>IF($P$10=$A$2,K73*60*Cost!$H$10*Cost!$H$11*Cost!$D$7/1000,IF($P$10=$A$3,K73*60*Cost!$H$10*Cost!$H$11*Cost!$D$8/1000,IF($P$10=$A$4,K73*60*Cost!$H$10*Cost!$H$11*Cost!$D$9/1000,IF($P$10=$A$5,K73*60*Cost!$H$10*Cost!$H$11*Cost!$D$10/1000,IF($P$10=$A$6,K73*60*Cost!$H$10*Cost!$H$11*Cost!$D$11/1000,0)))))</f>
        <v>384.83073930592263</v>
      </c>
      <c r="M73" s="207">
        <f t="shared" si="7"/>
        <v>2.661676611831056</v>
      </c>
      <c r="N73" s="278">
        <f>IF($P$10=$A$2,M73*60*Cost!$H$10*Cost!$H$11*Cost!$D$7/1000,IF($P$10=$A$3,M73*60*Cost!$H$10*Cost!$H$11*Cost!$D$8/1000,IF($P$10=$A$4,M73*60*Cost!$H$10*Cost!$H$11*Cost!$D$9/1000,IF($P$10=$A$5,M73*60*Cost!$H$10*Cost!$H$11*Cost!$D$10/1000,IF($P$10=$A$6,M73*60*Cost!$H$10*Cost!$H$11*Cost!$D$11/1000,0)))))</f>
        <v>322.18445541918629</v>
      </c>
      <c r="O73" s="89">
        <f>0.0004*POWER(B73,2.0766)</f>
        <v>2.0392756178055995</v>
      </c>
      <c r="P73" s="278">
        <f>IF($P$10=$A$2,O73*60*Cost!$H$10*Cost!$H$11*Cost!$D$7/1000,IF($P$10=$A$3,O73*60*Cost!$H$10*Cost!$H$11*Cost!$D$8/1000,IF($P$10=$A$4,O73*60*Cost!$H$10*Cost!$H$11*Cost!$D$9/1000,IF($P$10=$A$5,O73*60*Cost!$H$10*Cost!$H$11*Cost!$D$10/1000,IF($P$10=$A$6,O73*60*Cost!$H$10*Cost!$H$11*Cost!$D$11/1000,0)))))</f>
        <v>246.84550386469897</v>
      </c>
      <c r="Q73" s="80"/>
    </row>
    <row r="74" spans="1:17" ht="22.5" customHeight="1" x14ac:dyDescent="0.35">
      <c r="A74" s="74"/>
      <c r="B74" s="91">
        <v>62</v>
      </c>
      <c r="C74" s="90">
        <f t="shared" si="0"/>
        <v>5.6395540717739623</v>
      </c>
      <c r="D74" s="278">
        <f>IF($P$10=$A$2,C74*60*Cost!$H$10*Cost!$H$11*Cost!$D$7/1000,IF($P$10=$A$3,C74*60*Cost!$H$10*Cost!$H$11*Cost!$D$8/1000,IF($P$10=$A$4,C74*60*Cost!$H$10*Cost!$H$11*Cost!$D$9/1000,IF($P$10=$A$5,C74*60*Cost!$H$10*Cost!$H$11*Cost!$D$10/1000,IF($P$10=$A$6,C74*60*Cost!$H$10*Cost!$H$11*Cost!$D$11/1000,0)))))</f>
        <v>682.64365751464811</v>
      </c>
      <c r="E74" s="89">
        <f t="shared" si="6"/>
        <v>5.0426127830644996</v>
      </c>
      <c r="F74" s="278">
        <f>IF($P$10=$A$2,E74*60*Cost!$H$10*Cost!$H$11*Cost!$D$7/1000,IF($P$10=$A$3,E74*60*Cost!$H$10*Cost!$H$11*Cost!$D$8/1000,IF($P$10=$A$4,E74*60*Cost!$H$10*Cost!$H$11*Cost!$D$9/1000,IF($P$10=$A$5,E74*60*Cost!$H$10*Cost!$H$11*Cost!$D$10/1000,IF($P$10=$A$6,E74*60*Cost!$H$10*Cost!$H$11*Cost!$D$11/1000,0)))))</f>
        <v>610.38649330273495</v>
      </c>
      <c r="G74" s="89">
        <f t="shared" si="1"/>
        <v>4.5309926496603889</v>
      </c>
      <c r="H74" s="278">
        <f>IF($P$10=$A$2,G74*60*Cost!$H$10*Cost!$H$11*Cost!$D$7/1000,IF($P$10=$A$3,G74*60*Cost!$H$10*Cost!$H$11*Cost!$D$8/1000,IF($P$10=$A$4,G74*60*Cost!$H$10*Cost!$H$11*Cost!$D$9/1000,IF($P$10=$A$5,G74*60*Cost!$H$10*Cost!$H$11*Cost!$D$10/1000,IF($P$10=$A$6,G74*60*Cost!$H$10*Cost!$H$11*Cost!$D$11/1000,0)))))</f>
        <v>548.45708635314361</v>
      </c>
      <c r="I74" s="89">
        <f t="shared" si="2"/>
        <v>3.9669627725630177</v>
      </c>
      <c r="J74" s="278">
        <f>IF($P$10=$A$2,I74*60*Cost!$H$10*Cost!$H$11*Cost!$D$7/1000,IF($P$10=$A$3,I74*60*Cost!$H$10*Cost!$H$11*Cost!$D$8/1000,IF($P$10=$A$4,I74*60*Cost!$H$10*Cost!$H$11*Cost!$D$9/1000,IF($P$10=$A$5,I74*60*Cost!$H$10*Cost!$H$11*Cost!$D$10/1000,IF($P$10=$A$6,I74*60*Cost!$H$10*Cost!$H$11*Cost!$D$11/1000,0)))))</f>
        <v>480.18370633957585</v>
      </c>
      <c r="K74" s="89">
        <f t="shared" si="3"/>
        <v>3.2676104641853145</v>
      </c>
      <c r="L74" s="278">
        <f>IF($P$10=$A$2,K74*60*Cost!$H$10*Cost!$H$11*Cost!$D$7/1000,IF($P$10=$A$3,K74*60*Cost!$H$10*Cost!$H$11*Cost!$D$8/1000,IF($P$10=$A$4,K74*60*Cost!$H$10*Cost!$H$11*Cost!$D$9/1000,IF($P$10=$A$5,K74*60*Cost!$H$10*Cost!$H$11*Cost!$D$10/1000,IF($P$10=$A$6,K74*60*Cost!$H$10*Cost!$H$11*Cost!$D$11/1000,0)))))</f>
        <v>395.53013061242706</v>
      </c>
      <c r="M74" s="207">
        <f t="shared" si="7"/>
        <v>2.7460184844346931</v>
      </c>
      <c r="N74" s="278">
        <f>IF($P$10=$A$2,M74*60*Cost!$H$10*Cost!$H$11*Cost!$D$7/1000,IF($P$10=$A$3,M74*60*Cost!$H$10*Cost!$H$11*Cost!$D$8/1000,IF($P$10=$A$4,M74*60*Cost!$H$10*Cost!$H$11*Cost!$D$9/1000,IF($P$10=$A$5,M74*60*Cost!$H$10*Cost!$H$11*Cost!$D$10/1000,IF($P$10=$A$6,M74*60*Cost!$H$10*Cost!$H$11*Cost!$D$11/1000,0)))))</f>
        <v>332.3936747409669</v>
      </c>
      <c r="O74" s="89">
        <f>0.0004*POWER(B74,2.0766)</f>
        <v>2.1093107874882326</v>
      </c>
      <c r="P74" s="278">
        <f>IF($P$10=$A$2,O74*60*Cost!$H$10*Cost!$H$11*Cost!$D$7/1000,IF($P$10=$A$3,O74*60*Cost!$H$10*Cost!$H$11*Cost!$D$8/1000,IF($P$10=$A$4,O74*60*Cost!$H$10*Cost!$H$11*Cost!$D$9/1000,IF($P$10=$A$5,O74*60*Cost!$H$10*Cost!$H$11*Cost!$D$10/1000,IF($P$10=$A$6,O74*60*Cost!$H$10*Cost!$H$11*Cost!$D$11/1000,0)))))</f>
        <v>255.32295860284867</v>
      </c>
      <c r="Q74" s="80"/>
    </row>
    <row r="75" spans="1:17" ht="22.5" customHeight="1" x14ac:dyDescent="0.35">
      <c r="A75" s="74"/>
      <c r="B75" s="91">
        <v>63</v>
      </c>
      <c r="C75" s="90">
        <f t="shared" si="0"/>
        <v>5.7554350302248425</v>
      </c>
      <c r="D75" s="278">
        <f>IF($P$10=$A$2,C75*60*Cost!$H$10*Cost!$H$11*Cost!$D$7/1000,IF($P$10=$A$3,C75*60*Cost!$H$10*Cost!$H$11*Cost!$D$8/1000,IF($P$10=$A$4,C75*60*Cost!$H$10*Cost!$H$11*Cost!$D$9/1000,IF($P$10=$A$5,C75*60*Cost!$H$10*Cost!$H$11*Cost!$D$10/1000,IF($P$10=$A$6,C75*60*Cost!$H$10*Cost!$H$11*Cost!$D$11/1000,0)))))</f>
        <v>696.67054692938655</v>
      </c>
      <c r="E75" s="89">
        <f t="shared" si="6"/>
        <v>5.1518878198310061</v>
      </c>
      <c r="F75" s="278">
        <f>IF($P$10=$A$2,E75*60*Cost!$H$10*Cost!$H$11*Cost!$D$7/1000,IF($P$10=$A$3,E75*60*Cost!$H$10*Cost!$H$11*Cost!$D$8/1000,IF($P$10=$A$4,E75*60*Cost!$H$10*Cost!$H$11*Cost!$D$9/1000,IF($P$10=$A$5,E75*60*Cost!$H$10*Cost!$H$11*Cost!$D$10/1000,IF($P$10=$A$6,E75*60*Cost!$H$10*Cost!$H$11*Cost!$D$11/1000,0)))))</f>
        <v>623.61376443516167</v>
      </c>
      <c r="G75" s="89">
        <f t="shared" si="1"/>
        <v>4.6336640261491988</v>
      </c>
      <c r="H75" s="278">
        <f>IF($P$10=$A$2,G75*60*Cost!$H$10*Cost!$H$11*Cost!$D$7/1000,IF($P$10=$A$3,G75*60*Cost!$H$10*Cost!$H$11*Cost!$D$8/1000,IF($P$10=$A$4,G75*60*Cost!$H$10*Cost!$H$11*Cost!$D$9/1000,IF($P$10=$A$5,G75*60*Cost!$H$10*Cost!$H$11*Cost!$D$10/1000,IF($P$10=$A$6,G75*60*Cost!$H$10*Cost!$H$11*Cost!$D$11/1000,0)))))</f>
        <v>560.88501293676757</v>
      </c>
      <c r="I75" s="89">
        <f t="shared" si="2"/>
        <v>4.0631806103437595</v>
      </c>
      <c r="J75" s="278">
        <f>IF($P$10=$A$2,I75*60*Cost!$H$10*Cost!$H$11*Cost!$D$7/1000,IF($P$10=$A$3,I75*60*Cost!$H$10*Cost!$H$11*Cost!$D$8/1000,IF($P$10=$A$4,I75*60*Cost!$H$10*Cost!$H$11*Cost!$D$9/1000,IF($P$10=$A$5,I75*60*Cost!$H$10*Cost!$H$11*Cost!$D$10/1000,IF($P$10=$A$6,I75*60*Cost!$H$10*Cost!$H$11*Cost!$D$11/1000,0)))))</f>
        <v>491.83045994187546</v>
      </c>
      <c r="K75" s="89">
        <f t="shared" si="3"/>
        <v>3.3569860032539629</v>
      </c>
      <c r="L75" s="278">
        <f>IF($P$10=$A$2,K75*60*Cost!$H$10*Cost!$H$11*Cost!$D$7/1000,IF($P$10=$A$3,K75*60*Cost!$H$10*Cost!$H$11*Cost!$D$8/1000,IF($P$10=$A$4,K75*60*Cost!$H$10*Cost!$H$11*Cost!$D$9/1000,IF($P$10=$A$5,K75*60*Cost!$H$10*Cost!$H$11*Cost!$D$10/1000,IF($P$10=$A$6,K75*60*Cost!$H$10*Cost!$H$11*Cost!$D$11/1000,0)))))</f>
        <v>406.34865351435815</v>
      </c>
      <c r="M75" s="207">
        <f t="shared" si="7"/>
        <v>2.8316191719283985</v>
      </c>
      <c r="N75" s="278">
        <f>IF($P$10=$A$2,M75*60*Cost!$H$10*Cost!$H$11*Cost!$D$7/1000,IF($P$10=$A$3,M75*60*Cost!$H$10*Cost!$H$11*Cost!$D$8/1000,IF($P$10=$A$4,M75*60*Cost!$H$10*Cost!$H$11*Cost!$D$9/1000,IF($P$10=$A$5,M75*60*Cost!$H$10*Cost!$H$11*Cost!$D$10/1000,IF($P$10=$A$6,M75*60*Cost!$H$10*Cost!$H$11*Cost!$D$11/1000,0)))))</f>
        <v>342.75526816710999</v>
      </c>
      <c r="O75" s="89">
        <f t="shared" ref="O75:O81" si="8">0.0004*POWER(B75,2.0766)</f>
        <v>2.1805727288852594</v>
      </c>
      <c r="P75" s="278">
        <f>IF($P$10=$A$2,O75*60*Cost!$H$10*Cost!$H$11*Cost!$D$7/1000,IF($P$10=$A$3,O75*60*Cost!$H$10*Cost!$H$11*Cost!$D$8/1000,IF($P$10=$A$4,O75*60*Cost!$H$10*Cost!$H$11*Cost!$D$9/1000,IF($P$10=$A$5,O75*60*Cost!$H$10*Cost!$H$11*Cost!$D$10/1000,IF($P$10=$A$6,O75*60*Cost!$H$10*Cost!$H$11*Cost!$D$11/1000,0)))))</f>
        <v>263.94890875737195</v>
      </c>
      <c r="Q75" s="80"/>
    </row>
    <row r="76" spans="1:17" ht="22.5" customHeight="1" x14ac:dyDescent="0.35">
      <c r="A76" s="74"/>
      <c r="B76" s="91">
        <v>64</v>
      </c>
      <c r="C76" s="90">
        <f t="shared" si="0"/>
        <v>5.8718159220336563</v>
      </c>
      <c r="D76" s="278">
        <f>IF($P$10=$A$2,C76*60*Cost!$H$10*Cost!$H$11*Cost!$D$7/1000,IF($P$10=$A$3,C76*60*Cost!$H$10*Cost!$H$11*Cost!$D$8/1000,IF($P$10=$A$4,C76*60*Cost!$H$10*Cost!$H$11*Cost!$D$9/1000,IF($P$10=$A$5,C76*60*Cost!$H$10*Cost!$H$11*Cost!$D$10/1000,IF($P$10=$A$6,C76*60*Cost!$H$10*Cost!$H$11*Cost!$D$11/1000,0)))))</f>
        <v>710.75795111739103</v>
      </c>
      <c r="E76" s="89">
        <f t="shared" si="6"/>
        <v>5.2617540353867058</v>
      </c>
      <c r="F76" s="278">
        <f>IF($P$10=$A$2,E76*60*Cost!$H$10*Cost!$H$11*Cost!$D$7/1000,IF($P$10=$A$3,E76*60*Cost!$H$10*Cost!$H$11*Cost!$D$8/1000,IF($P$10=$A$4,E76*60*Cost!$H$10*Cost!$H$11*Cost!$D$9/1000,IF($P$10=$A$5,E76*60*Cost!$H$10*Cost!$H$11*Cost!$D$10/1000,IF($P$10=$A$6,E76*60*Cost!$H$10*Cost!$H$11*Cost!$D$11/1000,0)))))</f>
        <v>636.912595206128</v>
      </c>
      <c r="G76" s="89">
        <f t="shared" si="1"/>
        <v>4.7369900363391686</v>
      </c>
      <c r="H76" s="278">
        <f>IF($P$10=$A$2,G76*60*Cost!$H$10*Cost!$H$11*Cost!$D$7/1000,IF($P$10=$A$3,G76*60*Cost!$H$10*Cost!$H$11*Cost!$D$8/1000,IF($P$10=$A$4,G76*60*Cost!$H$10*Cost!$H$11*Cost!$D$9/1000,IF($P$10=$A$5,G76*60*Cost!$H$10*Cost!$H$11*Cost!$D$10/1000,IF($P$10=$A$6,G76*60*Cost!$H$10*Cost!$H$11*Cost!$D$11/1000,0)))))</f>
        <v>573.39218010189938</v>
      </c>
      <c r="I76" s="89">
        <f t="shared" si="2"/>
        <v>4.1601617575522321</v>
      </c>
      <c r="J76" s="278">
        <f>IF($P$10=$A$2,I76*60*Cost!$H$10*Cost!$H$11*Cost!$D$7/1000,IF($P$10=$A$3,I76*60*Cost!$H$10*Cost!$H$11*Cost!$D$8/1000,IF($P$10=$A$4,I76*60*Cost!$H$10*Cost!$H$11*Cost!$D$9/1000,IF($P$10=$A$5,I76*60*Cost!$H$10*Cost!$H$11*Cost!$D$10/1000,IF($P$10=$A$6,I76*60*Cost!$H$10*Cost!$H$11*Cost!$D$11/1000,0)))))</f>
        <v>503.56960885290511</v>
      </c>
      <c r="K76" s="89">
        <f t="shared" si="3"/>
        <v>3.4473408047094916</v>
      </c>
      <c r="L76" s="278">
        <f>IF($P$10=$A$2,K76*60*Cost!$H$10*Cost!$H$11*Cost!$D$7/1000,IF($P$10=$A$3,K76*60*Cost!$H$10*Cost!$H$11*Cost!$D$8/1000,IF($P$10=$A$4,K76*60*Cost!$H$10*Cost!$H$11*Cost!$D$9/1000,IF($P$10=$A$5,K76*60*Cost!$H$10*Cost!$H$11*Cost!$D$10/1000,IF($P$10=$A$6,K76*60*Cost!$H$10*Cost!$H$11*Cost!$D$11/1000,0)))))</f>
        <v>417.28571189780774</v>
      </c>
      <c r="M76" s="207">
        <f t="shared" si="7"/>
        <v>2.9184770337767096</v>
      </c>
      <c r="N76" s="278">
        <f>IF($P$10=$A$2,M76*60*Cost!$H$10*Cost!$H$11*Cost!$D$7/1000,IF($P$10=$A$3,M76*60*Cost!$H$10*Cost!$H$11*Cost!$D$8/1000,IF($P$10=$A$4,M76*60*Cost!$H$10*Cost!$H$11*Cost!$D$9/1000,IF($P$10=$A$5,M76*60*Cost!$H$10*Cost!$H$11*Cost!$D$10/1000,IF($P$10=$A$6,M76*60*Cost!$H$10*Cost!$H$11*Cost!$D$11/1000,0)))))</f>
        <v>353.26903711788486</v>
      </c>
      <c r="O76" s="89">
        <f t="shared" si="8"/>
        <v>2.2530629465412724</v>
      </c>
      <c r="P76" s="278">
        <f>IF($P$10=$A$2,O76*60*Cost!$H$10*Cost!$H$11*Cost!$D$7/1000,IF($P$10=$A$3,O76*60*Cost!$H$10*Cost!$H$11*Cost!$D$8/1000,IF($P$10=$A$4,O76*60*Cost!$H$10*Cost!$H$11*Cost!$D$9/1000,IF($P$10=$A$5,O76*60*Cost!$H$10*Cost!$H$11*Cost!$D$10/1000,IF($P$10=$A$6,O76*60*Cost!$H$10*Cost!$H$11*Cost!$D$11/1000,0)))))</f>
        <v>272.72353644689201</v>
      </c>
      <c r="Q76" s="80"/>
    </row>
    <row r="77" spans="1:17" ht="22.5" customHeight="1" x14ac:dyDescent="0.35">
      <c r="A77" s="74"/>
      <c r="B77" s="91">
        <v>65</v>
      </c>
      <c r="C77" s="90">
        <f t="shared" si="0"/>
        <v>5.9886910416612515</v>
      </c>
      <c r="D77" s="278">
        <f>IF($P$10=$A$2,C77*60*Cost!$H$10*Cost!$H$11*Cost!$D$7/1000,IF($P$10=$A$3,C77*60*Cost!$H$10*Cost!$H$11*Cost!$D$8/1000,IF($P$10=$A$4,C77*60*Cost!$H$10*Cost!$H$11*Cost!$D$9/1000,IF($P$10=$A$5,C77*60*Cost!$H$10*Cost!$H$11*Cost!$D$10/1000,IF($P$10=$A$6,C77*60*Cost!$H$10*Cost!$H$11*Cost!$D$11/1000,0)))))</f>
        <v>724.90517944779458</v>
      </c>
      <c r="E77" s="89">
        <f t="shared" si="6"/>
        <v>5.3722053155535514</v>
      </c>
      <c r="F77" s="278">
        <f>IF($P$10=$A$2,E77*60*Cost!$H$10*Cost!$H$11*Cost!$D$7/1000,IF($P$10=$A$3,E77*60*Cost!$H$10*Cost!$H$11*Cost!$D$8/1000,IF($P$10=$A$4,E77*60*Cost!$H$10*Cost!$H$11*Cost!$D$9/1000,IF($P$10=$A$5,E77*60*Cost!$H$10*Cost!$H$11*Cost!$D$10/1000,IF($P$10=$A$6,E77*60*Cost!$H$10*Cost!$H$11*Cost!$D$11/1000,0)))))</f>
        <v>650.28224552079428</v>
      </c>
      <c r="G77" s="89">
        <f t="shared" si="1"/>
        <v>4.8409645273994881</v>
      </c>
      <c r="H77" s="278">
        <f>IF($P$10=$A$2,G77*60*Cost!$H$10*Cost!$H$11*Cost!$D$7/1000,IF($P$10=$A$3,G77*60*Cost!$H$10*Cost!$H$11*Cost!$D$8/1000,IF($P$10=$A$4,G77*60*Cost!$H$10*Cost!$H$11*Cost!$D$9/1000,IF($P$10=$A$5,G77*60*Cost!$H$10*Cost!$H$11*Cost!$D$10/1000,IF($P$10=$A$6,G77*60*Cost!$H$10*Cost!$H$11*Cost!$D$11/1000,0)))))</f>
        <v>585.97784307494965</v>
      </c>
      <c r="I77" s="89">
        <f t="shared" si="2"/>
        <v>4.2579002007453859</v>
      </c>
      <c r="J77" s="278">
        <f>IF($P$10=$A$2,I77*60*Cost!$H$10*Cost!$H$11*Cost!$D$7/1000,IF($P$10=$A$3,I77*60*Cost!$H$10*Cost!$H$11*Cost!$D$8/1000,IF($P$10=$A$4,I77*60*Cost!$H$10*Cost!$H$11*Cost!$D$9/1000,IF($P$10=$A$5,I77*60*Cost!$H$10*Cost!$H$11*Cost!$D$10/1000,IF($P$10=$A$6,I77*60*Cost!$H$10*Cost!$H$11*Cost!$D$11/1000,0)))))</f>
        <v>515.4004251713618</v>
      </c>
      <c r="K77" s="89">
        <f t="shared" si="3"/>
        <v>3.5386700454797788</v>
      </c>
      <c r="L77" s="278">
        <f>IF($P$10=$A$2,K77*60*Cost!$H$10*Cost!$H$11*Cost!$D$7/1000,IF($P$10=$A$3,K77*60*Cost!$H$10*Cost!$H$11*Cost!$D$8/1000,IF($P$10=$A$4,K77*60*Cost!$H$10*Cost!$H$11*Cost!$D$9/1000,IF($P$10=$A$5,K77*60*Cost!$H$10*Cost!$H$11*Cost!$D$10/1000,IF($P$10=$A$6,K77*60*Cost!$H$10*Cost!$H$11*Cost!$D$11/1000,0)))))</f>
        <v>428.34072195073082</v>
      </c>
      <c r="M77" s="207">
        <f t="shared" si="7"/>
        <v>3.0065904573705504</v>
      </c>
      <c r="N77" s="278">
        <f>IF($P$10=$A$2,M77*60*Cost!$H$10*Cost!$H$11*Cost!$D$7/1000,IF($P$10=$A$3,M77*60*Cost!$H$10*Cost!$H$11*Cost!$D$8/1000,IF($P$10=$A$4,M77*60*Cost!$H$10*Cost!$H$11*Cost!$D$9/1000,IF($P$10=$A$5,M77*60*Cost!$H$10*Cost!$H$11*Cost!$D$10/1000,IF($P$10=$A$6,M77*60*Cost!$H$10*Cost!$H$11*Cost!$D$11/1000,0)))))</f>
        <v>363.93478639392936</v>
      </c>
      <c r="O77" s="89">
        <f t="shared" si="8"/>
        <v>2.3267829231062764</v>
      </c>
      <c r="P77" s="278">
        <f>IF($P$10=$A$2,O77*60*Cost!$H$10*Cost!$H$11*Cost!$D$7/1000,IF($P$10=$A$3,O77*60*Cost!$H$10*Cost!$H$11*Cost!$D$8/1000,IF($P$10=$A$4,O77*60*Cost!$H$10*Cost!$H$11*Cost!$D$9/1000,IF($P$10=$A$5,O77*60*Cost!$H$10*Cost!$H$11*Cost!$D$10/1000,IF($P$10=$A$6,O77*60*Cost!$H$10*Cost!$H$11*Cost!$D$11/1000,0)))))</f>
        <v>281.647021139787</v>
      </c>
      <c r="Q77" s="80"/>
    </row>
    <row r="78" spans="1:17" ht="22.5" customHeight="1" x14ac:dyDescent="0.35">
      <c r="A78" s="74"/>
      <c r="B78" s="91">
        <v>66</v>
      </c>
      <c r="C78" s="90">
        <f t="shared" ref="C78:C132" si="9">0.0297 *POWER(B78,1.2712)</f>
        <v>6.1060548356544171</v>
      </c>
      <c r="D78" s="278">
        <f>IF($P$10=$A$2,C78*60*Cost!$H$10*Cost!$H$11*Cost!$D$7/1000,IF($P$10=$A$3,C78*60*Cost!$H$10*Cost!$H$11*Cost!$D$8/1000,IF($P$10=$A$4,C78*60*Cost!$H$10*Cost!$H$11*Cost!$D$9/1000,IF($P$10=$A$5,C78*60*Cost!$H$10*Cost!$H$11*Cost!$D$10/1000,IF($P$10=$A$6,C78*60*Cost!$H$10*Cost!$H$11*Cost!$D$11/1000,0)))))</f>
        <v>739.11155969907725</v>
      </c>
      <c r="E78" s="89">
        <f t="shared" ref="E78:E132" si="10">0.02*POWER(B78,1.3399)</f>
        <v>5.4832357027385159</v>
      </c>
      <c r="F78" s="278">
        <f>IF($P$10=$A$2,E78*60*Cost!$H$10*Cost!$H$11*Cost!$D$7/1000,IF($P$10=$A$3,E78*60*Cost!$H$10*Cost!$H$11*Cost!$D$8/1000,IF($P$10=$A$4,E78*60*Cost!$H$10*Cost!$H$11*Cost!$D$9/1000,IF($P$10=$A$5,E78*60*Cost!$H$10*Cost!$H$11*Cost!$D$10/1000,IF($P$10=$A$6,E78*60*Cost!$H$10*Cost!$H$11*Cost!$D$11/1000,0)))))</f>
        <v>663.72199423826169</v>
      </c>
      <c r="G78" s="89">
        <f t="shared" ref="G78:G132" si="11">0.014*POWER(B78,1.4004)</f>
        <v>4.9455814984026407</v>
      </c>
      <c r="H78" s="278">
        <f>IF($P$10=$A$2,G78*60*Cost!$H$10*Cost!$H$11*Cost!$D$7/1000,IF($P$10=$A$3,G78*60*Cost!$H$10*Cost!$H$11*Cost!$D$8/1000,IF($P$10=$A$4,G78*60*Cost!$H$10*Cost!$H$11*Cost!$D$9/1000,IF($P$10=$A$5,G78*60*Cost!$H$10*Cost!$H$11*Cost!$D$10/1000,IF($P$10=$A$6,G78*60*Cost!$H$10*Cost!$H$11*Cost!$D$11/1000,0)))))</f>
        <v>598.64127546956661</v>
      </c>
      <c r="I78" s="89">
        <f t="shared" ref="I78:I132" si="12">0.0082*POWER(B78,1.4978)</f>
        <v>4.356390066007223</v>
      </c>
      <c r="J78" s="278">
        <f>IF($P$10=$A$2,I78*60*Cost!$H$10*Cost!$H$11*Cost!$D$7/1000,IF($P$10=$A$3,I78*60*Cost!$H$10*Cost!$H$11*Cost!$D$8/1000,IF($P$10=$A$4,I78*60*Cost!$H$10*Cost!$H$11*Cost!$D$9/1000,IF($P$10=$A$5,I78*60*Cost!$H$10*Cost!$H$11*Cost!$D$10/1000,IF($P$10=$A$6,I78*60*Cost!$H$10*Cost!$H$11*Cost!$D$11/1000,0)))))</f>
        <v>527.32219788508928</v>
      </c>
      <c r="K78" s="89">
        <f t="shared" ref="K78:K131" si="13">0.0031*POWER(B78,1.6865)</f>
        <v>3.630969000485555</v>
      </c>
      <c r="L78" s="278">
        <f>IF($P$10=$A$2,K78*60*Cost!$H$10*Cost!$H$11*Cost!$D$7/1000,IF($P$10=$A$3,K78*60*Cost!$H$10*Cost!$H$11*Cost!$D$8/1000,IF($P$10=$A$4,K78*60*Cost!$H$10*Cost!$H$11*Cost!$D$9/1000,IF($P$10=$A$5,K78*60*Cost!$H$10*Cost!$H$11*Cost!$D$10/1000,IF($P$10=$A$6,K78*60*Cost!$H$10*Cost!$H$11*Cost!$D$11/1000,0)))))</f>
        <v>439.51311172269436</v>
      </c>
      <c r="M78" s="207">
        <f t="shared" si="7"/>
        <v>3.0959578571264013</v>
      </c>
      <c r="N78" s="278">
        <f>IF($P$10=$A$2,M78*60*Cost!$H$10*Cost!$H$11*Cost!$D$7/1000,IF($P$10=$A$3,M78*60*Cost!$H$10*Cost!$H$11*Cost!$D$8/1000,IF($P$10=$A$4,M78*60*Cost!$H$10*Cost!$H$11*Cost!$D$9/1000,IF($P$10=$A$5,M78*60*Cost!$H$10*Cost!$H$11*Cost!$D$10/1000,IF($P$10=$A$6,M78*60*Cost!$H$10*Cost!$H$11*Cost!$D$11/1000,0)))))</f>
        <v>374.75232406720818</v>
      </c>
      <c r="O78" s="89">
        <f t="shared" si="8"/>
        <v>2.4017341199890949</v>
      </c>
      <c r="P78" s="278">
        <f>IF($P$10=$A$2,O78*60*Cost!$H$10*Cost!$H$11*Cost!$D$7/1000,IF($P$10=$A$3,O78*60*Cost!$H$10*Cost!$H$11*Cost!$D$8/1000,IF($P$10=$A$4,O78*60*Cost!$H$10*Cost!$H$11*Cost!$D$9/1000,IF($P$10=$A$5,O78*60*Cost!$H$10*Cost!$H$11*Cost!$D$10/1000,IF($P$10=$A$6,O78*60*Cost!$H$10*Cost!$H$11*Cost!$D$11/1000,0)))))</f>
        <v>290.71953973328158</v>
      </c>
      <c r="Q78" s="80"/>
    </row>
    <row r="79" spans="1:17" ht="22.5" customHeight="1" x14ac:dyDescent="0.35">
      <c r="A79" s="74"/>
      <c r="B79" s="91">
        <v>67</v>
      </c>
      <c r="C79" s="90">
        <f t="shared" si="9"/>
        <v>6.2239018963438362</v>
      </c>
      <c r="D79" s="278">
        <f>IF($P$10=$A$2,C79*60*Cost!$H$10*Cost!$H$11*Cost!$D$7/1000,IF($P$10=$A$3,C79*60*Cost!$H$10*Cost!$H$11*Cost!$D$8/1000,IF($P$10=$A$4,C79*60*Cost!$H$10*Cost!$H$11*Cost!$D$9/1000,IF($P$10=$A$5,C79*60*Cost!$H$10*Cost!$H$11*Cost!$D$10/1000,IF($P$10=$A$6,C79*60*Cost!$H$10*Cost!$H$11*Cost!$D$11/1000,0)))))</f>
        <v>753.37643729622926</v>
      </c>
      <c r="E79" s="89">
        <f t="shared" si="10"/>
        <v>5.5948393896051947</v>
      </c>
      <c r="F79" s="278">
        <f>IF($P$10=$A$2,E79*60*Cost!$H$10*Cost!$H$11*Cost!$D$7/1000,IF($P$10=$A$3,E79*60*Cost!$H$10*Cost!$H$11*Cost!$D$8/1000,IF($P$10=$A$4,E79*60*Cost!$H$10*Cost!$H$11*Cost!$D$9/1000,IF($P$10=$A$5,E79*60*Cost!$H$10*Cost!$H$11*Cost!$D$10/1000,IF($P$10=$A$6,E79*60*Cost!$H$10*Cost!$H$11*Cost!$D$11/1000,0)))))</f>
        <v>677.23113840554583</v>
      </c>
      <c r="G79" s="89">
        <f t="shared" si="11"/>
        <v>5.0508350943220224</v>
      </c>
      <c r="H79" s="278">
        <f>IF($P$10=$A$2,G79*60*Cost!$H$10*Cost!$H$11*Cost!$D$7/1000,IF($P$10=$A$3,G79*60*Cost!$H$10*Cost!$H$11*Cost!$D$8/1000,IF($P$10=$A$4,G79*60*Cost!$H$10*Cost!$H$11*Cost!$D$9/1000,IF($P$10=$A$5,G79*60*Cost!$H$10*Cost!$H$11*Cost!$D$10/1000,IF($P$10=$A$6,G79*60*Cost!$H$10*Cost!$H$11*Cost!$D$11/1000,0)))))</f>
        <v>611.38176856007328</v>
      </c>
      <c r="I79" s="89">
        <f t="shared" si="12"/>
        <v>4.4556256136380865</v>
      </c>
      <c r="J79" s="278">
        <f>IF($P$10=$A$2,I79*60*Cost!$H$10*Cost!$H$11*Cost!$D$7/1000,IF($P$10=$A$3,I79*60*Cost!$H$10*Cost!$H$11*Cost!$D$8/1000,IF($P$10=$A$4,I79*60*Cost!$H$10*Cost!$H$11*Cost!$D$9/1000,IF($P$10=$A$5,I79*60*Cost!$H$10*Cost!$H$11*Cost!$D$10/1000,IF($P$10=$A$6,I79*60*Cost!$H$10*Cost!$H$11*Cost!$D$11/1000,0)))))</f>
        <v>539.33423222823956</v>
      </c>
      <c r="K79" s="89">
        <f t="shared" si="13"/>
        <v>3.7242330391868719</v>
      </c>
      <c r="L79" s="278">
        <f>IF($P$10=$A$2,K79*60*Cost!$H$10*Cost!$H$11*Cost!$D$7/1000,IF($P$10=$A$3,K79*60*Cost!$H$10*Cost!$H$11*Cost!$D$8/1000,IF($P$10=$A$4,K79*60*Cost!$H$10*Cost!$H$11*Cost!$D$9/1000,IF($P$10=$A$5,K79*60*Cost!$H$10*Cost!$H$11*Cost!$D$10/1000,IF($P$10=$A$6,K79*60*Cost!$H$10*Cost!$H$11*Cost!$D$11/1000,0)))))</f>
        <v>450.80232070684167</v>
      </c>
      <c r="M79" s="207">
        <f t="shared" si="7"/>
        <v>3.1865776736278772</v>
      </c>
      <c r="N79" s="278">
        <f>IF($P$10=$A$2,M79*60*Cost!$H$10*Cost!$H$11*Cost!$D$7/1000,IF($P$10=$A$3,M79*60*Cost!$H$10*Cost!$H$11*Cost!$D$8/1000,IF($P$10=$A$4,M79*60*Cost!$H$10*Cost!$H$11*Cost!$D$9/1000,IF($P$10=$A$5,M79*60*Cost!$H$10*Cost!$H$11*Cost!$D$10/1000,IF($P$10=$A$6,M79*60*Cost!$H$10*Cost!$H$11*Cost!$D$11/1000,0)))))</f>
        <v>385.7214613771045</v>
      </c>
      <c r="O79" s="89">
        <f t="shared" si="8"/>
        <v>2.4779179779815799</v>
      </c>
      <c r="P79" s="278">
        <f>IF($P$10=$A$2,O79*60*Cost!$H$10*Cost!$H$11*Cost!$D$7/1000,IF($P$10=$A$3,O79*60*Cost!$H$10*Cost!$H$11*Cost!$D$8/1000,IF($P$10=$A$4,O79*60*Cost!$H$10*Cost!$H$11*Cost!$D$9/1000,IF($P$10=$A$5,O79*60*Cost!$H$10*Cost!$H$11*Cost!$D$10/1000,IF($P$10=$A$6,O79*60*Cost!$H$10*Cost!$H$11*Cost!$D$11/1000,0)))))</f>
        <v>299.94126662900544</v>
      </c>
      <c r="Q79" s="80"/>
    </row>
    <row r="80" spans="1:17" ht="22.5" customHeight="1" x14ac:dyDescent="0.35">
      <c r="A80" s="74"/>
      <c r="B80" s="91">
        <v>68</v>
      </c>
      <c r="C80" s="90">
        <f t="shared" si="9"/>
        <v>6.3422269558935538</v>
      </c>
      <c r="D80" s="278">
        <f>IF($P$10=$A$2,C80*60*Cost!$H$10*Cost!$H$11*Cost!$D$7/1000,IF($P$10=$A$3,C80*60*Cost!$H$10*Cost!$H$11*Cost!$D$8/1000,IF($P$10=$A$4,C80*60*Cost!$H$10*Cost!$H$11*Cost!$D$9/1000,IF($P$10=$A$5,C80*60*Cost!$H$10*Cost!$H$11*Cost!$D$10/1000,IF($P$10=$A$6,C80*60*Cost!$H$10*Cost!$H$11*Cost!$D$11/1000,0)))))</f>
        <v>767.69917459046542</v>
      </c>
      <c r="E80" s="89">
        <f t="shared" si="10"/>
        <v>5.7070107130920045</v>
      </c>
      <c r="F80" s="278">
        <f>IF($P$10=$A$2,E80*60*Cost!$H$10*Cost!$H$11*Cost!$D$7/1000,IF($P$10=$A$3,E80*60*Cost!$H$10*Cost!$H$11*Cost!$D$8/1000,IF($P$10=$A$4,E80*60*Cost!$H$10*Cost!$H$11*Cost!$D$9/1000,IF($P$10=$A$5,E80*60*Cost!$H$10*Cost!$H$11*Cost!$D$10/1000,IF($P$10=$A$6,E80*60*Cost!$H$10*Cost!$H$11*Cost!$D$11/1000,0)))))</f>
        <v>690.80899253350674</v>
      </c>
      <c r="G80" s="89">
        <f t="shared" si="11"/>
        <v>5.1567196003530968</v>
      </c>
      <c r="H80" s="278">
        <f>IF($P$10=$A$2,G80*60*Cost!$H$10*Cost!$H$11*Cost!$D$7/1000,IF($P$10=$A$3,G80*60*Cost!$H$10*Cost!$H$11*Cost!$D$8/1000,IF($P$10=$A$4,G80*60*Cost!$H$10*Cost!$H$11*Cost!$D$9/1000,IF($P$10=$A$5,G80*60*Cost!$H$10*Cost!$H$11*Cost!$D$10/1000,IF($P$10=$A$6,G80*60*Cost!$H$10*Cost!$H$11*Cost!$D$11/1000,0)))))</f>
        <v>624.19863059406896</v>
      </c>
      <c r="I80" s="89">
        <f t="shared" si="12"/>
        <v>4.5556012331226619</v>
      </c>
      <c r="J80" s="278">
        <f>IF($P$10=$A$2,I80*60*Cost!$H$10*Cost!$H$11*Cost!$D$7/1000,IF($P$10=$A$3,I80*60*Cost!$H$10*Cost!$H$11*Cost!$D$8/1000,IF($P$10=$A$4,I80*60*Cost!$H$10*Cost!$H$11*Cost!$D$9/1000,IF($P$10=$A$5,I80*60*Cost!$H$10*Cost!$H$11*Cost!$D$10/1000,IF($P$10=$A$6,I80*60*Cost!$H$10*Cost!$H$11*Cost!$D$11/1000,0)))))</f>
        <v>551.43584907217121</v>
      </c>
      <c r="K80" s="89">
        <f t="shared" si="13"/>
        <v>3.818457622301318</v>
      </c>
      <c r="L80" s="278">
        <f>IF($P$10=$A$2,K80*60*Cost!$H$10*Cost!$H$11*Cost!$D$7/1000,IF($P$10=$A$3,K80*60*Cost!$H$10*Cost!$H$11*Cost!$D$8/1000,IF($P$10=$A$4,K80*60*Cost!$H$10*Cost!$H$11*Cost!$D$9/1000,IF($P$10=$A$5,K80*60*Cost!$H$10*Cost!$H$11*Cost!$D$10/1000,IF($P$10=$A$6,K80*60*Cost!$H$10*Cost!$H$11*Cost!$D$11/1000,0)))))</f>
        <v>462.20779944264632</v>
      </c>
      <c r="M80" s="207">
        <f t="shared" si="7"/>
        <v>3.278448372807016</v>
      </c>
      <c r="N80" s="278">
        <f>IF($P$10=$A$2,M80*60*Cost!$H$10*Cost!$H$11*Cost!$D$7/1000,IF($P$10=$A$3,M80*60*Cost!$H$10*Cost!$H$11*Cost!$D$8/1000,IF($P$10=$A$4,M80*60*Cost!$H$10*Cost!$H$11*Cost!$D$9/1000,IF($P$10=$A$5,M80*60*Cost!$H$10*Cost!$H$11*Cost!$D$10/1000,IF($P$10=$A$6,M80*60*Cost!$H$10*Cost!$H$11*Cost!$D$11/1000,0)))))</f>
        <v>396.84201263131882</v>
      </c>
      <c r="O80" s="89">
        <f t="shared" si="8"/>
        <v>2.5553359178553934</v>
      </c>
      <c r="P80" s="278">
        <f>IF($P$10=$A$2,O80*60*Cost!$H$10*Cost!$H$11*Cost!$D$7/1000,IF($P$10=$A$3,O80*60*Cost!$H$10*Cost!$H$11*Cost!$D$8/1000,IF($P$10=$A$4,O80*60*Cost!$H$10*Cost!$H$11*Cost!$D$9/1000,IF($P$10=$A$5,O80*60*Cost!$H$10*Cost!$H$11*Cost!$D$10/1000,IF($P$10=$A$6,O80*60*Cost!$H$10*Cost!$H$11*Cost!$D$11/1000,0)))))</f>
        <v>309.31237380523032</v>
      </c>
      <c r="Q80" s="80"/>
    </row>
    <row r="81" spans="1:17" ht="22.5" customHeight="1" x14ac:dyDescent="0.35">
      <c r="A81" s="74"/>
      <c r="B81" s="91">
        <v>69</v>
      </c>
      <c r="C81" s="90">
        <f t="shared" si="9"/>
        <v>6.4610248806774369</v>
      </c>
      <c r="D81" s="278">
        <f>IF($P$10=$A$2,C81*60*Cost!$H$10*Cost!$H$11*Cost!$D$7/1000,IF($P$10=$A$3,C81*60*Cost!$H$10*Cost!$H$11*Cost!$D$8/1000,IF($P$10=$A$4,C81*60*Cost!$H$10*Cost!$H$11*Cost!$D$9/1000,IF($P$10=$A$5,C81*60*Cost!$H$10*Cost!$H$11*Cost!$D$10/1000,IF($P$10=$A$6,C81*60*Cost!$H$10*Cost!$H$11*Cost!$D$11/1000,0)))))</f>
        <v>782.07915017851928</v>
      </c>
      <c r="E81" s="89">
        <f t="shared" si="10"/>
        <v>5.8197441487532151</v>
      </c>
      <c r="F81" s="278">
        <f>IF($P$10=$A$2,E81*60*Cost!$H$10*Cost!$H$11*Cost!$D$7/1000,IF($P$10=$A$3,E81*60*Cost!$H$10*Cost!$H$11*Cost!$D$8/1000,IF($P$10=$A$4,E81*60*Cost!$H$10*Cost!$H$11*Cost!$D$9/1000,IF($P$10=$A$5,E81*60*Cost!$H$10*Cost!$H$11*Cost!$D$10/1000,IF($P$10=$A$6,E81*60*Cost!$H$10*Cost!$H$11*Cost!$D$11/1000,0)))))</f>
        <v>704.45488791185403</v>
      </c>
      <c r="G81" s="89">
        <f t="shared" si="11"/>
        <v>5.263229436536089</v>
      </c>
      <c r="H81" s="278">
        <f>IF($P$10=$A$2,G81*60*Cost!$H$10*Cost!$H$11*Cost!$D$7/1000,IF($P$10=$A$3,G81*60*Cost!$H$10*Cost!$H$11*Cost!$D$8/1000,IF($P$10=$A$4,G81*60*Cost!$H$10*Cost!$H$11*Cost!$D$9/1000,IF($P$10=$A$5,G81*60*Cost!$H$10*Cost!$H$11*Cost!$D$10/1000,IF($P$10=$A$6,G81*60*Cost!$H$10*Cost!$H$11*Cost!$D$11/1000,0)))))</f>
        <v>637.09118614152783</v>
      </c>
      <c r="I81" s="89">
        <f t="shared" si="12"/>
        <v>4.6563114383581068</v>
      </c>
      <c r="J81" s="278">
        <f>IF($P$10=$A$2,I81*60*Cost!$H$10*Cost!$H$11*Cost!$D$7/1000,IF($P$10=$A$3,I81*60*Cost!$H$10*Cost!$H$11*Cost!$D$8/1000,IF($P$10=$A$4,I81*60*Cost!$H$10*Cost!$H$11*Cost!$D$9/1000,IF($P$10=$A$5,I81*60*Cost!$H$10*Cost!$H$11*Cost!$D$10/1000,IF($P$10=$A$6,I81*60*Cost!$H$10*Cost!$H$11*Cost!$D$11/1000,0)))))</f>
        <v>563.62638434783526</v>
      </c>
      <c r="K81" s="89">
        <f t="shared" si="13"/>
        <v>3.913638298682967</v>
      </c>
      <c r="L81" s="278">
        <f>IF($P$10=$A$2,K81*60*Cost!$H$10*Cost!$H$11*Cost!$D$7/1000,IF($P$10=$A$3,K81*60*Cost!$H$10*Cost!$H$11*Cost!$D$8/1000,IF($P$10=$A$4,K81*60*Cost!$H$10*Cost!$H$11*Cost!$D$9/1000,IF($P$10=$A$5,K81*60*Cost!$H$10*Cost!$H$11*Cost!$D$10/1000,IF($P$10=$A$6,K81*60*Cost!$H$10*Cost!$H$11*Cost!$D$11/1000,0)))))</f>
        <v>473.72900913812288</v>
      </c>
      <c r="M81" s="207">
        <f t="shared" si="7"/>
        <v>3.3715684451629335</v>
      </c>
      <c r="N81" s="278">
        <f>IF($P$10=$A$2,M81*60*Cost!$H$10*Cost!$H$11*Cost!$D$7/1000,IF($P$10=$A$3,M81*60*Cost!$H$10*Cost!$H$11*Cost!$D$8/1000,IF($P$10=$A$4,M81*60*Cost!$H$10*Cost!$H$11*Cost!$D$9/1000,IF($P$10=$A$5,M81*60*Cost!$H$10*Cost!$H$11*Cost!$D$10/1000,IF($P$10=$A$6,M81*60*Cost!$H$10*Cost!$H$11*Cost!$D$11/1000,0)))))</f>
        <v>408.11379511129007</v>
      </c>
      <c r="O81" s="89">
        <f t="shared" si="8"/>
        <v>2.6339893409328727</v>
      </c>
      <c r="P81" s="278">
        <f>IF($P$10=$A$2,O81*60*Cost!$H$10*Cost!$H$11*Cost!$D$7/1000,IF($P$10=$A$3,O81*60*Cost!$H$10*Cost!$H$11*Cost!$D$8/1000,IF($P$10=$A$4,O81*60*Cost!$H$10*Cost!$H$11*Cost!$D$9/1000,IF($P$10=$A$5,O81*60*Cost!$H$10*Cost!$H$11*Cost!$D$10/1000,IF($P$10=$A$6,O81*60*Cost!$H$10*Cost!$H$11*Cost!$D$11/1000,0)))))</f>
        <v>318.83303088597143</v>
      </c>
      <c r="Q81" s="80"/>
    </row>
    <row r="82" spans="1:17" ht="22.5" customHeight="1" x14ac:dyDescent="0.35">
      <c r="A82" s="74"/>
      <c r="B82" s="91">
        <v>70</v>
      </c>
      <c r="C82" s="90">
        <f t="shared" si="9"/>
        <v>6.5802906659602121</v>
      </c>
      <c r="D82" s="278">
        <f>IF($P$10=$A$2,C82*60*Cost!$H$10*Cost!$H$11*Cost!$D$7/1000,IF($P$10=$A$3,C82*60*Cost!$H$10*Cost!$H$11*Cost!$D$8/1000,IF($P$10=$A$4,C82*60*Cost!$H$10*Cost!$H$11*Cost!$D$9/1000,IF($P$10=$A$5,C82*60*Cost!$H$10*Cost!$H$11*Cost!$D$10/1000,IF($P$10=$A$6,C82*60*Cost!$H$10*Cost!$H$11*Cost!$D$11/1000,0)))))</f>
        <v>796.51575825880684</v>
      </c>
      <c r="E82" s="89">
        <f t="shared" si="10"/>
        <v>5.9330343054010317</v>
      </c>
      <c r="F82" s="278">
        <f>IF($P$10=$A$2,E82*60*Cost!$H$10*Cost!$H$11*Cost!$D$7/1000,IF($P$10=$A$3,E82*60*Cost!$H$10*Cost!$H$11*Cost!$D$8/1000,IF($P$10=$A$4,E82*60*Cost!$H$10*Cost!$H$11*Cost!$D$9/1000,IF($P$10=$A$5,E82*60*Cost!$H$10*Cost!$H$11*Cost!$D$10/1000,IF($P$10=$A$6,E82*60*Cost!$H$10*Cost!$H$11*Cost!$D$11/1000,0)))))</f>
        <v>718.16817196059549</v>
      </c>
      <c r="G82" s="89">
        <f t="shared" si="11"/>
        <v>5.3703591526600825</v>
      </c>
      <c r="H82" s="278">
        <f>IF($P$10=$A$2,G82*60*Cost!$H$10*Cost!$H$11*Cost!$D$7/1000,IF($P$10=$A$3,G82*60*Cost!$H$10*Cost!$H$11*Cost!$D$8/1000,IF($P$10=$A$4,G82*60*Cost!$H$10*Cost!$H$11*Cost!$D$9/1000,IF($P$10=$A$5,G82*60*Cost!$H$10*Cost!$H$11*Cost!$D$10/1000,IF($P$10=$A$6,G82*60*Cost!$H$10*Cost!$H$11*Cost!$D$11/1000,0)))))</f>
        <v>650.05877547796354</v>
      </c>
      <c r="I82" s="89">
        <f t="shared" si="12"/>
        <v>4.7577508631253966</v>
      </c>
      <c r="J82" s="278">
        <f>IF($P$10=$A$2,I82*60*Cost!$H$10*Cost!$H$11*Cost!$D$7/1000,IF($P$10=$A$3,I82*60*Cost!$H$10*Cost!$H$11*Cost!$D$8/1000,IF($P$10=$A$4,I82*60*Cost!$H$10*Cost!$H$11*Cost!$D$9/1000,IF($P$10=$A$5,I82*60*Cost!$H$10*Cost!$H$11*Cost!$D$10/1000,IF($P$10=$A$6,I82*60*Cost!$H$10*Cost!$H$11*Cost!$D$11/1000,0)))))</f>
        <v>575.90518849760065</v>
      </c>
      <c r="K82" s="89">
        <f t="shared" si="13"/>
        <v>4.0097707023520286</v>
      </c>
      <c r="L82" s="278">
        <f>IF($P$10=$A$2,K82*60*Cost!$H$10*Cost!$H$11*Cost!$D$7/1000,IF($P$10=$A$3,K82*60*Cost!$H$10*Cost!$H$11*Cost!$D$8/1000,IF($P$10=$A$4,K82*60*Cost!$H$10*Cost!$H$11*Cost!$D$9/1000,IF($P$10=$A$5,K82*60*Cost!$H$10*Cost!$H$11*Cost!$D$10/1000,IF($P$10=$A$6,K82*60*Cost!$H$10*Cost!$H$11*Cost!$D$11/1000,0)))))</f>
        <v>485.36542131027898</v>
      </c>
      <c r="M82" s="207">
        <f t="shared" si="7"/>
        <v>3.4659364050156705</v>
      </c>
      <c r="N82" s="278">
        <f>IF($P$10=$A$2,M82*60*Cost!$H$10*Cost!$H$11*Cost!$D$7/1000,IF($P$10=$A$3,M82*60*Cost!$H$10*Cost!$H$11*Cost!$D$8/1000,IF($P$10=$A$4,M82*60*Cost!$H$10*Cost!$H$11*Cost!$D$9/1000,IF($P$10=$A$5,M82*60*Cost!$H$10*Cost!$H$11*Cost!$D$10/1000,IF($P$10=$A$6,M82*60*Cost!$H$10*Cost!$H$11*Cost!$D$11/1000,0)))))</f>
        <v>419.53662898187736</v>
      </c>
      <c r="O82" s="89">
        <f>0.0004*POWER(B82,2.0766)</f>
        <v>2.7138796296335514</v>
      </c>
      <c r="P82" s="278">
        <f>IF($P$10=$A$2,O82*60*Cost!$H$10*Cost!$H$11*Cost!$D$7/1000,IF($P$10=$A$3,O82*60*Cost!$H$10*Cost!$H$11*Cost!$D$8/1000,IF($P$10=$A$4,O82*60*Cost!$H$10*Cost!$H$11*Cost!$D$9/1000,IF($P$10=$A$5,O82*60*Cost!$H$10*Cost!$H$11*Cost!$D$10/1000,IF($P$10=$A$6,O82*60*Cost!$H$10*Cost!$H$11*Cost!$D$11/1000,0)))))</f>
        <v>328.50340520714144</v>
      </c>
      <c r="Q82" s="80"/>
    </row>
    <row r="83" spans="1:17" ht="22.5" customHeight="1" x14ac:dyDescent="0.35">
      <c r="A83" s="74"/>
      <c r="B83" s="91">
        <v>71</v>
      </c>
      <c r="C83" s="90">
        <f t="shared" si="9"/>
        <v>6.7000194308624437</v>
      </c>
      <c r="D83" s="278">
        <f>IF($P$10=$A$2,C83*60*Cost!$H$10*Cost!$H$11*Cost!$D$7/1000,IF($P$10=$A$3,C83*60*Cost!$H$10*Cost!$H$11*Cost!$D$8/1000,IF($P$10=$A$4,C83*60*Cost!$H$10*Cost!$H$11*Cost!$D$9/1000,IF($P$10=$A$5,C83*60*Cost!$H$10*Cost!$H$11*Cost!$D$10/1000,IF($P$10=$A$6,C83*60*Cost!$H$10*Cost!$H$11*Cost!$D$11/1000,0)))))</f>
        <v>811.00840802195762</v>
      </c>
      <c r="E83" s="89">
        <f t="shared" si="10"/>
        <v>6.0468759200284934</v>
      </c>
      <c r="F83" s="278">
        <f>IF($P$10=$A$2,E83*60*Cost!$H$10*Cost!$H$11*Cost!$D$7/1000,IF($P$10=$A$3,E83*60*Cost!$H$10*Cost!$H$11*Cost!$D$8/1000,IF($P$10=$A$4,E83*60*Cost!$H$10*Cost!$H$11*Cost!$D$9/1000,IF($P$10=$A$5,E83*60*Cost!$H$10*Cost!$H$11*Cost!$D$10/1000,IF($P$10=$A$6,E83*60*Cost!$H$10*Cost!$H$11*Cost!$D$11/1000,0)))))</f>
        <v>731.94820761547476</v>
      </c>
      <c r="G83" s="89">
        <f t="shared" si="11"/>
        <v>5.4781034234299906</v>
      </c>
      <c r="H83" s="278">
        <f>IF($P$10=$A$2,G83*60*Cost!$H$10*Cost!$H$11*Cost!$D$7/1000,IF($P$10=$A$3,G83*60*Cost!$H$10*Cost!$H$11*Cost!$D$8/1000,IF($P$10=$A$4,G83*60*Cost!$H$10*Cost!$H$11*Cost!$D$9/1000,IF($P$10=$A$5,G83*60*Cost!$H$10*Cost!$H$11*Cost!$D$10/1000,IF($P$10=$A$6,G83*60*Cost!$H$10*Cost!$H$11*Cost!$D$11/1000,0)))))</f>
        <v>663.10075399941127</v>
      </c>
      <c r="I83" s="89">
        <f t="shared" si="12"/>
        <v>4.8599142567879881</v>
      </c>
      <c r="J83" s="278">
        <f>IF($P$10=$A$2,I83*60*Cost!$H$10*Cost!$H$11*Cost!$D$7/1000,IF($P$10=$A$3,I83*60*Cost!$H$10*Cost!$H$11*Cost!$D$8/1000,IF($P$10=$A$4,I83*60*Cost!$H$10*Cost!$H$11*Cost!$D$9/1000,IF($P$10=$A$5,I83*60*Cost!$H$10*Cost!$H$11*Cost!$D$10/1000,IF($P$10=$A$6,I83*60*Cost!$H$10*Cost!$H$11*Cost!$D$11/1000,0)))))</f>
        <v>588.27162595459663</v>
      </c>
      <c r="K83" s="89">
        <f t="shared" si="13"/>
        <v>4.1068505496657615</v>
      </c>
      <c r="L83" s="278">
        <f>IF($P$10=$A$2,K83*60*Cost!$H$10*Cost!$H$11*Cost!$D$7/1000,IF($P$10=$A$3,K83*60*Cost!$H$10*Cost!$H$11*Cost!$D$8/1000,IF($P$10=$A$4,K83*60*Cost!$H$10*Cost!$H$11*Cost!$D$9/1000,IF($P$10=$A$5,K83*60*Cost!$H$10*Cost!$H$11*Cost!$D$10/1000,IF($P$10=$A$6,K83*60*Cost!$H$10*Cost!$H$11*Cost!$D$11/1000,0)))))</f>
        <v>497.1165174426659</v>
      </c>
      <c r="M83" s="207">
        <f t="shared" si="7"/>
        <v>3.5615507897930425</v>
      </c>
      <c r="N83" s="278">
        <f>IF($P$10=$A$2,M83*60*Cost!$H$10*Cost!$H$11*Cost!$D$7/1000,IF($P$10=$A$3,M83*60*Cost!$H$10*Cost!$H$11*Cost!$D$8/1000,IF($P$10=$A$4,M83*60*Cost!$H$10*Cost!$H$11*Cost!$D$9/1000,IF($P$10=$A$5,M83*60*Cost!$H$10*Cost!$H$11*Cost!$D$10/1000,IF($P$10=$A$6,M83*60*Cost!$H$10*Cost!$H$11*Cost!$D$11/1000,0)))))</f>
        <v>431.11033720503599</v>
      </c>
      <c r="O83" s="89">
        <f t="shared" ref="O83:O91" si="14">0.0004*POWER(B83,2.0766)</f>
        <v>2.7950081479976707</v>
      </c>
      <c r="P83" s="278">
        <f>IF($P$10=$A$2,O83*60*Cost!$H$10*Cost!$H$11*Cost!$D$7/1000,IF($P$10=$A$3,O83*60*Cost!$H$10*Cost!$H$11*Cost!$D$8/1000,IF($P$10=$A$4,O83*60*Cost!$H$10*Cost!$H$11*Cost!$D$9/1000,IF($P$10=$A$5,O83*60*Cost!$H$10*Cost!$H$11*Cost!$D$10/1000,IF($P$10=$A$6,O83*60*Cost!$H$10*Cost!$H$11*Cost!$D$11/1000,0)))))</f>
        <v>338.32366187991869</v>
      </c>
      <c r="Q83" s="80"/>
    </row>
    <row r="84" spans="1:17" ht="22.5" customHeight="1" x14ac:dyDescent="0.35">
      <c r="A84" s="74"/>
      <c r="B84" s="91">
        <v>72</v>
      </c>
      <c r="C84" s="90">
        <f t="shared" si="9"/>
        <v>6.8202064135904976</v>
      </c>
      <c r="D84" s="278">
        <f>IF($P$10=$A$2,C84*60*Cost!$H$10*Cost!$H$11*Cost!$D$7/1000,IF($P$10=$A$3,C84*60*Cost!$H$10*Cost!$H$11*Cost!$D$8/1000,IF($P$10=$A$4,C84*60*Cost!$H$10*Cost!$H$11*Cost!$D$9/1000,IF($P$10=$A$5,C84*60*Cost!$H$10*Cost!$H$11*Cost!$D$10/1000,IF($P$10=$A$6,C84*60*Cost!$H$10*Cost!$H$11*Cost!$D$11/1000,0)))))</f>
        <v>825.55652307342302</v>
      </c>
      <c r="E84" s="89">
        <f t="shared" si="10"/>
        <v>6.1612638529948196</v>
      </c>
      <c r="F84" s="278">
        <f>IF($P$10=$A$2,E84*60*Cost!$H$10*Cost!$H$11*Cost!$D$7/1000,IF($P$10=$A$3,E84*60*Cost!$H$10*Cost!$H$11*Cost!$D$8/1000,IF($P$10=$A$4,E84*60*Cost!$H$10*Cost!$H$11*Cost!$D$9/1000,IF($P$10=$A$5,E84*60*Cost!$H$10*Cost!$H$11*Cost!$D$10/1000,IF($P$10=$A$6,E84*60*Cost!$H$10*Cost!$H$11*Cost!$D$11/1000,0)))))</f>
        <v>745.79437274517818</v>
      </c>
      <c r="G84" s="89">
        <f t="shared" si="11"/>
        <v>5.5864570438792533</v>
      </c>
      <c r="H84" s="278">
        <f>IF($P$10=$A$2,G84*60*Cost!$H$10*Cost!$H$11*Cost!$D$7/1000,IF($P$10=$A$3,G84*60*Cost!$H$10*Cost!$H$11*Cost!$D$8/1000,IF($P$10=$A$4,G84*60*Cost!$H$10*Cost!$H$11*Cost!$D$9/1000,IF($P$10=$A$5,G84*60*Cost!$H$10*Cost!$H$11*Cost!$D$10/1000,IF($P$10=$A$6,G84*60*Cost!$H$10*Cost!$H$11*Cost!$D$11/1000,0)))))</f>
        <v>676.21649166715429</v>
      </c>
      <c r="I84" s="89">
        <f t="shared" si="12"/>
        <v>4.962796480203532</v>
      </c>
      <c r="J84" s="278">
        <f>IF($P$10=$A$2,I84*60*Cost!$H$10*Cost!$H$11*Cost!$D$7/1000,IF($P$10=$A$3,I84*60*Cost!$H$10*Cost!$H$11*Cost!$D$8/1000,IF($P$10=$A$4,I84*60*Cost!$H$10*Cost!$H$11*Cost!$D$9/1000,IF($P$10=$A$5,I84*60*Cost!$H$10*Cost!$H$11*Cost!$D$10/1000,IF($P$10=$A$6,I84*60*Cost!$H$10*Cost!$H$11*Cost!$D$11/1000,0)))))</f>
        <v>600.72507464784314</v>
      </c>
      <c r="K84" s="89">
        <f t="shared" si="13"/>
        <v>4.2048736366221648</v>
      </c>
      <c r="L84" s="278">
        <f>IF($P$10=$A$2,K84*60*Cost!$H$10*Cost!$H$11*Cost!$D$7/1000,IF($P$10=$A$3,K84*60*Cost!$H$10*Cost!$H$11*Cost!$D$8/1000,IF($P$10=$A$4,K84*60*Cost!$H$10*Cost!$H$11*Cost!$D$9/1000,IF($P$10=$A$5,K84*60*Cost!$H$10*Cost!$H$11*Cost!$D$10/1000,IF($P$10=$A$6,K84*60*Cost!$H$10*Cost!$H$11*Cost!$D$11/1000,0)))))</f>
        <v>508.98178865900292</v>
      </c>
      <c r="M84" s="207">
        <f t="shared" si="7"/>
        <v>3.6584101593486777</v>
      </c>
      <c r="N84" s="278">
        <f>IF($P$10=$A$2,M84*60*Cost!$H$10*Cost!$H$11*Cost!$D$7/1000,IF($P$10=$A$3,M84*60*Cost!$H$10*Cost!$H$11*Cost!$D$8/1000,IF($P$10=$A$4,M84*60*Cost!$H$10*Cost!$H$11*Cost!$D$9/1000,IF($P$10=$A$5,M84*60*Cost!$H$10*Cost!$H$11*Cost!$D$10/1000,IF($P$10=$A$6,M84*60*Cost!$H$10*Cost!$H$11*Cost!$D$11/1000,0)))))</f>
        <v>442.83474545726915</v>
      </c>
      <c r="O84" s="89">
        <f t="shared" si="14"/>
        <v>2.8773762421879341</v>
      </c>
      <c r="P84" s="278">
        <f>IF($P$10=$A$2,O84*60*Cost!$H$10*Cost!$H$11*Cost!$D$7/1000,IF($P$10=$A$3,O84*60*Cost!$H$10*Cost!$H$11*Cost!$D$8/1000,IF($P$10=$A$4,O84*60*Cost!$H$10*Cost!$H$11*Cost!$D$9/1000,IF($P$10=$A$5,O84*60*Cost!$H$10*Cost!$H$11*Cost!$D$10/1000,IF($P$10=$A$6,O84*60*Cost!$H$10*Cost!$H$11*Cost!$D$11/1000,0)))))</f>
        <v>348.29396385148317</v>
      </c>
      <c r="Q84" s="80"/>
    </row>
    <row r="85" spans="1:17" ht="22.5" customHeight="1" x14ac:dyDescent="0.35">
      <c r="A85" s="74"/>
      <c r="B85" s="91">
        <v>73</v>
      </c>
      <c r="C85" s="90">
        <f t="shared" si="9"/>
        <v>6.9408469669140187</v>
      </c>
      <c r="D85" s="278">
        <f>IF($P$10=$A$2,C85*60*Cost!$H$10*Cost!$H$11*Cost!$D$7/1000,IF($P$10=$A$3,C85*60*Cost!$H$10*Cost!$H$11*Cost!$D$8/1000,IF($P$10=$A$4,C85*60*Cost!$H$10*Cost!$H$11*Cost!$D$9/1000,IF($P$10=$A$5,C85*60*Cost!$H$10*Cost!$H$11*Cost!$D$10/1000,IF($P$10=$A$6,C85*60*Cost!$H$10*Cost!$H$11*Cost!$D$11/1000,0)))))</f>
        <v>840.15954088604497</v>
      </c>
      <c r="E85" s="89">
        <f t="shared" si="10"/>
        <v>6.276193083456107</v>
      </c>
      <c r="F85" s="278">
        <f>IF($P$10=$A$2,E85*60*Cost!$H$10*Cost!$H$11*Cost!$D$7/1000,IF($P$10=$A$3,E85*60*Cost!$H$10*Cost!$H$11*Cost!$D$8/1000,IF($P$10=$A$4,E85*60*Cost!$H$10*Cost!$H$11*Cost!$D$9/1000,IF($P$10=$A$5,E85*60*Cost!$H$10*Cost!$H$11*Cost!$D$10/1000,IF($P$10=$A$6,E85*60*Cost!$H$10*Cost!$H$11*Cost!$D$11/1000,0)))))</f>
        <v>759.70605959824138</v>
      </c>
      <c r="G85" s="89">
        <f t="shared" si="11"/>
        <v>5.6954149250125763</v>
      </c>
      <c r="H85" s="278">
        <f>IF($P$10=$A$2,G85*60*Cost!$H$10*Cost!$H$11*Cost!$D$7/1000,IF($P$10=$A$3,G85*60*Cost!$H$10*Cost!$H$11*Cost!$D$8/1000,IF($P$10=$A$4,G85*60*Cost!$H$10*Cost!$H$11*Cost!$D$9/1000,IF($P$10=$A$5,G85*60*Cost!$H$10*Cost!$H$11*Cost!$D$10/1000,IF($P$10=$A$6,G85*60*Cost!$H$10*Cost!$H$11*Cost!$D$11/1000,0)))))</f>
        <v>689.40537248029636</v>
      </c>
      <c r="I85" s="89">
        <f t="shared" si="12"/>
        <v>5.0663925018351161</v>
      </c>
      <c r="J85" s="278">
        <f>IF($P$10=$A$2,I85*60*Cost!$H$10*Cost!$H$11*Cost!$D$7/1000,IF($P$10=$A$3,I85*60*Cost!$H$10*Cost!$H$11*Cost!$D$8/1000,IF($P$10=$A$4,I85*60*Cost!$H$10*Cost!$H$11*Cost!$D$9/1000,IF($P$10=$A$5,I85*60*Cost!$H$10*Cost!$H$11*Cost!$D$10/1000,IF($P$10=$A$6,I85*60*Cost!$H$10*Cost!$H$11*Cost!$D$11/1000,0)))))</f>
        <v>613.26492553153309</v>
      </c>
      <c r="K85" s="89">
        <f t="shared" si="13"/>
        <v>4.3038358362882834</v>
      </c>
      <c r="L85" s="278">
        <f>IF($P$10=$A$2,K85*60*Cost!$H$10*Cost!$H$11*Cost!$D$7/1000,IF($P$10=$A$3,K85*60*Cost!$H$10*Cost!$H$11*Cost!$D$8/1000,IF($P$10=$A$4,K85*60*Cost!$H$10*Cost!$H$11*Cost!$D$9/1000,IF($P$10=$A$5,K85*60*Cost!$H$10*Cost!$H$11*Cost!$D$10/1000,IF($P$10=$A$6,K85*60*Cost!$H$10*Cost!$H$11*Cost!$D$11/1000,0)))))</f>
        <v>520.960735411884</v>
      </c>
      <c r="M85" s="207">
        <f t="shared" si="7"/>
        <v>3.7565130953094434</v>
      </c>
      <c r="N85" s="278">
        <f>IF($P$10=$A$2,M85*60*Cost!$H$10*Cost!$H$11*Cost!$D$7/1000,IF($P$10=$A$3,M85*60*Cost!$H$10*Cost!$H$11*Cost!$D$8/1000,IF($P$10=$A$4,M85*60*Cost!$H$10*Cost!$H$11*Cost!$D$9/1000,IF($P$10=$A$5,M85*60*Cost!$H$10*Cost!$H$11*Cost!$D$10/1000,IF($P$10=$A$6,M85*60*Cost!$H$10*Cost!$H$11*Cost!$D$11/1000,0)))))</f>
        <v>454.70968205063645</v>
      </c>
      <c r="O85" s="89">
        <f t="shared" si="14"/>
        <v>2.9609852409707806</v>
      </c>
      <c r="P85" s="278">
        <f>IF($P$10=$A$2,O85*60*Cost!$H$10*Cost!$H$11*Cost!$D$7/1000,IF($P$10=$A$3,O85*60*Cost!$H$10*Cost!$H$11*Cost!$D$8/1000,IF($P$10=$A$4,O85*60*Cost!$H$10*Cost!$H$11*Cost!$D$9/1000,IF($P$10=$A$5,O85*60*Cost!$H$10*Cost!$H$11*Cost!$D$10/1000,IF($P$10=$A$6,O85*60*Cost!$H$10*Cost!$H$11*Cost!$D$11/1000,0)))))</f>
        <v>358.41447196327204</v>
      </c>
      <c r="Q85" s="80"/>
    </row>
    <row r="86" spans="1:17" ht="22.5" customHeight="1" x14ac:dyDescent="0.35">
      <c r="A86" s="74"/>
      <c r="B86" s="91">
        <v>74</v>
      </c>
      <c r="C86" s="90">
        <f t="shared" si="9"/>
        <v>7.0619365538749452</v>
      </c>
      <c r="D86" s="278">
        <f>IF($P$10=$A$2,C86*60*Cost!$H$10*Cost!$H$11*Cost!$D$7/1000,IF($P$10=$A$3,C86*60*Cost!$H$10*Cost!$H$11*Cost!$D$8/1000,IF($P$10=$A$4,C86*60*Cost!$H$10*Cost!$H$11*Cost!$D$9/1000,IF($P$10=$A$5,C86*60*Cost!$H$10*Cost!$H$11*Cost!$D$10/1000,IF($P$10=$A$6,C86*60*Cost!$H$10*Cost!$H$11*Cost!$D$11/1000,0)))))</f>
        <v>854.8169122806496</v>
      </c>
      <c r="E86" s="89">
        <f t="shared" si="10"/>
        <v>6.3916587050257023</v>
      </c>
      <c r="F86" s="278">
        <f>IF($P$10=$A$2,E86*60*Cost!$H$10*Cost!$H$11*Cost!$D$7/1000,IF($P$10=$A$3,E86*60*Cost!$H$10*Cost!$H$11*Cost!$D$8/1000,IF($P$10=$A$4,E86*60*Cost!$H$10*Cost!$H$11*Cost!$D$9/1000,IF($P$10=$A$5,E86*60*Cost!$H$10*Cost!$H$11*Cost!$D$10/1000,IF($P$10=$A$6,E86*60*Cost!$H$10*Cost!$H$11*Cost!$D$11/1000,0)))))</f>
        <v>773.68267427775561</v>
      </c>
      <c r="G86" s="89">
        <f t="shared" si="11"/>
        <v>5.804972089664175</v>
      </c>
      <c r="H86" s="278">
        <f>IF($P$10=$A$2,G86*60*Cost!$H$10*Cost!$H$11*Cost!$D$7/1000,IF($P$10=$A$3,G86*60*Cost!$H$10*Cost!$H$11*Cost!$D$8/1000,IF($P$10=$A$4,G86*60*Cost!$H$10*Cost!$H$11*Cost!$D$9/1000,IF($P$10=$A$5,G86*60*Cost!$H$10*Cost!$H$11*Cost!$D$10/1000,IF($P$10=$A$6,G86*60*Cost!$H$10*Cost!$H$11*Cost!$D$11/1000,0)))))</f>
        <v>702.66679397442113</v>
      </c>
      <c r="I86" s="89">
        <f t="shared" si="12"/>
        <v>5.170697394049788</v>
      </c>
      <c r="J86" s="278">
        <f>IF($P$10=$A$2,I86*60*Cost!$H$10*Cost!$H$11*Cost!$D$7/1000,IF($P$10=$A$3,I86*60*Cost!$H$10*Cost!$H$11*Cost!$D$8/1000,IF($P$10=$A$4,I86*60*Cost!$H$10*Cost!$H$11*Cost!$D$9/1000,IF($P$10=$A$5,I86*60*Cost!$H$10*Cost!$H$11*Cost!$D$10/1000,IF($P$10=$A$6,I86*60*Cost!$H$10*Cost!$H$11*Cost!$D$11/1000,0)))))</f>
        <v>625.89058213698468</v>
      </c>
      <c r="K86" s="89">
        <f t="shared" si="13"/>
        <v>4.4037330963458992</v>
      </c>
      <c r="L86" s="278">
        <f>IF($P$10=$A$2,K86*60*Cost!$H$10*Cost!$H$11*Cost!$D$7/1000,IF($P$10=$A$3,K86*60*Cost!$H$10*Cost!$H$11*Cost!$D$8/1000,IF($P$10=$A$4,K86*60*Cost!$H$10*Cost!$H$11*Cost!$D$9/1000,IF($P$10=$A$5,K86*60*Cost!$H$10*Cost!$H$11*Cost!$D$10/1000,IF($P$10=$A$6,K86*60*Cost!$H$10*Cost!$H$11*Cost!$D$11/1000,0)))))</f>
        <v>533.05286718569482</v>
      </c>
      <c r="M86" s="207">
        <f t="shared" si="7"/>
        <v>3.855858200450597</v>
      </c>
      <c r="N86" s="278">
        <f>IF($P$10=$A$2,M86*60*Cost!$H$10*Cost!$H$11*Cost!$D$7/1000,IF($P$10=$A$3,M86*60*Cost!$H$10*Cost!$H$11*Cost!$D$8/1000,IF($P$10=$A$4,M86*60*Cost!$H$10*Cost!$H$11*Cost!$D$9/1000,IF($P$10=$A$5,M86*60*Cost!$H$10*Cost!$H$11*Cost!$D$10/1000,IF($P$10=$A$6,M86*60*Cost!$H$10*Cost!$H$11*Cost!$D$11/1000,0)))))</f>
        <v>466.73497785711885</v>
      </c>
      <c r="O86" s="89">
        <f t="shared" si="14"/>
        <v>3.0458364561782041</v>
      </c>
      <c r="P86" s="278">
        <f>IF($P$10=$A$2,O86*60*Cost!$H$10*Cost!$H$11*Cost!$D$7/1000,IF($P$10=$A$3,O86*60*Cost!$H$10*Cost!$H$11*Cost!$D$8/1000,IF($P$10=$A$4,O86*60*Cost!$H$10*Cost!$H$11*Cost!$D$9/1000,IF($P$10=$A$5,O86*60*Cost!$H$10*Cost!$H$11*Cost!$D$10/1000,IF($P$10=$A$6,O86*60*Cost!$H$10*Cost!$H$11*Cost!$D$11/1000,0)))))</f>
        <v>368.68534500688099</v>
      </c>
      <c r="Q86" s="80"/>
    </row>
    <row r="87" spans="1:17" ht="22.5" customHeight="1" x14ac:dyDescent="0.35">
      <c r="A87" s="74"/>
      <c r="B87" s="91">
        <v>75</v>
      </c>
      <c r="C87" s="90">
        <f t="shared" si="9"/>
        <v>7.1834707437130811</v>
      </c>
      <c r="D87" s="278">
        <f>IF($P$10=$A$2,C87*60*Cost!$H$10*Cost!$H$11*Cost!$D$7/1000,IF($P$10=$A$3,C87*60*Cost!$H$10*Cost!$H$11*Cost!$D$8/1000,IF($P$10=$A$4,C87*60*Cost!$H$10*Cost!$H$11*Cost!$D$9/1000,IF($P$10=$A$5,C87*60*Cost!$H$10*Cost!$H$11*Cost!$D$10/1000,IF($P$10=$A$6,C87*60*Cost!$H$10*Cost!$H$11*Cost!$D$11/1000,0)))))</f>
        <v>869.52810093285575</v>
      </c>
      <c r="E87" s="89">
        <f t="shared" si="10"/>
        <v>6.5076559216497527</v>
      </c>
      <c r="F87" s="278">
        <f>IF($P$10=$A$2,E87*60*Cost!$H$10*Cost!$H$11*Cost!$D$7/1000,IF($P$10=$A$3,E87*60*Cost!$H$10*Cost!$H$11*Cost!$D$8/1000,IF($P$10=$A$4,E87*60*Cost!$H$10*Cost!$H$11*Cost!$D$9/1000,IF($P$10=$A$5,E87*60*Cost!$H$10*Cost!$H$11*Cost!$D$10/1000,IF($P$10=$A$6,E87*60*Cost!$H$10*Cost!$H$11*Cost!$D$11/1000,0)))))</f>
        <v>787.72363624212107</v>
      </c>
      <c r="G87" s="89">
        <f t="shared" si="11"/>
        <v>5.9151236685579986</v>
      </c>
      <c r="H87" s="278">
        <f>IF($P$10=$A$2,G87*60*Cost!$H$10*Cost!$H$11*Cost!$D$7/1000,IF($P$10=$A$3,G87*60*Cost!$H$10*Cost!$H$11*Cost!$D$8/1000,IF($P$10=$A$4,G87*60*Cost!$H$10*Cost!$H$11*Cost!$D$9/1000,IF($P$10=$A$5,G87*60*Cost!$H$10*Cost!$H$11*Cost!$D$10/1000,IF($P$10=$A$6,G87*60*Cost!$H$10*Cost!$H$11*Cost!$D$11/1000,0)))))</f>
        <v>716.00016674469771</v>
      </c>
      <c r="I87" s="89">
        <f t="shared" si="12"/>
        <v>5.2757063295928219</v>
      </c>
      <c r="J87" s="278">
        <f>IF($P$10=$A$2,I87*60*Cost!$H$10*Cost!$H$11*Cost!$D$7/1000,IF($P$10=$A$3,I87*60*Cost!$H$10*Cost!$H$11*Cost!$D$8/1000,IF($P$10=$A$4,I87*60*Cost!$H$10*Cost!$H$11*Cost!$D$9/1000,IF($P$10=$A$5,I87*60*Cost!$H$10*Cost!$H$11*Cost!$D$10/1000,IF($P$10=$A$6,I87*60*Cost!$H$10*Cost!$H$11*Cost!$D$11/1000,0)))))</f>
        <v>638.60146014586735</v>
      </c>
      <c r="K87" s="89">
        <f t="shared" si="13"/>
        <v>4.5045614367475864</v>
      </c>
      <c r="L87" s="278">
        <f>IF($P$10=$A$2,K87*60*Cost!$H$10*Cost!$H$11*Cost!$D$7/1000,IF($P$10=$A$3,K87*60*Cost!$H$10*Cost!$H$11*Cost!$D$8/1000,IF($P$10=$A$4,K87*60*Cost!$H$10*Cost!$H$11*Cost!$D$9/1000,IF($P$10=$A$5,K87*60*Cost!$H$10*Cost!$H$11*Cost!$D$10/1000,IF($P$10=$A$6,K87*60*Cost!$H$10*Cost!$H$11*Cost!$D$11/1000,0)))))</f>
        <v>545.25770221288849</v>
      </c>
      <c r="M87" s="207">
        <f t="shared" ref="M87:M132" si="15">0.001*POWER(B87,1.9185)</f>
        <v>3.9564440980970779</v>
      </c>
      <c r="N87" s="278">
        <f>IF($P$10=$A$2,M87*60*Cost!$H$10*Cost!$H$11*Cost!$D$7/1000,IF($P$10=$A$3,M87*60*Cost!$H$10*Cost!$H$11*Cost!$D$8/1000,IF($P$10=$A$4,M87*60*Cost!$H$10*Cost!$H$11*Cost!$D$9/1000,IF($P$10=$A$5,M87*60*Cost!$H$10*Cost!$H$11*Cost!$D$10/1000,IF($P$10=$A$6,M87*60*Cost!$H$10*Cost!$H$11*Cost!$D$11/1000,0)))))</f>
        <v>478.91046623614756</v>
      </c>
      <c r="O87" s="89">
        <f t="shared" si="14"/>
        <v>3.1319311831511731</v>
      </c>
      <c r="P87" s="278">
        <f>IF($P$10=$A$2,O87*60*Cost!$H$10*Cost!$H$11*Cost!$D$7/1000,IF($P$10=$A$3,O87*60*Cost!$H$10*Cost!$H$11*Cost!$D$8/1000,IF($P$10=$A$4,O87*60*Cost!$H$10*Cost!$H$11*Cost!$D$9/1000,IF($P$10=$A$5,O87*60*Cost!$H$10*Cost!$H$11*Cost!$D$10/1000,IF($P$10=$A$6,O87*60*Cost!$H$10*Cost!$H$11*Cost!$D$11/1000,0)))))</f>
        <v>379.10673977773837</v>
      </c>
      <c r="Q87" s="80"/>
    </row>
    <row r="88" spans="1:17" ht="22.5" customHeight="1" x14ac:dyDescent="0.35">
      <c r="A88" s="74"/>
      <c r="B88" s="91">
        <v>76</v>
      </c>
      <c r="C88" s="90">
        <f t="shared" si="9"/>
        <v>7.3054452079947962</v>
      </c>
      <c r="D88" s="278">
        <f>IF($P$10=$A$2,C88*60*Cost!$H$10*Cost!$H$11*Cost!$D$7/1000,IF($P$10=$A$3,C88*60*Cost!$H$10*Cost!$H$11*Cost!$D$8/1000,IF($P$10=$A$4,C88*60*Cost!$H$10*Cost!$H$11*Cost!$D$9/1000,IF($P$10=$A$5,C88*60*Cost!$H$10*Cost!$H$11*Cost!$D$10/1000,IF($P$10=$A$6,C88*60*Cost!$H$10*Cost!$H$11*Cost!$D$11/1000,0)))))</f>
        <v>884.29258290447171</v>
      </c>
      <c r="E88" s="89">
        <f t="shared" si="10"/>
        <v>6.6241800436845528</v>
      </c>
      <c r="F88" s="278">
        <f>IF($P$10=$A$2,E88*60*Cost!$H$10*Cost!$H$11*Cost!$D$7/1000,IF($P$10=$A$3,E88*60*Cost!$H$10*Cost!$H$11*Cost!$D$8/1000,IF($P$10=$A$4,E88*60*Cost!$H$10*Cost!$H$11*Cost!$D$9/1000,IF($P$10=$A$5,E88*60*Cost!$H$10*Cost!$H$11*Cost!$D$10/1000,IF($P$10=$A$6,E88*60*Cost!$H$10*Cost!$H$11*Cost!$D$11/1000,0)))))</f>
        <v>801.82837783022649</v>
      </c>
      <c r="G88" s="89">
        <f t="shared" si="11"/>
        <v>6.0258648965576906</v>
      </c>
      <c r="H88" s="278">
        <f>IF($P$10=$A$2,G88*60*Cost!$H$10*Cost!$H$11*Cost!$D$7/1000,IF($P$10=$A$3,G88*60*Cost!$H$10*Cost!$H$11*Cost!$D$8/1000,IF($P$10=$A$4,G88*60*Cost!$H$10*Cost!$H$11*Cost!$D$9/1000,IF($P$10=$A$5,G88*60*Cost!$H$10*Cost!$H$11*Cost!$D$10/1000,IF($P$10=$A$6,G88*60*Cost!$H$10*Cost!$H$11*Cost!$D$11/1000,0)))))</f>
        <v>729.40491399195537</v>
      </c>
      <c r="I88" s="89">
        <f t="shared" si="12"/>
        <v>5.3814145782272975</v>
      </c>
      <c r="J88" s="278">
        <f>IF($P$10=$A$2,I88*60*Cost!$H$10*Cost!$H$11*Cost!$D$7/1000,IF($P$10=$A$3,I88*60*Cost!$H$10*Cost!$H$11*Cost!$D$8/1000,IF($P$10=$A$4,I88*60*Cost!$H$10*Cost!$H$11*Cost!$D$9/1000,IF($P$10=$A$5,I88*60*Cost!$H$10*Cost!$H$11*Cost!$D$10/1000,IF($P$10=$A$6,I88*60*Cost!$H$10*Cost!$H$11*Cost!$D$11/1000,0)))))</f>
        <v>651.39698698343648</v>
      </c>
      <c r="K88" s="89">
        <f t="shared" si="13"/>
        <v>4.6063169474768859</v>
      </c>
      <c r="L88" s="278">
        <f>IF($P$10=$A$2,K88*60*Cost!$H$10*Cost!$H$11*Cost!$D$7/1000,IF($P$10=$A$3,K88*60*Cost!$H$10*Cost!$H$11*Cost!$D$8/1000,IF($P$10=$A$4,K88*60*Cost!$H$10*Cost!$H$11*Cost!$D$9/1000,IF($P$10=$A$5,K88*60*Cost!$H$10*Cost!$H$11*Cost!$D$10/1000,IF($P$10=$A$6,K88*60*Cost!$H$10*Cost!$H$11*Cost!$D$11/1000,0)))))</f>
        <v>557.574767202864</v>
      </c>
      <c r="M88" s="207">
        <f t="shared" si="15"/>
        <v>4.0582694315496539</v>
      </c>
      <c r="N88" s="278">
        <f>IF($P$10=$A$2,M88*60*Cost!$H$10*Cost!$H$11*Cost!$D$7/1000,IF($P$10=$A$3,M88*60*Cost!$H$10*Cost!$H$11*Cost!$D$8/1000,IF($P$10=$A$4,M88*60*Cost!$H$10*Cost!$H$11*Cost!$D$9/1000,IF($P$10=$A$5,M88*60*Cost!$H$10*Cost!$H$11*Cost!$D$10/1000,IF($P$10=$A$6,M88*60*Cost!$H$10*Cost!$H$11*Cost!$D$11/1000,0)))))</f>
        <v>491.23598296514143</v>
      </c>
      <c r="O88" s="89">
        <f t="shared" si="14"/>
        <v>3.2192707011657093</v>
      </c>
      <c r="P88" s="278">
        <f>IF($P$10=$A$2,O88*60*Cost!$H$10*Cost!$H$11*Cost!$D$7/1000,IF($P$10=$A$3,O88*60*Cost!$H$10*Cost!$H$11*Cost!$D$8/1000,IF($P$10=$A$4,O88*60*Cost!$H$10*Cost!$H$11*Cost!$D$9/1000,IF($P$10=$A$5,O88*60*Cost!$H$10*Cost!$H$11*Cost!$D$10/1000,IF($P$10=$A$6,O88*60*Cost!$H$10*Cost!$H$11*Cost!$D$11/1000,0)))))</f>
        <v>389.6788111266801</v>
      </c>
      <c r="Q88" s="80"/>
    </row>
    <row r="89" spans="1:17" ht="22.5" customHeight="1" x14ac:dyDescent="0.35">
      <c r="A89" s="74"/>
      <c r="B89" s="91">
        <v>77</v>
      </c>
      <c r="C89" s="90">
        <f t="shared" si="9"/>
        <v>7.4278557169318278</v>
      </c>
      <c r="D89" s="278">
        <f>IF($P$10=$A$2,C89*60*Cost!$H$10*Cost!$H$11*Cost!$D$7/1000,IF($P$10=$A$3,C89*60*Cost!$H$10*Cost!$H$11*Cost!$D$8/1000,IF($P$10=$A$4,C89*60*Cost!$H$10*Cost!$H$11*Cost!$D$9/1000,IF($P$10=$A$5,C89*60*Cost!$H$10*Cost!$H$11*Cost!$D$10/1000,IF($P$10=$A$6,C89*60*Cost!$H$10*Cost!$H$11*Cost!$D$11/1000,0)))))</f>
        <v>899.10984619790077</v>
      </c>
      <c r="E89" s="89">
        <f t="shared" si="10"/>
        <v>6.7412264841631933</v>
      </c>
      <c r="F89" s="278">
        <f>IF($P$10=$A$2,E89*60*Cost!$H$10*Cost!$H$11*Cost!$D$7/1000,IF($P$10=$A$3,E89*60*Cost!$H$10*Cost!$H$11*Cost!$D$8/1000,IF($P$10=$A$4,E89*60*Cost!$H$10*Cost!$H$11*Cost!$D$9/1000,IF($P$10=$A$5,E89*60*Cost!$H$10*Cost!$H$11*Cost!$D$10/1000,IF($P$10=$A$6,E89*60*Cost!$H$10*Cost!$H$11*Cost!$D$11/1000,0)))))</f>
        <v>815.99634380954308</v>
      </c>
      <c r="G89" s="89">
        <f t="shared" si="11"/>
        <v>6.1371911090945606</v>
      </c>
      <c r="H89" s="278">
        <f>IF($P$10=$A$2,G89*60*Cost!$H$10*Cost!$H$11*Cost!$D$7/1000,IF($P$10=$A$3,G89*60*Cost!$H$10*Cost!$H$11*Cost!$D$8/1000,IF($P$10=$A$4,G89*60*Cost!$H$10*Cost!$H$11*Cost!$D$9/1000,IF($P$10=$A$5,G89*60*Cost!$H$10*Cost!$H$11*Cost!$D$10/1000,IF($P$10=$A$6,G89*60*Cost!$H$10*Cost!$H$11*Cost!$D$11/1000,0)))))</f>
        <v>742.88047109030549</v>
      </c>
      <c r="I89" s="89">
        <f t="shared" si="12"/>
        <v>5.4878175035289463</v>
      </c>
      <c r="J89" s="278">
        <f>IF($P$10=$A$2,I89*60*Cost!$H$10*Cost!$H$11*Cost!$D$7/1000,IF($P$10=$A$3,I89*60*Cost!$H$10*Cost!$H$11*Cost!$D$8/1000,IF($P$10=$A$4,I89*60*Cost!$H$10*Cost!$H$11*Cost!$D$9/1000,IF($P$10=$A$5,I89*60*Cost!$H$10*Cost!$H$11*Cost!$D$10/1000,IF($P$10=$A$6,I89*60*Cost!$H$10*Cost!$H$11*Cost!$D$11/1000,0)))))</f>
        <v>664.2766014305638</v>
      </c>
      <c r="K89" s="89">
        <f t="shared" si="13"/>
        <v>4.708995786406506</v>
      </c>
      <c r="L89" s="278">
        <f>IF($P$10=$A$2,K89*60*Cost!$H$10*Cost!$H$11*Cost!$D$7/1000,IF($P$10=$A$3,K89*60*Cost!$H$10*Cost!$H$11*Cost!$D$8/1000,IF($P$10=$A$4,K89*60*Cost!$H$10*Cost!$H$11*Cost!$D$9/1000,IF($P$10=$A$5,K89*60*Cost!$H$10*Cost!$H$11*Cost!$D$10/1000,IF($P$10=$A$6,K89*60*Cost!$H$10*Cost!$H$11*Cost!$D$11/1000,0)))))</f>
        <v>570.00359708271048</v>
      </c>
      <c r="M89" s="207">
        <f t="shared" si="15"/>
        <v>4.1613328635343629</v>
      </c>
      <c r="N89" s="278">
        <f>IF($P$10=$A$2,M89*60*Cost!$H$10*Cost!$H$11*Cost!$D$7/1000,IF($P$10=$A$3,M89*60*Cost!$H$10*Cost!$H$11*Cost!$D$8/1000,IF($P$10=$A$4,M89*60*Cost!$H$10*Cost!$H$11*Cost!$D$9/1000,IF($P$10=$A$5,M89*60*Cost!$H$10*Cost!$H$11*Cost!$D$10/1000,IF($P$10=$A$6,M89*60*Cost!$H$10*Cost!$H$11*Cost!$D$11/1000,0)))))</f>
        <v>503.71136617286413</v>
      </c>
      <c r="O89" s="89">
        <f t="shared" si="14"/>
        <v>3.3078562738423871</v>
      </c>
      <c r="P89" s="278">
        <f>IF($P$10=$A$2,O89*60*Cost!$H$10*Cost!$H$11*Cost!$D$7/1000,IF($P$10=$A$3,O89*60*Cost!$H$10*Cost!$H$11*Cost!$D$8/1000,IF($P$10=$A$4,O89*60*Cost!$H$10*Cost!$H$11*Cost!$D$9/1000,IF($P$10=$A$5,O89*60*Cost!$H$10*Cost!$H$11*Cost!$D$10/1000,IF($P$10=$A$6,O89*60*Cost!$H$10*Cost!$H$11*Cost!$D$11/1000,0)))))</f>
        <v>400.40171200951801</v>
      </c>
      <c r="Q89" s="80"/>
    </row>
    <row r="90" spans="1:17" ht="22.5" customHeight="1" x14ac:dyDescent="0.35">
      <c r="A90" s="74"/>
      <c r="B90" s="91">
        <v>78</v>
      </c>
      <c r="C90" s="90">
        <f t="shared" si="9"/>
        <v>7.5506981358788554</v>
      </c>
      <c r="D90" s="278">
        <f>IF($P$10=$A$2,C90*60*Cost!$H$10*Cost!$H$11*Cost!$D$7/1000,IF($P$10=$A$3,C90*60*Cost!$H$10*Cost!$H$11*Cost!$D$8/1000,IF($P$10=$A$4,C90*60*Cost!$H$10*Cost!$H$11*Cost!$D$9/1000,IF($P$10=$A$5,C90*60*Cost!$H$10*Cost!$H$11*Cost!$D$10/1000,IF($P$10=$A$6,C90*60*Cost!$H$10*Cost!$H$11*Cost!$D$11/1000,0)))))</f>
        <v>913.9793903321887</v>
      </c>
      <c r="E90" s="89">
        <f t="shared" si="10"/>
        <v>6.8587907552401317</v>
      </c>
      <c r="F90" s="278">
        <f>IF($P$10=$A$2,E90*60*Cost!$H$10*Cost!$H$11*Cost!$D$7/1000,IF($P$10=$A$3,E90*60*Cost!$H$10*Cost!$H$11*Cost!$D$8/1000,IF($P$10=$A$4,E90*60*Cost!$H$10*Cost!$H$11*Cost!$D$9/1000,IF($P$10=$A$5,E90*60*Cost!$H$10*Cost!$H$11*Cost!$D$10/1000,IF($P$10=$A$6,E90*60*Cost!$H$10*Cost!$H$11*Cost!$D$11/1000,0)))))</f>
        <v>830.22699094575535</v>
      </c>
      <c r="G90" s="89">
        <f t="shared" si="11"/>
        <v>6.2490977387630204</v>
      </c>
      <c r="H90" s="278">
        <f>IF($P$10=$A$2,G90*60*Cost!$H$10*Cost!$H$11*Cost!$D$7/1000,IF($P$10=$A$3,G90*60*Cost!$H$10*Cost!$H$11*Cost!$D$8/1000,IF($P$10=$A$4,G90*60*Cost!$H$10*Cost!$H$11*Cost!$D$9/1000,IF($P$10=$A$5,G90*60*Cost!$H$10*Cost!$H$11*Cost!$D$10/1000,IF($P$10=$A$6,G90*60*Cost!$H$10*Cost!$H$11*Cost!$D$11/1000,0)))))</f>
        <v>756.42628517503226</v>
      </c>
      <c r="I90" s="89">
        <f t="shared" si="12"/>
        <v>5.5949105598273645</v>
      </c>
      <c r="J90" s="278">
        <f>IF($P$10=$A$2,I90*60*Cost!$H$10*Cost!$H$11*Cost!$D$7/1000,IF($P$10=$A$3,I90*60*Cost!$H$10*Cost!$H$11*Cost!$D$8/1000,IF($P$10=$A$4,I90*60*Cost!$H$10*Cost!$H$11*Cost!$D$9/1000,IF($P$10=$A$5,I90*60*Cost!$H$10*Cost!$H$11*Cost!$D$10/1000,IF($P$10=$A$6,I90*60*Cost!$H$10*Cost!$H$11*Cost!$D$11/1000,0)))))</f>
        <v>677.23975325348408</v>
      </c>
      <c r="K90" s="89">
        <f t="shared" si="13"/>
        <v>4.812594177249192</v>
      </c>
      <c r="L90" s="278">
        <f>IF($P$10=$A$2,K90*60*Cost!$H$10*Cost!$H$11*Cost!$D$7/1000,IF($P$10=$A$3,K90*60*Cost!$H$10*Cost!$H$11*Cost!$D$8/1000,IF($P$10=$A$4,K90*60*Cost!$H$10*Cost!$H$11*Cost!$D$9/1000,IF($P$10=$A$5,K90*60*Cost!$H$10*Cost!$H$11*Cost!$D$10/1000,IF($P$10=$A$6,K90*60*Cost!$H$10*Cost!$H$11*Cost!$D$11/1000,0)))))</f>
        <v>582.54373474916895</v>
      </c>
      <c r="M90" s="207">
        <f t="shared" si="15"/>
        <v>4.265633075674212</v>
      </c>
      <c r="N90" s="278">
        <f>IF($P$10=$A$2,M90*60*Cost!$H$10*Cost!$H$11*Cost!$D$7/1000,IF($P$10=$A$3,M90*60*Cost!$H$10*Cost!$H$11*Cost!$D$8/1000,IF($P$10=$A$4,M90*60*Cost!$H$10*Cost!$H$11*Cost!$D$9/1000,IF($P$10=$A$5,M90*60*Cost!$H$10*Cost!$H$11*Cost!$D$10/1000,IF($P$10=$A$6,M90*60*Cost!$H$10*Cost!$H$11*Cost!$D$11/1000,0)))))</f>
        <v>516.33645627547662</v>
      </c>
      <c r="O90" s="89">
        <f t="shared" si="14"/>
        <v>3.3976891495401906</v>
      </c>
      <c r="P90" s="278">
        <f>IF($P$10=$A$2,O90*60*Cost!$H$10*Cost!$H$11*Cost!$D$7/1000,IF($P$10=$A$3,O90*60*Cost!$H$10*Cost!$H$11*Cost!$D$8/1000,IF($P$10=$A$4,O90*60*Cost!$H$10*Cost!$H$11*Cost!$D$9/1000,IF($P$10=$A$5,O90*60*Cost!$H$10*Cost!$H$11*Cost!$D$10/1000,IF($P$10=$A$6,O90*60*Cost!$H$10*Cost!$H$11*Cost!$D$11/1000,0)))))</f>
        <v>411.27559353471412</v>
      </c>
      <c r="Q90" s="80"/>
    </row>
    <row r="91" spans="1:17" ht="22.5" customHeight="1" x14ac:dyDescent="0.35">
      <c r="A91" s="74"/>
      <c r="B91" s="91">
        <v>79</v>
      </c>
      <c r="C91" s="90">
        <f t="shared" si="9"/>
        <v>7.67396842199879</v>
      </c>
      <c r="D91" s="278">
        <f>IF($P$10=$A$2,C91*60*Cost!$H$10*Cost!$H$11*Cost!$D$7/1000,IF($P$10=$A$3,C91*60*Cost!$H$10*Cost!$H$11*Cost!$D$8/1000,IF($P$10=$A$4,C91*60*Cost!$H$10*Cost!$H$11*Cost!$D$9/1000,IF($P$10=$A$5,C91*60*Cost!$H$10*Cost!$H$11*Cost!$D$10/1000,IF($P$10=$A$6,C91*60*Cost!$H$10*Cost!$H$11*Cost!$D$11/1000,0)))))</f>
        <v>928.90072593937055</v>
      </c>
      <c r="E91" s="89">
        <f t="shared" si="10"/>
        <v>6.9768684648030206</v>
      </c>
      <c r="F91" s="278">
        <f>IF($P$10=$A$2,E91*60*Cost!$H$10*Cost!$H$11*Cost!$D$7/1000,IF($P$10=$A$3,E91*60*Cost!$H$10*Cost!$H$11*Cost!$D$8/1000,IF($P$10=$A$4,E91*60*Cost!$H$10*Cost!$H$11*Cost!$D$9/1000,IF($P$10=$A$5,E91*60*Cost!$H$10*Cost!$H$11*Cost!$D$10/1000,IF($P$10=$A$6,E91*60*Cost!$H$10*Cost!$H$11*Cost!$D$11/1000,0)))))</f>
        <v>844.51978759263773</v>
      </c>
      <c r="G91" s="89">
        <f t="shared" si="11"/>
        <v>6.361580312073654</v>
      </c>
      <c r="H91" s="278">
        <f>IF($P$10=$A$2,G91*60*Cost!$H$10*Cost!$H$11*Cost!$D$7/1000,IF($P$10=$A$3,G91*60*Cost!$H$10*Cost!$H$11*Cost!$D$8/1000,IF($P$10=$A$4,G91*60*Cost!$H$10*Cost!$H$11*Cost!$D$9/1000,IF($P$10=$A$5,G91*60*Cost!$H$10*Cost!$H$11*Cost!$D$10/1000,IF($P$10=$A$6,G91*60*Cost!$H$10*Cost!$H$11*Cost!$D$11/1000,0)))))</f>
        <v>770.04181474956772</v>
      </c>
      <c r="I91" s="89">
        <f t="shared" si="12"/>
        <v>5.7026892892850016</v>
      </c>
      <c r="J91" s="278">
        <f>IF($P$10=$A$2,I91*60*Cost!$H$10*Cost!$H$11*Cost!$D$7/1000,IF($P$10=$A$3,I91*60*Cost!$H$10*Cost!$H$11*Cost!$D$8/1000,IF($P$10=$A$4,I91*60*Cost!$H$10*Cost!$H$11*Cost!$D$9/1000,IF($P$10=$A$5,I91*60*Cost!$H$10*Cost!$H$11*Cost!$D$10/1000,IF($P$10=$A$6,I91*60*Cost!$H$10*Cost!$H$11*Cost!$D$11/1000,0)))))</f>
        <v>690.28590285021983</v>
      </c>
      <c r="K91" s="89">
        <f t="shared" si="13"/>
        <v>4.9171084075960287</v>
      </c>
      <c r="L91" s="278">
        <f>IF($P$10=$A$2,K91*60*Cost!$H$10*Cost!$H$11*Cost!$D$7/1000,IF($P$10=$A$3,K91*60*Cost!$H$10*Cost!$H$11*Cost!$D$8/1000,IF($P$10=$A$4,K91*60*Cost!$H$10*Cost!$H$11*Cost!$D$9/1000,IF($P$10=$A$5,K91*60*Cost!$H$10*Cost!$H$11*Cost!$D$10/1000,IF($P$10=$A$6,K91*60*Cost!$H$10*Cost!$H$11*Cost!$D$11/1000,0)))))</f>
        <v>595.1947308311785</v>
      </c>
      <c r="M91" s="207">
        <f t="shared" si="15"/>
        <v>4.3711687679818443</v>
      </c>
      <c r="N91" s="278">
        <f>IF($P$10=$A$2,M91*60*Cost!$H$10*Cost!$H$11*Cost!$D$7/1000,IF($P$10=$A$3,M91*60*Cost!$H$10*Cost!$H$11*Cost!$D$8/1000,IF($P$10=$A$4,M91*60*Cost!$H$10*Cost!$H$11*Cost!$D$9/1000,IF($P$10=$A$5,M91*60*Cost!$H$10*Cost!$H$11*Cost!$D$10/1000,IF($P$10=$A$6,M91*60*Cost!$H$10*Cost!$H$11*Cost!$D$11/1000,0)))))</f>
        <v>529.11109591512468</v>
      </c>
      <c r="O91" s="89">
        <f t="shared" si="14"/>
        <v>3.4887705617355271</v>
      </c>
      <c r="P91" s="278">
        <f>IF($P$10=$A$2,O91*60*Cost!$H$10*Cost!$H$11*Cost!$D$7/1000,IF($P$10=$A$3,O91*60*Cost!$H$10*Cost!$H$11*Cost!$D$8/1000,IF($P$10=$A$4,O91*60*Cost!$H$10*Cost!$H$11*Cost!$D$9/1000,IF($P$10=$A$5,O91*60*Cost!$H$10*Cost!$H$11*Cost!$D$10/1000,IF($P$10=$A$6,O91*60*Cost!$H$10*Cost!$H$11*Cost!$D$11/1000,0)))))</f>
        <v>422.3006050092589</v>
      </c>
      <c r="Q91" s="80"/>
    </row>
    <row r="92" spans="1:17" ht="22.5" customHeight="1" x14ac:dyDescent="0.35">
      <c r="A92" s="74"/>
      <c r="B92" s="91">
        <v>80</v>
      </c>
      <c r="C92" s="90">
        <f t="shared" si="9"/>
        <v>7.7976626210856832</v>
      </c>
      <c r="D92" s="278">
        <f>IF($P$10=$A$2,C92*60*Cost!$H$10*Cost!$H$11*Cost!$D$7/1000,IF($P$10=$A$3,C92*60*Cost!$H$10*Cost!$H$11*Cost!$D$8/1000,IF($P$10=$A$4,C92*60*Cost!$H$10*Cost!$H$11*Cost!$D$9/1000,IF($P$10=$A$5,C92*60*Cost!$H$10*Cost!$H$11*Cost!$D$10/1000,IF($P$10=$A$6,C92*60*Cost!$H$10*Cost!$H$11*Cost!$D$11/1000,0)))))</f>
        <v>943.87337437989902</v>
      </c>
      <c r="E92" s="89">
        <f t="shared" si="10"/>
        <v>7.0954553132417821</v>
      </c>
      <c r="F92" s="278">
        <f>IF($P$10=$A$2,E92*60*Cost!$H$10*Cost!$H$11*Cost!$D$7/1000,IF($P$10=$A$3,E92*60*Cost!$H$10*Cost!$H$11*Cost!$D$8/1000,IF($P$10=$A$4,E92*60*Cost!$H$10*Cost!$H$11*Cost!$D$9/1000,IF($P$10=$A$5,E92*60*Cost!$H$10*Cost!$H$11*Cost!$D$10/1000,IF($P$10=$A$6,E92*60*Cost!$H$10*Cost!$H$11*Cost!$D$11/1000,0)))))</f>
        <v>858.87421330096458</v>
      </c>
      <c r="G92" s="89">
        <f t="shared" si="11"/>
        <v>6.4746344463545009</v>
      </c>
      <c r="H92" s="278">
        <f>IF($P$10=$A$2,G92*60*Cost!$H$10*Cost!$H$11*Cost!$D$7/1000,IF($P$10=$A$3,G92*60*Cost!$H$10*Cost!$H$11*Cost!$D$8/1000,IF($P$10=$A$4,G92*60*Cost!$H$10*Cost!$H$11*Cost!$D$9/1000,IF($P$10=$A$5,G92*60*Cost!$H$10*Cost!$H$11*Cost!$D$10/1000,IF($P$10=$A$6,G92*60*Cost!$H$10*Cost!$H$11*Cost!$D$11/1000,0)))))</f>
        <v>783.72652931040409</v>
      </c>
      <c r="I92" s="89">
        <f t="shared" si="12"/>
        <v>5.8111493191060379</v>
      </c>
      <c r="J92" s="278">
        <f>IF($P$10=$A$2,I92*60*Cost!$H$10*Cost!$H$11*Cost!$D$7/1000,IF($P$10=$A$3,I92*60*Cost!$H$10*Cost!$H$11*Cost!$D$8/1000,IF($P$10=$A$4,I92*60*Cost!$H$10*Cost!$H$11*Cost!$D$9/1000,IF($P$10=$A$5,I92*60*Cost!$H$10*Cost!$H$11*Cost!$D$10/1000,IF($P$10=$A$6,I92*60*Cost!$H$10*Cost!$H$11*Cost!$D$11/1000,0)))))</f>
        <v>703.41452091272743</v>
      </c>
      <c r="K92" s="89">
        <f t="shared" si="13"/>
        <v>5.0225348270373482</v>
      </c>
      <c r="L92" s="278">
        <f>IF($P$10=$A$2,K92*60*Cost!$H$10*Cost!$H$11*Cost!$D$7/1000,IF($P$10=$A$3,K92*60*Cost!$H$10*Cost!$H$11*Cost!$D$8/1000,IF($P$10=$A$4,K92*60*Cost!$H$10*Cost!$H$11*Cost!$D$9/1000,IF($P$10=$A$5,K92*60*Cost!$H$10*Cost!$H$11*Cost!$D$10/1000,IF($P$10=$A$6,K92*60*Cost!$H$10*Cost!$H$11*Cost!$D$11/1000,0)))))</f>
        <v>607.95614346241825</v>
      </c>
      <c r="M92" s="207">
        <f t="shared" si="15"/>
        <v>4.4779386583720973</v>
      </c>
      <c r="N92" s="278">
        <f>IF($P$10=$A$2,M92*60*Cost!$H$10*Cost!$H$11*Cost!$D$7/1000,IF($P$10=$A$3,M92*60*Cost!$H$10*Cost!$H$11*Cost!$D$8/1000,IF($P$10=$A$4,M92*60*Cost!$H$10*Cost!$H$11*Cost!$D$9/1000,IF($P$10=$A$5,M92*60*Cost!$H$10*Cost!$H$11*Cost!$D$10/1000,IF($P$10=$A$6,M92*60*Cost!$H$10*Cost!$H$11*Cost!$D$11/1000,0)))))</f>
        <v>542.03512990093827</v>
      </c>
      <c r="O92" s="89">
        <f>0.0004*POWER(B92,2.0766)</f>
        <v>3.5811017293871092</v>
      </c>
      <c r="P92" s="278">
        <f>IF($P$10=$A$2,O92*60*Cost!$H$10*Cost!$H$11*Cost!$D$7/1000,IF($P$10=$A$3,O92*60*Cost!$H$10*Cost!$H$11*Cost!$D$8/1000,IF($P$10=$A$4,O92*60*Cost!$H$10*Cost!$H$11*Cost!$D$9/1000,IF($P$10=$A$5,O92*60*Cost!$H$10*Cost!$H$11*Cost!$D$10/1000,IF($P$10=$A$6,O92*60*Cost!$H$10*Cost!$H$11*Cost!$D$11/1000,0)))))</f>
        <v>433.4768939828387</v>
      </c>
      <c r="Q92" s="80"/>
    </row>
    <row r="93" spans="1:17" ht="22.5" customHeight="1" x14ac:dyDescent="0.35">
      <c r="A93" s="74"/>
      <c r="B93" s="91">
        <v>81</v>
      </c>
      <c r="C93" s="90">
        <f t="shared" si="9"/>
        <v>7.9217768645360991</v>
      </c>
      <c r="D93" s="278">
        <f>IF($P$10=$A$2,C93*60*Cost!$H$10*Cost!$H$11*Cost!$D$7/1000,IF($P$10=$A$3,C93*60*Cost!$H$10*Cost!$H$11*Cost!$D$8/1000,IF($P$10=$A$4,C93*60*Cost!$H$10*Cost!$H$11*Cost!$D$9/1000,IF($P$10=$A$5,C93*60*Cost!$H$10*Cost!$H$11*Cost!$D$10/1000,IF($P$10=$A$6,C93*60*Cost!$H$10*Cost!$H$11*Cost!$D$11/1000,0)))))</f>
        <v>958.89686737604018</v>
      </c>
      <c r="E93" s="89">
        <f t="shared" si="10"/>
        <v>7.214547090365965</v>
      </c>
      <c r="F93" s="278">
        <f>IF($P$10=$A$2,E93*60*Cost!$H$10*Cost!$H$11*Cost!$D$7/1000,IF($P$10=$A$3,E93*60*Cost!$H$10*Cost!$H$11*Cost!$D$8/1000,IF($P$10=$A$4,E93*60*Cost!$H$10*Cost!$H$11*Cost!$D$9/1000,IF($P$10=$A$5,E93*60*Cost!$H$10*Cost!$H$11*Cost!$D$10/1000,IF($P$10=$A$6,E93*60*Cost!$H$10*Cost!$H$11*Cost!$D$11/1000,0)))))</f>
        <v>873.28975844536978</v>
      </c>
      <c r="G93" s="89">
        <f t="shared" si="11"/>
        <v>6.5882558467922356</v>
      </c>
      <c r="H93" s="278">
        <f>IF($P$10=$A$2,G93*60*Cost!$H$10*Cost!$H$11*Cost!$D$7/1000,IF($P$10=$A$3,G93*60*Cost!$H$10*Cost!$H$11*Cost!$D$8/1000,IF($P$10=$A$4,G93*60*Cost!$H$10*Cost!$H$11*Cost!$D$9/1000,IF($P$10=$A$5,G93*60*Cost!$H$10*Cost!$H$11*Cost!$D$10/1000,IF($P$10=$A$6,G93*60*Cost!$H$10*Cost!$H$11*Cost!$D$11/1000,0)))))</f>
        <v>797.47990898894216</v>
      </c>
      <c r="I93" s="89">
        <f t="shared" si="12"/>
        <v>5.9202863588679424</v>
      </c>
      <c r="J93" s="278">
        <f>IF($P$10=$A$2,I93*60*Cost!$H$10*Cost!$H$11*Cost!$D$7/1000,IF($P$10=$A$3,I93*60*Cost!$H$10*Cost!$H$11*Cost!$D$8/1000,IF($P$10=$A$4,I93*60*Cost!$H$10*Cost!$H$11*Cost!$D$9/1000,IF($P$10=$A$5,I93*60*Cost!$H$10*Cost!$H$11*Cost!$D$10/1000,IF($P$10=$A$6,I93*60*Cost!$H$10*Cost!$H$11*Cost!$D$11/1000,0)))))</f>
        <v>716.6250881038942</v>
      </c>
      <c r="K93" s="89">
        <f t="shared" si="13"/>
        <v>5.1288698453618915</v>
      </c>
      <c r="L93" s="278">
        <f>IF($P$10=$A$2,K93*60*Cost!$H$10*Cost!$H$11*Cost!$D$7/1000,IF($P$10=$A$3,K93*60*Cost!$H$10*Cost!$H$11*Cost!$D$8/1000,IF($P$10=$A$4,K93*60*Cost!$H$10*Cost!$H$11*Cost!$D$9/1000,IF($P$10=$A$5,K93*60*Cost!$H$10*Cost!$H$11*Cost!$D$10/1000,IF($P$10=$A$6,K93*60*Cost!$H$10*Cost!$H$11*Cost!$D$11/1000,0)))))</f>
        <v>620.82753806332505</v>
      </c>
      <c r="M93" s="207">
        <f t="shared" si="15"/>
        <v>4.5859414821934914</v>
      </c>
      <c r="N93" s="278">
        <f>IF($P$10=$A$2,M93*60*Cost!$H$10*Cost!$H$11*Cost!$D$7/1000,IF($P$10=$A$3,M93*60*Cost!$H$10*Cost!$H$11*Cost!$D$8/1000,IF($P$10=$A$4,M93*60*Cost!$H$10*Cost!$H$11*Cost!$D$9/1000,IF($P$10=$A$5,M93*60*Cost!$H$10*Cost!$H$11*Cost!$D$10/1000,IF($P$10=$A$6,M93*60*Cost!$H$10*Cost!$H$11*Cost!$D$11/1000,0)))))</f>
        <v>555.10840515231916</v>
      </c>
      <c r="O93" s="89">
        <f t="shared" ref="O93:O101" si="16">0.0004*POWER(B93,2.0766)</f>
        <v>3.6746838572873814</v>
      </c>
      <c r="P93" s="278">
        <f>IF($P$10=$A$2,O93*60*Cost!$H$10*Cost!$H$11*Cost!$D$7/1000,IF($P$10=$A$3,O93*60*Cost!$H$10*Cost!$H$11*Cost!$D$8/1000,IF($P$10=$A$4,O93*60*Cost!$H$10*Cost!$H$11*Cost!$D$9/1000,IF($P$10=$A$5,O93*60*Cost!$H$10*Cost!$H$11*Cost!$D$10/1000,IF($P$10=$A$6,O93*60*Cost!$H$10*Cost!$H$11*Cost!$D$11/1000,0)))))</f>
        <v>444.80460629037407</v>
      </c>
      <c r="Q93" s="80"/>
    </row>
    <row r="94" spans="1:17" ht="22.5" customHeight="1" x14ac:dyDescent="0.35">
      <c r="A94" s="74"/>
      <c r="B94" s="91">
        <v>82</v>
      </c>
      <c r="C94" s="90">
        <f t="shared" si="9"/>
        <v>8.0463073664600238</v>
      </c>
      <c r="D94" s="278">
        <f>IF($P$10=$A$2,C94*60*Cost!$H$10*Cost!$H$11*Cost!$D$7/1000,IF($P$10=$A$3,C94*60*Cost!$H$10*Cost!$H$11*Cost!$D$8/1000,IF($P$10=$A$4,C94*60*Cost!$H$10*Cost!$H$11*Cost!$D$9/1000,IF($P$10=$A$5,C94*60*Cost!$H$10*Cost!$H$11*Cost!$D$10/1000,IF($P$10=$A$6,C94*60*Cost!$H$10*Cost!$H$11*Cost!$D$11/1000,0)))))</f>
        <v>973.97074666216281</v>
      </c>
      <c r="E94" s="89">
        <f t="shared" si="10"/>
        <v>7.3341396724615517</v>
      </c>
      <c r="F94" s="278">
        <f>IF($P$10=$A$2,E94*60*Cost!$H$10*Cost!$H$11*Cost!$D$7/1000,IF($P$10=$A$3,E94*60*Cost!$H$10*Cost!$H$11*Cost!$D$8/1000,IF($P$10=$A$4,E94*60*Cost!$H$10*Cost!$H$11*Cost!$D$9/1000,IF($P$10=$A$5,E94*60*Cost!$H$10*Cost!$H$11*Cost!$D$10/1000,IF($P$10=$A$6,E94*60*Cost!$H$10*Cost!$H$11*Cost!$D$11/1000,0)))))</f>
        <v>887.76592386808591</v>
      </c>
      <c r="G94" s="89">
        <f t="shared" si="11"/>
        <v>6.7024403036051137</v>
      </c>
      <c r="H94" s="278">
        <f>IF($P$10=$A$2,G94*60*Cost!$H$10*Cost!$H$11*Cost!$D$7/1000,IF($P$10=$A$3,G94*60*Cost!$H$10*Cost!$H$11*Cost!$D$8/1000,IF($P$10=$A$4,G94*60*Cost!$H$10*Cost!$H$11*Cost!$D$9/1000,IF($P$10=$A$5,G94*60*Cost!$H$10*Cost!$H$11*Cost!$D$10/1000,IF($P$10=$A$6,G94*60*Cost!$H$10*Cost!$H$11*Cost!$D$11/1000,0)))))</f>
        <v>811.30144420928752</v>
      </c>
      <c r="I94" s="89">
        <f t="shared" si="12"/>
        <v>6.0300961979686152</v>
      </c>
      <c r="J94" s="278">
        <f>IF($P$10=$A$2,I94*60*Cost!$H$10*Cost!$H$11*Cost!$D$7/1000,IF($P$10=$A$3,I94*60*Cost!$H$10*Cost!$H$11*Cost!$D$8/1000,IF($P$10=$A$4,I94*60*Cost!$H$10*Cost!$H$11*Cost!$D$9/1000,IF($P$10=$A$5,I94*60*Cost!$H$10*Cost!$H$11*Cost!$D$10/1000,IF($P$10=$A$6,I94*60*Cost!$H$10*Cost!$H$11*Cost!$D$11/1000,0)))))</f>
        <v>729.91709474852564</v>
      </c>
      <c r="K94" s="89">
        <f t="shared" si="13"/>
        <v>5.2361099308298682</v>
      </c>
      <c r="L94" s="278">
        <f>IF($P$10=$A$2,K94*60*Cost!$H$10*Cost!$H$11*Cost!$D$7/1000,IF($P$10=$A$3,K94*60*Cost!$H$10*Cost!$H$11*Cost!$D$8/1000,IF($P$10=$A$4,K94*60*Cost!$H$10*Cost!$H$11*Cost!$D$9/1000,IF($P$10=$A$5,K94*60*Cost!$H$10*Cost!$H$11*Cost!$D$10/1000,IF($P$10=$A$6,K94*60*Cost!$H$10*Cost!$H$11*Cost!$D$11/1000,0)))))</f>
        <v>633.80848713205455</v>
      </c>
      <c r="M94" s="207">
        <f t="shared" si="15"/>
        <v>4.6951759917775711</v>
      </c>
      <c r="N94" s="278">
        <f>IF($P$10=$A$2,M94*60*Cost!$H$10*Cost!$H$11*Cost!$D$7/1000,IF($P$10=$A$3,M94*60*Cost!$H$10*Cost!$H$11*Cost!$D$8/1000,IF($P$10=$A$4,M94*60*Cost!$H$10*Cost!$H$11*Cost!$D$9/1000,IF($P$10=$A$5,M94*60*Cost!$H$10*Cost!$H$11*Cost!$D$10/1000,IF($P$10=$A$6,M94*60*Cost!$H$10*Cost!$H$11*Cost!$D$11/1000,0)))))</f>
        <v>568.33077064439044</v>
      </c>
      <c r="O94" s="89">
        <f t="shared" si="16"/>
        <v>3.7695181364012083</v>
      </c>
      <c r="P94" s="278">
        <f>IF($P$10=$A$2,O94*60*Cost!$H$10*Cost!$H$11*Cost!$D$7/1000,IF($P$10=$A$3,O94*60*Cost!$H$10*Cost!$H$11*Cost!$D$8/1000,IF($P$10=$A$4,O94*60*Cost!$H$10*Cost!$H$11*Cost!$D$9/1000,IF($P$10=$A$5,O94*60*Cost!$H$10*Cost!$H$11*Cost!$D$10/1000,IF($P$10=$A$6,O94*60*Cost!$H$10*Cost!$H$11*Cost!$D$11/1000,0)))))</f>
        <v>456.28388609301709</v>
      </c>
      <c r="Q94" s="80"/>
    </row>
    <row r="95" spans="1:17" ht="22.5" customHeight="1" x14ac:dyDescent="0.35">
      <c r="A95" s="74"/>
      <c r="B95" s="91">
        <v>83</v>
      </c>
      <c r="C95" s="90">
        <f t="shared" si="9"/>
        <v>8.1712504209235792</v>
      </c>
      <c r="D95" s="278">
        <f>IF($P$10=$A$2,C95*60*Cost!$H$10*Cost!$H$11*Cost!$D$7/1000,IF($P$10=$A$3,C95*60*Cost!$H$10*Cost!$H$11*Cost!$D$8/1000,IF($P$10=$A$4,C95*60*Cost!$H$10*Cost!$H$11*Cost!$D$9/1000,IF($P$10=$A$5,C95*60*Cost!$H$10*Cost!$H$11*Cost!$D$10/1000,IF($P$10=$A$6,C95*60*Cost!$H$10*Cost!$H$11*Cost!$D$11/1000,0)))))</f>
        <v>989.09456365098094</v>
      </c>
      <c r="E95" s="89">
        <f t="shared" si="10"/>
        <v>7.4542290194795715</v>
      </c>
      <c r="F95" s="278">
        <f>IF($P$10=$A$2,E95*60*Cost!$H$10*Cost!$H$11*Cost!$D$7/1000,IF($P$10=$A$3,E95*60*Cost!$H$10*Cost!$H$11*Cost!$D$8/1000,IF($P$10=$A$4,E95*60*Cost!$H$10*Cost!$H$11*Cost!$D$9/1000,IF($P$10=$A$5,E95*60*Cost!$H$10*Cost!$H$11*Cost!$D$10/1000,IF($P$10=$A$6,E95*60*Cost!$H$10*Cost!$H$11*Cost!$D$11/1000,0)))))</f>
        <v>902.30222053863815</v>
      </c>
      <c r="G95" s="89">
        <f t="shared" si="11"/>
        <v>6.8171836893404079</v>
      </c>
      <c r="H95" s="278">
        <f>IF($P$10=$A$2,G95*60*Cost!$H$10*Cost!$H$11*Cost!$D$7/1000,IF($P$10=$A$3,G95*60*Cost!$H$10*Cost!$H$11*Cost!$D$8/1000,IF($P$10=$A$4,G95*60*Cost!$H$10*Cost!$H$11*Cost!$D$9/1000,IF($P$10=$A$5,G95*60*Cost!$H$10*Cost!$H$11*Cost!$D$10/1000,IF($P$10=$A$6,G95*60*Cost!$H$10*Cost!$H$11*Cost!$D$11/1000,0)))))</f>
        <v>825.19063536111855</v>
      </c>
      <c r="I95" s="89">
        <f t="shared" si="12"/>
        <v>6.1405747031831268</v>
      </c>
      <c r="J95" s="278">
        <f>IF($P$10=$A$2,I95*60*Cost!$H$10*Cost!$H$11*Cost!$D$7/1000,IF($P$10=$A$3,I95*60*Cost!$H$10*Cost!$H$11*Cost!$D$8/1000,IF($P$10=$A$4,I95*60*Cost!$H$10*Cost!$H$11*Cost!$D$9/1000,IF($P$10=$A$5,I95*60*Cost!$H$10*Cost!$H$11*Cost!$D$10/1000,IF($P$10=$A$6,I95*60*Cost!$H$10*Cost!$H$11*Cost!$D$11/1000,0)))))</f>
        <v>743.29004053759991</v>
      </c>
      <c r="K95" s="89">
        <f t="shared" si="13"/>
        <v>5.3442516085162071</v>
      </c>
      <c r="L95" s="278">
        <f>IF($P$10=$A$2,K95*60*Cost!$H$10*Cost!$H$11*Cost!$D$7/1000,IF($P$10=$A$3,K95*60*Cost!$H$10*Cost!$H$11*Cost!$D$8/1000,IF($P$10=$A$4,K95*60*Cost!$H$10*Cost!$H$11*Cost!$D$9/1000,IF($P$10=$A$5,K95*60*Cost!$H$10*Cost!$H$11*Cost!$D$10/1000,IF($P$10=$A$6,K95*60*Cost!$H$10*Cost!$H$11*Cost!$D$11/1000,0)))))</f>
        <v>646.89857004393809</v>
      </c>
      <c r="M95" s="207">
        <f t="shared" si="15"/>
        <v>4.8056409560053979</v>
      </c>
      <c r="N95" s="278">
        <f>IF($P$10=$A$2,M95*60*Cost!$H$10*Cost!$H$11*Cost!$D$7/1000,IF($P$10=$A$3,M95*60*Cost!$H$10*Cost!$H$11*Cost!$D$8/1000,IF($P$10=$A$4,M95*60*Cost!$H$10*Cost!$H$11*Cost!$D$9/1000,IF($P$10=$A$5,M95*60*Cost!$H$10*Cost!$H$11*Cost!$D$10/1000,IF($P$10=$A$6,M95*60*Cost!$H$10*Cost!$H$11*Cost!$D$11/1000,0)))))</f>
        <v>581.70207735552367</v>
      </c>
      <c r="O95" s="89">
        <f t="shared" si="16"/>
        <v>3.8656057441923988</v>
      </c>
      <c r="P95" s="278">
        <f>IF($P$10=$A$2,O95*60*Cost!$H$10*Cost!$H$11*Cost!$D$7/1000,IF($P$10=$A$3,O95*60*Cost!$H$10*Cost!$H$11*Cost!$D$8/1000,IF($P$10=$A$4,O95*60*Cost!$H$10*Cost!$H$11*Cost!$D$9/1000,IF($P$10=$A$5,O95*60*Cost!$H$10*Cost!$H$11*Cost!$D$10/1000,IF($P$10=$A$6,O95*60*Cost!$H$10*Cost!$H$11*Cost!$D$11/1000,0)))))</f>
        <v>467.91487591767503</v>
      </c>
      <c r="Q95" s="80"/>
    </row>
    <row r="96" spans="1:17" ht="22.5" customHeight="1" x14ac:dyDescent="0.35">
      <c r="A96" s="74"/>
      <c r="B96" s="91">
        <v>84</v>
      </c>
      <c r="C96" s="90">
        <f t="shared" si="9"/>
        <v>8.2966023993156242</v>
      </c>
      <c r="D96" s="278">
        <f>IF($P$10=$A$2,C96*60*Cost!$H$10*Cost!$H$11*Cost!$D$7/1000,IF($P$10=$A$3,C96*60*Cost!$H$10*Cost!$H$11*Cost!$D$8/1000,IF($P$10=$A$4,C96*60*Cost!$H$10*Cost!$H$11*Cost!$D$9/1000,IF($P$10=$A$5,C96*60*Cost!$H$10*Cost!$H$11*Cost!$D$10/1000,IF($P$10=$A$6,C96*60*Cost!$H$10*Cost!$H$11*Cost!$D$11/1000,0)))))</f>
        <v>1004.2678791147914</v>
      </c>
      <c r="E96" s="89">
        <f t="shared" si="10"/>
        <v>7.5748111723488858</v>
      </c>
      <c r="F96" s="278">
        <f>IF($P$10=$A$2,E96*60*Cost!$H$10*Cost!$H$11*Cost!$D$7/1000,IF($P$10=$A$3,E96*60*Cost!$H$10*Cost!$H$11*Cost!$D$8/1000,IF($P$10=$A$4,E96*60*Cost!$H$10*Cost!$H$11*Cost!$D$9/1000,IF($P$10=$A$5,E96*60*Cost!$H$10*Cost!$H$11*Cost!$D$10/1000,IF($P$10=$A$6,E96*60*Cost!$H$10*Cost!$H$11*Cost!$D$11/1000,0)))))</f>
        <v>916.89816922856824</v>
      </c>
      <c r="G96" s="89">
        <f t="shared" si="11"/>
        <v>6.9324819562892728</v>
      </c>
      <c r="H96" s="278">
        <f>IF($P$10=$A$2,G96*60*Cost!$H$10*Cost!$H$11*Cost!$D$7/1000,IF($P$10=$A$3,G96*60*Cost!$H$10*Cost!$H$11*Cost!$D$8/1000,IF($P$10=$A$4,G96*60*Cost!$H$10*Cost!$H$11*Cost!$D$9/1000,IF($P$10=$A$5,G96*60*Cost!$H$10*Cost!$H$11*Cost!$D$10/1000,IF($P$10=$A$6,G96*60*Cost!$H$10*Cost!$H$11*Cost!$D$11/1000,0)))))</f>
        <v>839.14699248676538</v>
      </c>
      <c r="I96" s="89">
        <f t="shared" si="12"/>
        <v>6.2517178163236542</v>
      </c>
      <c r="J96" s="278">
        <f>IF($P$10=$A$2,I96*60*Cost!$H$10*Cost!$H$11*Cost!$D$7/1000,IF($P$10=$A$3,I96*60*Cost!$H$10*Cost!$H$11*Cost!$D$8/1000,IF($P$10=$A$4,I96*60*Cost!$H$10*Cost!$H$11*Cost!$D$9/1000,IF($P$10=$A$5,I96*60*Cost!$H$10*Cost!$H$11*Cost!$D$10/1000,IF($P$10=$A$6,I96*60*Cost!$H$10*Cost!$H$11*Cost!$D$11/1000,0)))))</f>
        <v>756.74343424501205</v>
      </c>
      <c r="K96" s="89">
        <f t="shared" si="13"/>
        <v>5.4532914587201562</v>
      </c>
      <c r="L96" s="278">
        <f>IF($P$10=$A$2,K96*60*Cost!$H$10*Cost!$H$11*Cost!$D$7/1000,IF($P$10=$A$3,K96*60*Cost!$H$10*Cost!$H$11*Cost!$D$8/1000,IF($P$10=$A$4,K96*60*Cost!$H$10*Cost!$H$11*Cost!$D$9/1000,IF($P$10=$A$5,K96*60*Cost!$H$10*Cost!$H$11*Cost!$D$10/1000,IF($P$10=$A$6,K96*60*Cost!$H$10*Cost!$H$11*Cost!$D$11/1000,0)))))</f>
        <v>660.09737285897336</v>
      </c>
      <c r="M96" s="207">
        <f t="shared" si="15"/>
        <v>4.9173351598900839</v>
      </c>
      <c r="N96" s="278">
        <f>IF($P$10=$A$2,M96*60*Cost!$H$10*Cost!$H$11*Cost!$D$7/1000,IF($P$10=$A$3,M96*60*Cost!$H$10*Cost!$H$11*Cost!$D$8/1000,IF($P$10=$A$4,M96*60*Cost!$H$10*Cost!$H$11*Cost!$D$9/1000,IF($P$10=$A$5,M96*60*Cost!$H$10*Cost!$H$11*Cost!$D$10/1000,IF($P$10=$A$6,M96*60*Cost!$H$10*Cost!$H$11*Cost!$D$11/1000,0)))))</f>
        <v>595.22217821680397</v>
      </c>
      <c r="O96" s="89">
        <f t="shared" si="16"/>
        <v>3.9629478449386348</v>
      </c>
      <c r="P96" s="278">
        <f>IF($P$10=$A$2,O96*60*Cost!$H$10*Cost!$H$11*Cost!$D$7/1000,IF($P$10=$A$3,O96*60*Cost!$H$10*Cost!$H$11*Cost!$D$8/1000,IF($P$10=$A$4,O96*60*Cost!$H$10*Cost!$H$11*Cost!$D$9/1000,IF($P$10=$A$5,O96*60*Cost!$H$10*Cost!$H$11*Cost!$D$10/1000,IF($P$10=$A$6,O96*60*Cost!$H$10*Cost!$H$11*Cost!$D$11/1000,0)))))</f>
        <v>479.69771669513159</v>
      </c>
      <c r="Q96" s="80"/>
    </row>
    <row r="97" spans="1:25" ht="22.5" customHeight="1" x14ac:dyDescent="0.35">
      <c r="A97" s="74"/>
      <c r="B97" s="91">
        <v>85</v>
      </c>
      <c r="C97" s="90">
        <f t="shared" si="9"/>
        <v>8.4223597478316421</v>
      </c>
      <c r="D97" s="278">
        <f>IF($P$10=$A$2,C97*60*Cost!$H$10*Cost!$H$11*Cost!$D$7/1000,IF($P$10=$A$3,C97*60*Cost!$H$10*Cost!$H$11*Cost!$D$8/1000,IF($P$10=$A$4,C97*60*Cost!$H$10*Cost!$H$11*Cost!$D$9/1000,IF($P$10=$A$5,C97*60*Cost!$H$10*Cost!$H$11*Cost!$D$10/1000,IF($P$10=$A$6,C97*60*Cost!$H$10*Cost!$H$11*Cost!$D$11/1000,0)))))</f>
        <v>1019.4902628809098</v>
      </c>
      <c r="E97" s="89">
        <f t="shared" si="10"/>
        <v>7.6958822504063304</v>
      </c>
      <c r="F97" s="278">
        <f>IF($P$10=$A$2,E97*60*Cost!$H$10*Cost!$H$11*Cost!$D$7/1000,IF($P$10=$A$3,E97*60*Cost!$H$10*Cost!$H$11*Cost!$D$8/1000,IF($P$10=$A$4,E97*60*Cost!$H$10*Cost!$H$11*Cost!$D$9/1000,IF($P$10=$A$5,E97*60*Cost!$H$10*Cost!$H$11*Cost!$D$10/1000,IF($P$10=$A$6,E97*60*Cost!$H$10*Cost!$H$11*Cost!$D$11/1000,0)))))</f>
        <v>931.55330020036467</v>
      </c>
      <c r="G97" s="89">
        <f t="shared" si="11"/>
        <v>7.0483311340127601</v>
      </c>
      <c r="H97" s="278">
        <f>IF($P$10=$A$2,G97*60*Cost!$H$10*Cost!$H$11*Cost!$D$7/1000,IF($P$10=$A$3,G97*60*Cost!$H$10*Cost!$H$11*Cost!$D$8/1000,IF($P$10=$A$4,G97*60*Cost!$H$10*Cost!$H$11*Cost!$D$9/1000,IF($P$10=$A$5,G97*60*Cost!$H$10*Cost!$H$11*Cost!$D$10/1000,IF($P$10=$A$6,G97*60*Cost!$H$10*Cost!$H$11*Cost!$D$11/1000,0)))))</f>
        <v>853.17003498174586</v>
      </c>
      <c r="I97" s="89">
        <f t="shared" si="12"/>
        <v>6.3635215519974881</v>
      </c>
      <c r="J97" s="278">
        <f>IF($P$10=$A$2,I97*60*Cost!$H$10*Cost!$H$11*Cost!$D$7/1000,IF($P$10=$A$3,I97*60*Cost!$H$10*Cost!$H$11*Cost!$D$8/1000,IF($P$10=$A$4,I97*60*Cost!$H$10*Cost!$H$11*Cost!$D$9/1000,IF($P$10=$A$5,I97*60*Cost!$H$10*Cost!$H$11*Cost!$D$10/1000,IF($P$10=$A$6,I97*60*Cost!$H$10*Cost!$H$11*Cost!$D$11/1000,0)))))</f>
        <v>770.27679345619129</v>
      </c>
      <c r="K97" s="89">
        <f t="shared" si="13"/>
        <v>5.5632261154379181</v>
      </c>
      <c r="L97" s="278">
        <f>IF($P$10=$A$2,K97*60*Cost!$H$10*Cost!$H$11*Cost!$D$7/1000,IF($P$10=$A$3,K97*60*Cost!$H$10*Cost!$H$11*Cost!$D$8/1000,IF($P$10=$A$4,K97*60*Cost!$H$10*Cost!$H$11*Cost!$D$9/1000,IF($P$10=$A$5,K97*60*Cost!$H$10*Cost!$H$11*Cost!$D$10/1000,IF($P$10=$A$6,K97*60*Cost!$H$10*Cost!$H$11*Cost!$D$11/1000,0)))))</f>
        <v>673.4044881369415</v>
      </c>
      <c r="M97" s="207">
        <f t="shared" si="15"/>
        <v>5.0302574041748747</v>
      </c>
      <c r="N97" s="278">
        <f>IF($P$10=$A$2,M97*60*Cost!$H$10*Cost!$H$11*Cost!$D$7/1000,IF($P$10=$A$3,M97*60*Cost!$H$10*Cost!$H$11*Cost!$D$8/1000,IF($P$10=$A$4,M97*60*Cost!$H$10*Cost!$H$11*Cost!$D$9/1000,IF($P$10=$A$5,M97*60*Cost!$H$10*Cost!$H$11*Cost!$D$10/1000,IF($P$10=$A$6,M97*60*Cost!$H$10*Cost!$H$11*Cost!$D$11/1000,0)))))</f>
        <v>608.8909280633826</v>
      </c>
      <c r="O97" s="89">
        <f t="shared" si="16"/>
        <v>4.0615455900354336</v>
      </c>
      <c r="P97" s="278">
        <f>IF($P$10=$A$2,O97*60*Cost!$H$10*Cost!$H$11*Cost!$D$7/1000,IF($P$10=$A$3,O97*60*Cost!$H$10*Cost!$H$11*Cost!$D$8/1000,IF($P$10=$A$4,O97*60*Cost!$H$10*Cost!$H$11*Cost!$D$9/1000,IF($P$10=$A$5,O97*60*Cost!$H$10*Cost!$H$11*Cost!$D$10/1000,IF($P$10=$A$6,O97*60*Cost!$H$10*Cost!$H$11*Cost!$D$11/1000,0)))))</f>
        <v>491.6325477968403</v>
      </c>
      <c r="Q97" s="80"/>
    </row>
    <row r="98" spans="1:25" ht="22.5" customHeight="1" x14ac:dyDescent="0.35">
      <c r="A98" s="74"/>
      <c r="B98" s="91">
        <v>86</v>
      </c>
      <c r="C98" s="90">
        <f t="shared" si="9"/>
        <v>8.5485189850680001</v>
      </c>
      <c r="D98" s="278">
        <f>IF($P$10=$A$2,C98*60*Cost!$H$10*Cost!$H$11*Cost!$D$7/1000,IF($P$10=$A$3,C98*60*Cost!$H$10*Cost!$H$11*Cost!$D$8/1000,IF($P$10=$A$4,C98*60*Cost!$H$10*Cost!$H$11*Cost!$D$9/1000,IF($P$10=$A$5,C98*60*Cost!$H$10*Cost!$H$11*Cost!$D$10/1000,IF($P$10=$A$6,C98*60*Cost!$H$10*Cost!$H$11*Cost!$D$11/1000,0)))))</f>
        <v>1034.7612935404659</v>
      </c>
      <c r="E98" s="89">
        <f t="shared" si="10"/>
        <v>7.8174384489377164</v>
      </c>
      <c r="F98" s="278">
        <f>IF($P$10=$A$2,E98*60*Cost!$H$10*Cost!$H$11*Cost!$D$7/1000,IF($P$10=$A$3,E98*60*Cost!$H$10*Cost!$H$11*Cost!$D$8/1000,IF($P$10=$A$4,E98*60*Cost!$H$10*Cost!$H$11*Cost!$D$9/1000,IF($P$10=$A$5,E98*60*Cost!$H$10*Cost!$H$11*Cost!$D$10/1000,IF($P$10=$A$6,E98*60*Cost!$H$10*Cost!$H$11*Cost!$D$11/1000,0)))))</f>
        <v>946.26715290981122</v>
      </c>
      <c r="G98" s="89">
        <f t="shared" si="11"/>
        <v>7.1647273269727316</v>
      </c>
      <c r="H98" s="278">
        <f>IF($P$10=$A$2,G98*60*Cost!$H$10*Cost!$H$11*Cost!$D$7/1000,IF($P$10=$A$3,G98*60*Cost!$H$10*Cost!$H$11*Cost!$D$8/1000,IF($P$10=$A$4,G98*60*Cost!$H$10*Cost!$H$11*Cost!$D$9/1000,IF($P$10=$A$5,G98*60*Cost!$H$10*Cost!$H$11*Cost!$D$10/1000,IF($P$10=$A$6,G98*60*Cost!$H$10*Cost!$H$11*Cost!$D$11/1000,0)))))</f>
        <v>867.2592913079967</v>
      </c>
      <c r="I98" s="89">
        <f t="shared" si="12"/>
        <v>6.4759819954575049</v>
      </c>
      <c r="J98" s="278">
        <f>IF($P$10=$A$2,I98*60*Cost!$H$10*Cost!$H$11*Cost!$D$7/1000,IF($P$10=$A$3,I98*60*Cost!$H$10*Cost!$H$11*Cost!$D$8/1000,IF($P$10=$A$4,I98*60*Cost!$H$10*Cost!$H$11*Cost!$D$9/1000,IF($P$10=$A$5,I98*60*Cost!$H$10*Cost!$H$11*Cost!$D$10/1000,IF($P$10=$A$6,I98*60*Cost!$H$10*Cost!$H$11*Cost!$D$11/1000,0)))))</f>
        <v>783.88964430791066</v>
      </c>
      <c r="K98" s="89">
        <f t="shared" si="13"/>
        <v>5.6740522648950256</v>
      </c>
      <c r="L98" s="278">
        <f>IF($P$10=$A$2,K98*60*Cost!$H$10*Cost!$H$11*Cost!$D$7/1000,IF($P$10=$A$3,K98*60*Cost!$H$10*Cost!$H$11*Cost!$D$8/1000,IF($P$10=$A$4,K98*60*Cost!$H$10*Cost!$H$11*Cost!$D$9/1000,IF($P$10=$A$5,K98*60*Cost!$H$10*Cost!$H$11*Cost!$D$10/1000,IF($P$10=$A$6,K98*60*Cost!$H$10*Cost!$H$11*Cost!$D$11/1000,0)))))</f>
        <v>686.81951475975859</v>
      </c>
      <c r="M98" s="207">
        <f t="shared" si="15"/>
        <v>5.1444065049457528</v>
      </c>
      <c r="N98" s="278">
        <f>IF($P$10=$A$2,M98*60*Cost!$H$10*Cost!$H$11*Cost!$D$7/1000,IF($P$10=$A$3,M98*60*Cost!$H$10*Cost!$H$11*Cost!$D$8/1000,IF($P$10=$A$4,M98*60*Cost!$H$10*Cost!$H$11*Cost!$D$9/1000,IF($P$10=$A$5,M98*60*Cost!$H$10*Cost!$H$11*Cost!$D$10/1000,IF($P$10=$A$6,M98*60*Cost!$H$10*Cost!$H$11*Cost!$D$11/1000,0)))))</f>
        <v>622.70818358758208</v>
      </c>
      <c r="O98" s="89">
        <f t="shared" si="16"/>
        <v>4.1614001182894507</v>
      </c>
      <c r="P98" s="278">
        <f>IF($P$10=$A$2,O98*60*Cost!$H$10*Cost!$H$11*Cost!$D$7/1000,IF($P$10=$A$3,O98*60*Cost!$H$10*Cost!$H$11*Cost!$D$8/1000,IF($P$10=$A$4,O98*60*Cost!$H$10*Cost!$H$11*Cost!$D$9/1000,IF($P$10=$A$5,O98*60*Cost!$H$10*Cost!$H$11*Cost!$D$10/1000,IF($P$10=$A$6,O98*60*Cost!$H$10*Cost!$H$11*Cost!$D$11/1000,0)))))</f>
        <v>503.71950707042708</v>
      </c>
      <c r="Q98" s="80"/>
    </row>
    <row r="99" spans="1:25" ht="22.5" customHeight="1" x14ac:dyDescent="0.35">
      <c r="A99" s="74"/>
      <c r="B99" s="91">
        <v>87</v>
      </c>
      <c r="C99" s="90">
        <f t="shared" si="9"/>
        <v>8.6750766997209041</v>
      </c>
      <c r="D99" s="278">
        <f>IF($P$10=$A$2,C99*60*Cost!$H$10*Cost!$H$11*Cost!$D$7/1000,IF($P$10=$A$3,C99*60*Cost!$H$10*Cost!$H$11*Cost!$D$8/1000,IF($P$10=$A$4,C99*60*Cost!$H$10*Cost!$H$11*Cost!$D$9/1000,IF($P$10=$A$5,C99*60*Cost!$H$10*Cost!$H$11*Cost!$D$10/1000,IF($P$10=$A$6,C99*60*Cost!$H$10*Cost!$H$11*Cost!$D$11/1000,0)))))</f>
        <v>1050.0805581698728</v>
      </c>
      <c r="E99" s="89">
        <f t="shared" si="10"/>
        <v>7.9394760368238178</v>
      </c>
      <c r="F99" s="278">
        <f>IF($P$10=$A$2,E99*60*Cost!$H$10*Cost!$H$11*Cost!$D$7/1000,IF($P$10=$A$3,E99*60*Cost!$H$10*Cost!$H$11*Cost!$D$8/1000,IF($P$10=$A$4,E99*60*Cost!$H$10*Cost!$H$11*Cost!$D$9/1000,IF($P$10=$A$5,E99*60*Cost!$H$10*Cost!$H$11*Cost!$D$10/1000,IF($P$10=$A$6,E99*60*Cost!$H$10*Cost!$H$11*Cost!$D$11/1000,0)))))</f>
        <v>961.03927572104431</v>
      </c>
      <c r="G99" s="89">
        <f t="shared" si="11"/>
        <v>7.2816667122623606</v>
      </c>
      <c r="H99" s="278">
        <f>IF($P$10=$A$2,G99*60*Cost!$H$10*Cost!$H$11*Cost!$D$7/1000,IF($P$10=$A$3,G99*60*Cost!$H$10*Cost!$H$11*Cost!$D$8/1000,IF($P$10=$A$4,G99*60*Cost!$H$10*Cost!$H$11*Cost!$D$9/1000,IF($P$10=$A$5,G99*60*Cost!$H$10*Cost!$H$11*Cost!$D$10/1000,IF($P$10=$A$6,G99*60*Cost!$H$10*Cost!$H$11*Cost!$D$11/1000,0)))))</f>
        <v>881.41429871916205</v>
      </c>
      <c r="I99" s="89">
        <f t="shared" si="12"/>
        <v>6.5890953005406097</v>
      </c>
      <c r="J99" s="278">
        <f>IF($P$10=$A$2,I99*60*Cost!$H$10*Cost!$H$11*Cost!$D$7/1000,IF($P$10=$A$3,I99*60*Cost!$H$10*Cost!$H$11*Cost!$D$8/1000,IF($P$10=$A$4,I99*60*Cost!$H$10*Cost!$H$11*Cost!$D$9/1000,IF($P$10=$A$5,I99*60*Cost!$H$10*Cost!$H$11*Cost!$D$10/1000,IF($P$10=$A$6,I99*60*Cost!$H$10*Cost!$H$11*Cost!$D$11/1000,0)))))</f>
        <v>797.58152123874254</v>
      </c>
      <c r="K99" s="89">
        <f t="shared" si="13"/>
        <v>5.7857666441356148</v>
      </c>
      <c r="L99" s="278">
        <f>IF($P$10=$A$2,K99*60*Cost!$H$10*Cost!$H$11*Cost!$D$7/1000,IF($P$10=$A$3,K99*60*Cost!$H$10*Cost!$H$11*Cost!$D$8/1000,IF($P$10=$A$4,K99*60*Cost!$H$10*Cost!$H$11*Cost!$D$9/1000,IF($P$10=$A$5,K99*60*Cost!$H$10*Cost!$H$11*Cost!$D$10/1000,IF($P$10=$A$6,K99*60*Cost!$H$10*Cost!$H$11*Cost!$D$11/1000,0)))))</f>
        <v>700.3420577607136</v>
      </c>
      <c r="M99" s="207">
        <f t="shared" si="15"/>
        <v>5.2597812932581105</v>
      </c>
      <c r="N99" s="278">
        <f>IF($P$10=$A$2,M99*60*Cost!$H$10*Cost!$H$11*Cost!$D$7/1000,IF($P$10=$A$3,M99*60*Cost!$H$10*Cost!$H$11*Cost!$D$8/1000,IF($P$10=$A$4,M99*60*Cost!$H$10*Cost!$H$11*Cost!$D$9/1000,IF($P$10=$A$5,M99*60*Cost!$H$10*Cost!$H$11*Cost!$D$10/1000,IF($P$10=$A$6,M99*60*Cost!$H$10*Cost!$H$11*Cost!$D$11/1000,0)))))</f>
        <v>636.67380329370746</v>
      </c>
      <c r="O99" s="89">
        <f t="shared" si="16"/>
        <v>4.2625125562019157</v>
      </c>
      <c r="P99" s="278">
        <f>IF($P$10=$A$2,O99*60*Cost!$H$10*Cost!$H$11*Cost!$D$7/1000,IF($P$10=$A$3,O99*60*Cost!$H$10*Cost!$H$11*Cost!$D$8/1000,IF($P$10=$A$4,O99*60*Cost!$H$10*Cost!$H$11*Cost!$D$9/1000,IF($P$10=$A$5,O99*60*Cost!$H$10*Cost!$H$11*Cost!$D$10/1000,IF($P$10=$A$6,O99*60*Cost!$H$10*Cost!$H$11*Cost!$D$11/1000,0)))))</f>
        <v>515.95873087399923</v>
      </c>
      <c r="Q99" s="80"/>
    </row>
    <row r="100" spans="1:25" ht="22.5" customHeight="1" x14ac:dyDescent="0.35">
      <c r="A100" s="74"/>
      <c r="B100" s="91">
        <v>88</v>
      </c>
      <c r="C100" s="90">
        <f t="shared" si="9"/>
        <v>8.8020295483839686</v>
      </c>
      <c r="D100" s="278">
        <f>IF($P$10=$A$2,C100*60*Cost!$H$10*Cost!$H$11*Cost!$D$7/1000,IF($P$10=$A$3,C100*60*Cost!$H$10*Cost!$H$11*Cost!$D$8/1000,IF($P$10=$A$4,C100*60*Cost!$H$10*Cost!$H$11*Cost!$D$9/1000,IF($P$10=$A$5,C100*60*Cost!$H$10*Cost!$H$11*Cost!$D$10/1000,IF($P$10=$A$6,C100*60*Cost!$H$10*Cost!$H$11*Cost!$D$11/1000,0)))))</f>
        <v>1065.4476520642306</v>
      </c>
      <c r="E100" s="89">
        <f t="shared" si="10"/>
        <v>8.0619913542854409</v>
      </c>
      <c r="F100" s="278">
        <f>IF($P$10=$A$2,E100*60*Cost!$H$10*Cost!$H$11*Cost!$D$7/1000,IF($P$10=$A$3,E100*60*Cost!$H$10*Cost!$H$11*Cost!$D$8/1000,IF($P$10=$A$4,E100*60*Cost!$H$10*Cost!$H$11*Cost!$D$9/1000,IF($P$10=$A$5,E100*60*Cost!$H$10*Cost!$H$11*Cost!$D$10/1000,IF($P$10=$A$6,E100*60*Cost!$H$10*Cost!$H$11*Cost!$D$11/1000,0)))))</f>
        <v>975.86922563360213</v>
      </c>
      <c r="G100" s="89">
        <f t="shared" si="11"/>
        <v>7.3991455374305684</v>
      </c>
      <c r="H100" s="278">
        <f>IF($P$10=$A$2,G100*60*Cost!$H$10*Cost!$H$11*Cost!$D$7/1000,IF($P$10=$A$3,G100*60*Cost!$H$10*Cost!$H$11*Cost!$D$8/1000,IF($P$10=$A$4,G100*60*Cost!$H$10*Cost!$H$11*Cost!$D$9/1000,IF($P$10=$A$5,G100*60*Cost!$H$10*Cost!$H$11*Cost!$D$10/1000,IF($P$10=$A$6,G100*60*Cost!$H$10*Cost!$H$11*Cost!$D$11/1000,0)))))</f>
        <v>895.63460299724875</v>
      </c>
      <c r="I100" s="89">
        <f t="shared" si="12"/>
        <v>6.7028576876893045</v>
      </c>
      <c r="J100" s="278">
        <f>IF($P$10=$A$2,I100*60*Cost!$H$10*Cost!$H$11*Cost!$D$7/1000,IF($P$10=$A$3,I100*60*Cost!$H$10*Cost!$H$11*Cost!$D$8/1000,IF($P$10=$A$4,I100*60*Cost!$H$10*Cost!$H$11*Cost!$D$9/1000,IF($P$10=$A$5,I100*60*Cost!$H$10*Cost!$H$11*Cost!$D$10/1000,IF($P$10=$A$6,I100*60*Cost!$H$10*Cost!$H$11*Cost!$D$11/1000,0)))))</f>
        <v>811.35196674957967</v>
      </c>
      <c r="K100" s="89">
        <f t="shared" si="13"/>
        <v>5.8983660396654898</v>
      </c>
      <c r="L100" s="278">
        <f>IF($P$10=$A$2,K100*60*Cost!$H$10*Cost!$H$11*Cost!$D$7/1000,IF($P$10=$A$3,K100*60*Cost!$H$10*Cost!$H$11*Cost!$D$8/1000,IF($P$10=$A$4,K100*60*Cost!$H$10*Cost!$H$11*Cost!$D$9/1000,IF($P$10=$A$5,K100*60*Cost!$H$10*Cost!$H$11*Cost!$D$10/1000,IF($P$10=$A$6,K100*60*Cost!$H$10*Cost!$H$11*Cost!$D$11/1000,0)))))</f>
        <v>713.97172816021623</v>
      </c>
      <c r="M100" s="207">
        <f t="shared" si="15"/>
        <v>5.3763806147766111</v>
      </c>
      <c r="N100" s="278">
        <f>IF($P$10=$A$2,M100*60*Cost!$H$10*Cost!$H$11*Cost!$D$7/1000,IF($P$10=$A$3,M100*60*Cost!$H$10*Cost!$H$11*Cost!$D$8/1000,IF($P$10=$A$4,M100*60*Cost!$H$10*Cost!$H$11*Cost!$D$9/1000,IF($P$10=$A$5,M100*60*Cost!$H$10*Cost!$H$11*Cost!$D$10/1000,IF($P$10=$A$6,M100*60*Cost!$H$10*Cost!$H$11*Cost!$D$11/1000,0)))))</f>
        <v>650.78764745445312</v>
      </c>
      <c r="O100" s="89">
        <f t="shared" si="16"/>
        <v>4.3648840182423632</v>
      </c>
      <c r="P100" s="278">
        <f>IF($P$10=$A$2,O100*60*Cost!$H$10*Cost!$H$11*Cost!$D$7/1000,IF($P$10=$A$3,O100*60*Cost!$H$10*Cost!$H$11*Cost!$D$8/1000,IF($P$10=$A$4,O100*60*Cost!$H$10*Cost!$H$11*Cost!$D$9/1000,IF($P$10=$A$5,O100*60*Cost!$H$10*Cost!$H$11*Cost!$D$10/1000,IF($P$10=$A$6,O100*60*Cost!$H$10*Cost!$H$11*Cost!$D$11/1000,0)))))</f>
        <v>528.35035410927935</v>
      </c>
      <c r="Q100" s="80"/>
    </row>
    <row r="101" spans="1:25" ht="22.5" customHeight="1" x14ac:dyDescent="0.35">
      <c r="A101" s="74"/>
      <c r="B101" s="91">
        <v>89</v>
      </c>
      <c r="C101" s="90">
        <f t="shared" si="9"/>
        <v>8.9293742534393452</v>
      </c>
      <c r="D101" s="278">
        <f>IF($P$10=$A$2,C101*60*Cost!$H$10*Cost!$H$11*Cost!$D$7/1000,IF($P$10=$A$3,C101*60*Cost!$H$10*Cost!$H$11*Cost!$D$8/1000,IF($P$10=$A$4,C101*60*Cost!$H$10*Cost!$H$11*Cost!$D$9/1000,IF($P$10=$A$5,C101*60*Cost!$H$10*Cost!$H$11*Cost!$D$10/1000,IF($P$10=$A$6,C101*60*Cost!$H$10*Cost!$H$11*Cost!$D$11/1000,0)))))</f>
        <v>1080.8621784820582</v>
      </c>
      <c r="E101" s="89">
        <f t="shared" si="10"/>
        <v>8.1849808107225677</v>
      </c>
      <c r="F101" s="278">
        <f>IF($P$10=$A$2,E101*60*Cost!$H$10*Cost!$H$11*Cost!$D$7/1000,IF($P$10=$A$3,E101*60*Cost!$H$10*Cost!$H$11*Cost!$D$8/1000,IF($P$10=$A$4,E101*60*Cost!$H$10*Cost!$H$11*Cost!$D$9/1000,IF($P$10=$A$5,E101*60*Cost!$H$10*Cost!$H$11*Cost!$D$10/1000,IF($P$10=$A$6,E101*60*Cost!$H$10*Cost!$H$11*Cost!$D$11/1000,0)))))</f>
        <v>990.75656802086473</v>
      </c>
      <c r="G101" s="89">
        <f t="shared" si="11"/>
        <v>7.5171601183957728</v>
      </c>
      <c r="H101" s="278">
        <f>IF($P$10=$A$2,G101*60*Cost!$H$10*Cost!$H$11*Cost!$D$7/1000,IF($P$10=$A$3,G101*60*Cost!$H$10*Cost!$H$11*Cost!$D$8/1000,IF($P$10=$A$4,G101*60*Cost!$H$10*Cost!$H$11*Cost!$D$9/1000,IF($P$10=$A$5,G101*60*Cost!$H$10*Cost!$H$11*Cost!$D$10/1000,IF($P$10=$A$6,G101*60*Cost!$H$10*Cost!$H$11*Cost!$D$11/1000,0)))))</f>
        <v>909.91975820009679</v>
      </c>
      <c r="I101" s="89">
        <f t="shared" si="12"/>
        <v>6.8172654420522605</v>
      </c>
      <c r="J101" s="278">
        <f>IF($P$10=$A$2,I101*60*Cost!$H$10*Cost!$H$11*Cost!$D$7/1000,IF($P$10=$A$3,I101*60*Cost!$H$10*Cost!$H$11*Cost!$D$8/1000,IF($P$10=$A$4,I101*60*Cost!$H$10*Cost!$H$11*Cost!$D$9/1000,IF($P$10=$A$5,I101*60*Cost!$H$10*Cost!$H$11*Cost!$D$10/1000,IF($P$10=$A$6,I101*60*Cost!$H$10*Cost!$H$11*Cost!$D$11/1000,0)))))</f>
        <v>825.20053117371651</v>
      </c>
      <c r="K101" s="89">
        <f t="shared" si="13"/>
        <v>6.011847286146609</v>
      </c>
      <c r="L101" s="278">
        <f>IF($P$10=$A$2,K101*60*Cost!$H$10*Cost!$H$11*Cost!$D$7/1000,IF($P$10=$A$3,K101*60*Cost!$H$10*Cost!$H$11*Cost!$D$8/1000,IF($P$10=$A$4,K101*60*Cost!$H$10*Cost!$H$11*Cost!$D$9/1000,IF($P$10=$A$5,K101*60*Cost!$H$10*Cost!$H$11*Cost!$D$10/1000,IF($P$10=$A$6,K101*60*Cost!$H$10*Cost!$H$11*Cost!$D$11/1000,0)))))</f>
        <v>727.70814280777097</v>
      </c>
      <c r="M101" s="207">
        <f t="shared" si="15"/>
        <v>5.4942033294277985</v>
      </c>
      <c r="N101" s="278">
        <f>IF($P$10=$A$2,M101*60*Cost!$H$10*Cost!$H$11*Cost!$D$7/1000,IF($P$10=$A$3,M101*60*Cost!$H$10*Cost!$H$11*Cost!$D$8/1000,IF($P$10=$A$4,M101*60*Cost!$H$10*Cost!$H$11*Cost!$D$9/1000,IF($P$10=$A$5,M101*60*Cost!$H$10*Cost!$H$11*Cost!$D$10/1000,IF($P$10=$A$6,M101*60*Cost!$H$10*Cost!$H$11*Cost!$D$11/1000,0)))))</f>
        <v>665.04957806885193</v>
      </c>
      <c r="O101" s="89">
        <f t="shared" si="16"/>
        <v>4.4685156071132326</v>
      </c>
      <c r="P101" s="278">
        <f>IF($P$10=$A$2,O101*60*Cost!$H$10*Cost!$H$11*Cost!$D$7/1000,IF($P$10=$A$3,O101*60*Cost!$H$10*Cost!$H$11*Cost!$D$8/1000,IF($P$10=$A$4,O101*60*Cost!$H$10*Cost!$H$11*Cost!$D$9/1000,IF($P$10=$A$5,O101*60*Cost!$H$10*Cost!$H$11*Cost!$D$10/1000,IF($P$10=$A$6,O101*60*Cost!$H$10*Cost!$H$11*Cost!$D$11/1000,0)))))</f>
        <v>540.89451025363405</v>
      </c>
      <c r="Q101" s="80"/>
    </row>
    <row r="102" spans="1:25" ht="22.5" customHeight="1" x14ac:dyDescent="0.35">
      <c r="A102" s="74"/>
      <c r="B102" s="91">
        <v>90</v>
      </c>
      <c r="C102" s="90">
        <f t="shared" si="9"/>
        <v>9.0571076010373943</v>
      </c>
      <c r="D102" s="278">
        <f>IF($P$10=$A$2,C102*60*Cost!$H$10*Cost!$H$11*Cost!$D$7/1000,IF($P$10=$A$3,C102*60*Cost!$H$10*Cost!$H$11*Cost!$D$8/1000,IF($P$10=$A$4,C102*60*Cost!$H$10*Cost!$H$11*Cost!$D$9/1000,IF($P$10=$A$5,C102*60*Cost!$H$10*Cost!$H$11*Cost!$D$10/1000,IF($P$10=$A$6,C102*60*Cost!$H$10*Cost!$H$11*Cost!$D$11/1000,0)))))</f>
        <v>1096.32374840074</v>
      </c>
      <c r="E102" s="89">
        <f t="shared" si="10"/>
        <v>8.3084408826426088</v>
      </c>
      <c r="F102" s="278">
        <f>IF($P$10=$A$2,E102*60*Cost!$H$10*Cost!$H$11*Cost!$D$7/1000,IF($P$10=$A$3,E102*60*Cost!$H$10*Cost!$H$11*Cost!$D$8/1000,IF($P$10=$A$4,E102*60*Cost!$H$10*Cost!$H$11*Cost!$D$9/1000,IF($P$10=$A$5,E102*60*Cost!$H$10*Cost!$H$11*Cost!$D$10/1000,IF($P$10=$A$6,E102*60*Cost!$H$10*Cost!$H$11*Cost!$D$11/1000,0)))))</f>
        <v>1005.7008763792749</v>
      </c>
      <c r="G102" s="89">
        <f t="shared" si="11"/>
        <v>7.6357068374442632</v>
      </c>
      <c r="H102" s="278">
        <f>IF($P$10=$A$2,G102*60*Cost!$H$10*Cost!$H$11*Cost!$D$7/1000,IF($P$10=$A$3,G102*60*Cost!$H$10*Cost!$H$11*Cost!$D$8/1000,IF($P$10=$A$4,G102*60*Cost!$H$10*Cost!$H$11*Cost!$D$9/1000,IF($P$10=$A$5,G102*60*Cost!$H$10*Cost!$H$11*Cost!$D$10/1000,IF($P$10=$A$6,G102*60*Cost!$H$10*Cost!$H$11*Cost!$D$11/1000,0)))))</f>
        <v>924.26932641909048</v>
      </c>
      <c r="I102" s="89">
        <f t="shared" si="12"/>
        <v>6.9323149116598994</v>
      </c>
      <c r="J102" s="278">
        <f>IF($P$10=$A$2,I102*60*Cost!$H$10*Cost!$H$11*Cost!$D$7/1000,IF($P$10=$A$3,I102*60*Cost!$H$10*Cost!$H$11*Cost!$D$8/1000,IF($P$10=$A$4,I102*60*Cost!$H$10*Cost!$H$11*Cost!$D$9/1000,IF($P$10=$A$5,I102*60*Cost!$H$10*Cost!$H$11*Cost!$D$10/1000,IF($P$10=$A$6,I102*60*Cost!$H$10*Cost!$H$11*Cost!$D$11/1000,0)))))</f>
        <v>839.12677245601253</v>
      </c>
      <c r="K102" s="89">
        <f t="shared" si="13"/>
        <v>6.1262072651403328</v>
      </c>
      <c r="L102" s="278">
        <f>IF($P$10=$A$2,K102*60*Cost!$H$10*Cost!$H$11*Cost!$D$7/1000,IF($P$10=$A$3,K102*60*Cost!$H$10*Cost!$H$11*Cost!$D$8/1000,IF($P$10=$A$4,K102*60*Cost!$H$10*Cost!$H$11*Cost!$D$9/1000,IF($P$10=$A$5,K102*60*Cost!$H$10*Cost!$H$11*Cost!$D$10/1000,IF($P$10=$A$6,K102*60*Cost!$H$10*Cost!$H$11*Cost!$D$11/1000,0)))))</f>
        <v>741.55092422985194</v>
      </c>
      <c r="M102" s="207">
        <f t="shared" si="15"/>
        <v>5.6132483110648446</v>
      </c>
      <c r="N102" s="278">
        <f>IF($P$10=$A$2,M102*60*Cost!$H$10*Cost!$H$11*Cost!$D$7/1000,IF($P$10=$A$3,M102*60*Cost!$H$10*Cost!$H$11*Cost!$D$8/1000,IF($P$10=$A$4,M102*60*Cost!$H$10*Cost!$H$11*Cost!$D$9/1000,IF($P$10=$A$5,M102*60*Cost!$H$10*Cost!$H$11*Cost!$D$10/1000,IF($P$10=$A$6,M102*60*Cost!$H$10*Cost!$H$11*Cost!$D$11/1000,0)))))</f>
        <v>679.45945882169576</v>
      </c>
      <c r="O102" s="89">
        <f>0.0004*POWER(B102,2.0766)</f>
        <v>4.5734084140058169</v>
      </c>
      <c r="P102" s="278">
        <f>IF($P$10=$A$2,O102*60*Cost!$H$10*Cost!$H$11*Cost!$D$7/1000,IF($P$10=$A$3,O102*60*Cost!$H$10*Cost!$H$11*Cost!$D$8/1000,IF($P$10=$A$4,O102*60*Cost!$H$10*Cost!$H$11*Cost!$D$9/1000,IF($P$10=$A$5,O102*60*Cost!$H$10*Cost!$H$11*Cost!$D$10/1000,IF($P$10=$A$6,O102*60*Cost!$H$10*Cost!$H$11*Cost!$D$11/1000,0)))))</f>
        <v>553.59133139105575</v>
      </c>
      <c r="Q102" s="80"/>
    </row>
    <row r="103" spans="1:25" ht="22.5" customHeight="1" x14ac:dyDescent="0.35">
      <c r="A103" s="74"/>
      <c r="B103" s="91">
        <v>91</v>
      </c>
      <c r="C103" s="90">
        <f t="shared" si="9"/>
        <v>9.1852264391600809</v>
      </c>
      <c r="D103" s="278">
        <f>IF($P$10=$A$2,C103*60*Cost!$H$10*Cost!$H$11*Cost!$D$7/1000,IF($P$10=$A$3,C103*60*Cost!$H$10*Cost!$H$11*Cost!$D$8/1000,IF($P$10=$A$4,C103*60*Cost!$H$10*Cost!$H$11*Cost!$D$9/1000,IF($P$10=$A$5,C103*60*Cost!$H$10*Cost!$H$11*Cost!$D$10/1000,IF($P$10=$A$6,C103*60*Cost!$H$10*Cost!$H$11*Cost!$D$11/1000,0)))))</f>
        <v>1111.8319802821106</v>
      </c>
      <c r="E103" s="89">
        <f t="shared" si="10"/>
        <v>8.4323681116728633</v>
      </c>
      <c r="F103" s="278">
        <f>IF($P$10=$A$2,E103*60*Cost!$H$10*Cost!$H$11*Cost!$D$7/1000,IF($P$10=$A$3,E103*60*Cost!$H$10*Cost!$H$11*Cost!$D$8/1000,IF($P$10=$A$4,E103*60*Cost!$H$10*Cost!$H$11*Cost!$D$9/1000,IF($P$10=$A$5,E103*60*Cost!$H$10*Cost!$H$11*Cost!$D$10/1000,IF($P$10=$A$6,E103*60*Cost!$H$10*Cost!$H$11*Cost!$D$11/1000,0)))))</f>
        <v>1020.7017320877579</v>
      </c>
      <c r="G103" s="89">
        <f t="shared" si="11"/>
        <v>7.7547821413086551</v>
      </c>
      <c r="H103" s="278">
        <f>IF($P$10=$A$2,G103*60*Cost!$H$10*Cost!$H$11*Cost!$D$7/1000,IF($P$10=$A$3,G103*60*Cost!$H$10*Cost!$H$11*Cost!$D$8/1000,IF($P$10=$A$4,G103*60*Cost!$H$10*Cost!$H$11*Cost!$D$9/1000,IF($P$10=$A$5,G103*60*Cost!$H$10*Cost!$H$11*Cost!$D$10/1000,IF($P$10=$A$6,G103*60*Cost!$H$10*Cost!$H$11*Cost!$D$11/1000,0)))))</f>
        <v>938.68287754656239</v>
      </c>
      <c r="I103" s="89">
        <f t="shared" si="12"/>
        <v>7.0480025056710822</v>
      </c>
      <c r="J103" s="278">
        <f>IF($P$10=$A$2,I103*60*Cost!$H$10*Cost!$H$11*Cost!$D$7/1000,IF($P$10=$A$3,I103*60*Cost!$H$10*Cost!$H$11*Cost!$D$8/1000,IF($P$10=$A$4,I103*60*Cost!$H$10*Cost!$H$11*Cost!$D$9/1000,IF($P$10=$A$5,I103*60*Cost!$H$10*Cost!$H$11*Cost!$D$10/1000,IF($P$10=$A$6,I103*60*Cost!$H$10*Cost!$H$11*Cost!$D$11/1000,0)))))</f>
        <v>853.13025594066028</v>
      </c>
      <c r="K103" s="89">
        <f t="shared" si="13"/>
        <v>6.2414429038971004</v>
      </c>
      <c r="L103" s="278">
        <f>IF($P$10=$A$2,K103*60*Cost!$H$10*Cost!$H$11*Cost!$D$7/1000,IF($P$10=$A$3,K103*60*Cost!$H$10*Cost!$H$11*Cost!$D$8/1000,IF($P$10=$A$4,K103*60*Cost!$H$10*Cost!$H$11*Cost!$D$9/1000,IF($P$10=$A$5,K103*60*Cost!$H$10*Cost!$H$11*Cost!$D$10/1000,IF($P$10=$A$6,K103*60*Cost!$H$10*Cost!$H$11*Cost!$D$11/1000,0)))))</f>
        <v>755.49970048339935</v>
      </c>
      <c r="M103" s="207">
        <f t="shared" si="15"/>
        <v>5.7335144471436763</v>
      </c>
      <c r="N103" s="278">
        <f>IF($P$10=$A$2,M103*60*Cost!$H$10*Cost!$H$11*Cost!$D$7/1000,IF($P$10=$A$3,M103*60*Cost!$H$10*Cost!$H$11*Cost!$D$8/1000,IF($P$10=$A$4,M103*60*Cost!$H$10*Cost!$H$11*Cost!$D$9/1000,IF($P$10=$A$5,M103*60*Cost!$H$10*Cost!$H$11*Cost!$D$10/1000,IF($P$10=$A$6,M103*60*Cost!$H$10*Cost!$H$11*Cost!$D$11/1000,0)))))</f>
        <v>694.01715504433037</v>
      </c>
      <c r="O103" s="89">
        <f t="shared" ref="O103:O131" si="17">0.0004*POWER(B103,2.0766)</f>
        <v>4.6795635188476794</v>
      </c>
      <c r="P103" s="278">
        <f>IF($P$10=$A$2,O103*60*Cost!$H$10*Cost!$H$11*Cost!$D$7/1000,IF($P$10=$A$3,O103*60*Cost!$H$10*Cost!$H$11*Cost!$D$8/1000,IF($P$10=$A$4,O103*60*Cost!$H$10*Cost!$H$11*Cost!$D$9/1000,IF($P$10=$A$5,O103*60*Cost!$H$10*Cost!$H$11*Cost!$D$10/1000,IF($P$10=$A$6,O103*60*Cost!$H$10*Cost!$H$11*Cost!$D$11/1000,0)))))</f>
        <v>566.44094824211015</v>
      </c>
      <c r="Q103" s="80"/>
    </row>
    <row r="104" spans="1:25" ht="22.5" customHeight="1" x14ac:dyDescent="0.35">
      <c r="A104" s="74"/>
      <c r="B104" s="91">
        <v>92</v>
      </c>
      <c r="C104" s="90">
        <f t="shared" si="9"/>
        <v>9.3137276757639373</v>
      </c>
      <c r="D104" s="278">
        <f>IF($P$10=$A$2,C104*60*Cost!$H$10*Cost!$H$11*Cost!$D$7/1000,IF($P$10=$A$3,C104*60*Cost!$H$10*Cost!$H$11*Cost!$D$8/1000,IF($P$10=$A$4,C104*60*Cost!$H$10*Cost!$H$11*Cost!$D$9/1000,IF($P$10=$A$5,C104*60*Cost!$H$10*Cost!$H$11*Cost!$D$10/1000,IF($P$10=$A$6,C104*60*Cost!$H$10*Cost!$H$11*Cost!$D$11/1000,0)))))</f>
        <v>1127.3864998476654</v>
      </c>
      <c r="E104" s="89">
        <f t="shared" si="10"/>
        <v>8.5567591026533467</v>
      </c>
      <c r="F104" s="278">
        <f>IF($P$10=$A$2,E104*60*Cost!$H$10*Cost!$H$11*Cost!$D$7/1000,IF($P$10=$A$3,E104*60*Cost!$H$10*Cost!$H$11*Cost!$D$8/1000,IF($P$10=$A$4,E104*60*Cost!$H$10*Cost!$H$11*Cost!$D$9/1000,IF($P$10=$A$5,E104*60*Cost!$H$10*Cost!$H$11*Cost!$D$10/1000,IF($P$10=$A$6,E104*60*Cost!$H$10*Cost!$H$11*Cost!$D$11/1000,0)))))</f>
        <v>1035.7587241768642</v>
      </c>
      <c r="G104" s="89">
        <f t="shared" si="11"/>
        <v>7.8743825393226992</v>
      </c>
      <c r="H104" s="278">
        <f>IF($P$10=$A$2,G104*60*Cost!$H$10*Cost!$H$11*Cost!$D$7/1000,IF($P$10=$A$3,G104*60*Cost!$H$10*Cost!$H$11*Cost!$D$8/1000,IF($P$10=$A$4,G104*60*Cost!$H$10*Cost!$H$11*Cost!$D$9/1000,IF($P$10=$A$5,G104*60*Cost!$H$10*Cost!$H$11*Cost!$D$10/1000,IF($P$10=$A$6,G104*60*Cost!$H$10*Cost!$H$11*Cost!$D$11/1000,0)))))</f>
        <v>953.15998905244305</v>
      </c>
      <c r="I104" s="89">
        <f t="shared" si="12"/>
        <v>7.1643246926875399</v>
      </c>
      <c r="J104" s="278">
        <f>IF($P$10=$A$2,I104*60*Cost!$H$10*Cost!$H$11*Cost!$D$7/1000,IF($P$10=$A$3,I104*60*Cost!$H$10*Cost!$H$11*Cost!$D$8/1000,IF($P$10=$A$4,I104*60*Cost!$H$10*Cost!$H$11*Cost!$D$9/1000,IF($P$10=$A$5,I104*60*Cost!$H$10*Cost!$H$11*Cost!$D$10/1000,IF($P$10=$A$6,I104*60*Cost!$H$10*Cost!$H$11*Cost!$D$11/1000,0)))))</f>
        <v>867.21055416715444</v>
      </c>
      <c r="K104" s="89">
        <f t="shared" si="13"/>
        <v>6.3575511741903812</v>
      </c>
      <c r="L104" s="278">
        <f>IF($P$10=$A$2,K104*60*Cost!$H$10*Cost!$H$11*Cost!$D$7/1000,IF($P$10=$A$3,K104*60*Cost!$H$10*Cost!$H$11*Cost!$D$8/1000,IF($P$10=$A$4,K104*60*Cost!$H$10*Cost!$H$11*Cost!$D$9/1000,IF($P$10=$A$5,K104*60*Cost!$H$10*Cost!$H$11*Cost!$D$10/1000,IF($P$10=$A$6,K104*60*Cost!$H$10*Cost!$H$11*Cost!$D$11/1000,0)))))</f>
        <v>769.55410501467315</v>
      </c>
      <c r="M104" s="207">
        <f t="shared" si="15"/>
        <v>5.8550006384103064</v>
      </c>
      <c r="N104" s="278">
        <f>IF($P$10=$A$2,M104*60*Cost!$H$10*Cost!$H$11*Cost!$D$7/1000,IF($P$10=$A$3,M104*60*Cost!$H$10*Cost!$H$11*Cost!$D$8/1000,IF($P$10=$A$4,M104*60*Cost!$H$10*Cost!$H$11*Cost!$D$9/1000,IF($P$10=$A$5,M104*60*Cost!$H$10*Cost!$H$11*Cost!$D$10/1000,IF($P$10=$A$6,M104*60*Cost!$H$10*Cost!$H$11*Cost!$D$11/1000,0)))))</f>
        <v>708.72253367680992</v>
      </c>
      <c r="O104" s="89">
        <f t="shared" si="17"/>
        <v>4.7869819905422393</v>
      </c>
      <c r="P104" s="278">
        <f>IF($P$10=$A$2,O104*60*Cost!$H$10*Cost!$H$11*Cost!$D$7/1000,IF($P$10=$A$3,O104*60*Cost!$H$10*Cost!$H$11*Cost!$D$8/1000,IF($P$10=$A$4,O104*60*Cost!$H$10*Cost!$H$11*Cost!$D$9/1000,IF($P$10=$A$5,O104*60*Cost!$H$10*Cost!$H$11*Cost!$D$10/1000,IF($P$10=$A$6,O104*60*Cost!$H$10*Cost!$H$11*Cost!$D$11/1000,0)))))</f>
        <v>579.44349019293895</v>
      </c>
      <c r="Q104" s="80"/>
    </row>
    <row r="105" spans="1:25" ht="22.5" customHeight="1" x14ac:dyDescent="0.35">
      <c r="A105" s="74"/>
      <c r="B105" s="91">
        <v>93</v>
      </c>
      <c r="C105" s="90">
        <f t="shared" si="9"/>
        <v>9.4426082769983726</v>
      </c>
      <c r="D105" s="278">
        <f>IF($P$10=$A$2,C105*60*Cost!$H$10*Cost!$H$11*Cost!$D$7/1000,IF($P$10=$A$3,C105*60*Cost!$H$10*Cost!$H$11*Cost!$D$8/1000,IF($P$10=$A$4,C105*60*Cost!$H$10*Cost!$H$11*Cost!$D$9/1000,IF($P$10=$A$5,C105*60*Cost!$H$10*Cost!$H$11*Cost!$D$10/1000,IF($P$10=$A$6,C105*60*Cost!$H$10*Cost!$H$11*Cost!$D$11/1000,0)))))</f>
        <v>1142.9869398628964</v>
      </c>
      <c r="E105" s="89">
        <f t="shared" si="10"/>
        <v>8.6816105218054282</v>
      </c>
      <c r="F105" s="278">
        <f>IF($P$10=$A$2,E105*60*Cost!$H$10*Cost!$H$11*Cost!$D$7/1000,IF($P$10=$A$3,E105*60*Cost!$H$10*Cost!$H$11*Cost!$D$8/1000,IF($P$10=$A$4,E105*60*Cost!$H$10*Cost!$H$11*Cost!$D$9/1000,IF($P$10=$A$5,E105*60*Cost!$H$10*Cost!$H$11*Cost!$D$10/1000,IF($P$10=$A$6,E105*60*Cost!$H$10*Cost!$H$11*Cost!$D$11/1000,0)))))</f>
        <v>1050.871449107093</v>
      </c>
      <c r="G105" s="89">
        <f t="shared" si="11"/>
        <v>7.9945046016483463</v>
      </c>
      <c r="H105" s="278">
        <f>IF($P$10=$A$2,G105*60*Cost!$H$10*Cost!$H$11*Cost!$D$7/1000,IF($P$10=$A$3,G105*60*Cost!$H$10*Cost!$H$11*Cost!$D$8/1000,IF($P$10=$A$4,G105*60*Cost!$H$10*Cost!$H$11*Cost!$D$9/1000,IF($P$10=$A$5,G105*60*Cost!$H$10*Cost!$H$11*Cost!$D$10/1000,IF($P$10=$A$6,G105*60*Cost!$H$10*Cost!$H$11*Cost!$D$11/1000,0)))))</f>
        <v>967.70024576965341</v>
      </c>
      <c r="I105" s="89">
        <f t="shared" si="12"/>
        <v>7.281277999132624</v>
      </c>
      <c r="J105" s="278">
        <f>IF($P$10=$A$2,I105*60*Cost!$H$10*Cost!$H$11*Cost!$D$7/1000,IF($P$10=$A$3,I105*60*Cost!$H$10*Cost!$H$11*Cost!$D$8/1000,IF($P$10=$A$4,I105*60*Cost!$H$10*Cost!$H$11*Cost!$D$9/1000,IF($P$10=$A$5,I105*60*Cost!$H$10*Cost!$H$11*Cost!$D$10/1000,IF($P$10=$A$6,I105*60*Cost!$H$10*Cost!$H$11*Cost!$D$11/1000,0)))))</f>
        <v>881.36724667404792</v>
      </c>
      <c r="K105" s="89">
        <f t="shared" si="13"/>
        <v>6.4745290911927569</v>
      </c>
      <c r="L105" s="278">
        <f>IF($P$10=$A$2,K105*60*Cost!$H$10*Cost!$H$11*Cost!$D$7/1000,IF($P$10=$A$3,K105*60*Cost!$H$10*Cost!$H$11*Cost!$D$8/1000,IF($P$10=$A$4,K105*60*Cost!$H$10*Cost!$H$11*Cost!$D$9/1000,IF($P$10=$A$5,K105*60*Cost!$H$10*Cost!$H$11*Cost!$D$10/1000,IF($P$10=$A$6,K105*60*Cost!$H$10*Cost!$H$11*Cost!$D$11/1000,0)))))</f>
        <v>783.71377652320939</v>
      </c>
      <c r="M105" s="207">
        <f t="shared" si="15"/>
        <v>5.977705798598536</v>
      </c>
      <c r="N105" s="278">
        <f>IF($P$10=$A$2,M105*60*Cost!$H$10*Cost!$H$11*Cost!$D$7/1000,IF($P$10=$A$3,M105*60*Cost!$H$10*Cost!$H$11*Cost!$D$8/1000,IF($P$10=$A$4,M105*60*Cost!$H$10*Cost!$H$11*Cost!$D$9/1000,IF($P$10=$A$5,M105*60*Cost!$H$10*Cost!$H$11*Cost!$D$10/1000,IF($P$10=$A$6,M105*60*Cost!$H$10*Cost!$H$11*Cost!$D$11/1000,0)))))</f>
        <v>723.57546323130305</v>
      </c>
      <c r="O105" s="89">
        <f t="shared" si="17"/>
        <v>4.8956648872005708</v>
      </c>
      <c r="P105" s="278">
        <f>IF($P$10=$A$2,O105*60*Cost!$H$10*Cost!$H$11*Cost!$D$7/1000,IF($P$10=$A$3,O105*60*Cost!$H$10*Cost!$H$11*Cost!$D$8/1000,IF($P$10=$A$4,O105*60*Cost!$H$10*Cost!$H$11*Cost!$D$9/1000,IF($P$10=$A$5,O105*60*Cost!$H$10*Cost!$H$11*Cost!$D$10/1000,IF($P$10=$A$6,O105*60*Cost!$H$10*Cost!$H$11*Cost!$D$11/1000,0)))))</f>
        <v>592.59908532331644</v>
      </c>
      <c r="Q105" s="80"/>
    </row>
    <row r="106" spans="1:25" ht="22.5" customHeight="1" x14ac:dyDescent="0.35">
      <c r="A106" s="74"/>
      <c r="B106" s="91">
        <v>94</v>
      </c>
      <c r="C106" s="90">
        <f t="shared" si="9"/>
        <v>9.5718652654955942</v>
      </c>
      <c r="D106" s="278">
        <f>IF($P$10=$A$2,C106*60*Cost!$H$10*Cost!$H$11*Cost!$D$7/1000,IF($P$10=$A$3,C106*60*Cost!$H$10*Cost!$H$11*Cost!$D$8/1000,IF($P$10=$A$4,C106*60*Cost!$H$10*Cost!$H$11*Cost!$D$9/1000,IF($P$10=$A$5,C106*60*Cost!$H$10*Cost!$H$11*Cost!$D$10/1000,IF($P$10=$A$6,C106*60*Cost!$H$10*Cost!$H$11*Cost!$D$11/1000,0)))))</f>
        <v>1158.6329399302949</v>
      </c>
      <c r="E106" s="89">
        <f t="shared" si="10"/>
        <v>8.8069190949727698</v>
      </c>
      <c r="F106" s="278">
        <f>IF($P$10=$A$2,E106*60*Cost!$H$10*Cost!$H$11*Cost!$D$7/1000,IF($P$10=$A$3,E106*60*Cost!$H$10*Cost!$H$11*Cost!$D$8/1000,IF($P$10=$A$4,E106*60*Cost!$H$10*Cost!$H$11*Cost!$D$9/1000,IF($P$10=$A$5,E106*60*Cost!$H$10*Cost!$H$11*Cost!$D$10/1000,IF($P$10=$A$6,E106*60*Cost!$H$10*Cost!$H$11*Cost!$D$11/1000,0)))))</f>
        <v>1066.0395105559635</v>
      </c>
      <c r="G106" s="89">
        <f t="shared" si="11"/>
        <v>8.1151449575716246</v>
      </c>
      <c r="H106" s="278">
        <f>IF($P$10=$A$2,G106*60*Cost!$H$10*Cost!$H$11*Cost!$D$7/1000,IF($P$10=$A$3,G106*60*Cost!$H$10*Cost!$H$11*Cost!$D$8/1000,IF($P$10=$A$4,G106*60*Cost!$H$10*Cost!$H$11*Cost!$D$9/1000,IF($P$10=$A$5,G106*60*Cost!$H$10*Cost!$H$11*Cost!$D$10/1000,IF($P$10=$A$6,G106*60*Cost!$H$10*Cost!$H$11*Cost!$D$11/1000,0)))))</f>
        <v>982.30323968782864</v>
      </c>
      <c r="I106" s="89">
        <f t="shared" si="12"/>
        <v>7.398859007691283</v>
      </c>
      <c r="J106" s="278">
        <f>IF($P$10=$A$2,I106*60*Cost!$H$10*Cost!$H$11*Cost!$D$7/1000,IF($P$10=$A$3,I106*60*Cost!$H$10*Cost!$H$11*Cost!$D$8/1000,IF($P$10=$A$4,I106*60*Cost!$H$10*Cost!$H$11*Cost!$D$9/1000,IF($P$10=$A$5,I106*60*Cost!$H$10*Cost!$H$11*Cost!$D$10/1000,IF($P$10=$A$6,I106*60*Cost!$H$10*Cost!$H$11*Cost!$D$11/1000,0)))))</f>
        <v>895.5999198101166</v>
      </c>
      <c r="K106" s="89">
        <f t="shared" si="13"/>
        <v>6.5923737123922335</v>
      </c>
      <c r="L106" s="278">
        <f>IF($P$10=$A$2,K106*60*Cost!$H$10*Cost!$H$11*Cost!$D$7/1000,IF($P$10=$A$3,K106*60*Cost!$H$10*Cost!$H$11*Cost!$D$8/1000,IF($P$10=$A$4,K106*60*Cost!$H$10*Cost!$H$11*Cost!$D$9/1000,IF($P$10=$A$5,K106*60*Cost!$H$10*Cost!$H$11*Cost!$D$10/1000,IF($P$10=$A$6,K106*60*Cost!$H$10*Cost!$H$11*Cost!$D$11/1000,0)))))</f>
        <v>797.97835883064249</v>
      </c>
      <c r="M106" s="207">
        <f t="shared" si="15"/>
        <v>6.1016288541378625</v>
      </c>
      <c r="N106" s="278">
        <f>IF($P$10=$A$2,M106*60*Cost!$H$10*Cost!$H$11*Cost!$D$7/1000,IF($P$10=$A$3,M106*60*Cost!$H$10*Cost!$H$11*Cost!$D$8/1000,IF($P$10=$A$4,M106*60*Cost!$H$10*Cost!$H$11*Cost!$D$9/1000,IF($P$10=$A$5,M106*60*Cost!$H$10*Cost!$H$11*Cost!$D$10/1000,IF($P$10=$A$6,M106*60*Cost!$H$10*Cost!$H$11*Cost!$D$11/1000,0)))))</f>
        <v>738.5758137567384</v>
      </c>
      <c r="O106" s="89">
        <f t="shared" si="17"/>
        <v>5.0056132563659572</v>
      </c>
      <c r="P106" s="278">
        <f>IF($P$10=$A$2,O106*60*Cost!$H$10*Cost!$H$11*Cost!$D$7/1000,IF($P$10=$A$3,O106*60*Cost!$H$10*Cost!$H$11*Cost!$D$8/1000,IF($P$10=$A$4,O106*60*Cost!$H$10*Cost!$H$11*Cost!$D$9/1000,IF($P$10=$A$5,O106*60*Cost!$H$10*Cost!$H$11*Cost!$D$10/1000,IF($P$10=$A$6,O106*60*Cost!$H$10*Cost!$H$11*Cost!$D$11/1000,0)))))</f>
        <v>605.90786043383173</v>
      </c>
      <c r="Q106" s="80"/>
    </row>
    <row r="107" spans="1:25" ht="22.5" customHeight="1" x14ac:dyDescent="0.35">
      <c r="A107" s="74"/>
      <c r="B107" s="91">
        <v>95</v>
      </c>
      <c r="C107" s="90">
        <f t="shared" si="9"/>
        <v>9.7014957187283635</v>
      </c>
      <c r="D107" s="278">
        <f>IF($P$10=$A$2,C107*60*Cost!$H$10*Cost!$H$11*Cost!$D$7/1000,IF($P$10=$A$3,C107*60*Cost!$H$10*Cost!$H$11*Cost!$D$8/1000,IF($P$10=$A$4,C107*60*Cost!$H$10*Cost!$H$11*Cost!$D$9/1000,IF($P$10=$A$5,C107*60*Cost!$H$10*Cost!$H$11*Cost!$D$10/1000,IF($P$10=$A$6,C107*60*Cost!$H$10*Cost!$H$11*Cost!$D$11/1000,0)))))</f>
        <v>1174.3241462905639</v>
      </c>
      <c r="E107" s="89">
        <f t="shared" si="10"/>
        <v>8.9326816059309433</v>
      </c>
      <c r="F107" s="278">
        <f>IF($P$10=$A$2,E107*60*Cost!$H$10*Cost!$H$11*Cost!$D$7/1000,IF($P$10=$A$3,E107*60*Cost!$H$10*Cost!$H$11*Cost!$D$8/1000,IF($P$10=$A$4,E107*60*Cost!$H$10*Cost!$H$11*Cost!$D$9/1000,IF($P$10=$A$5,E107*60*Cost!$H$10*Cost!$H$11*Cost!$D$10/1000,IF($P$10=$A$6,E107*60*Cost!$H$10*Cost!$H$11*Cost!$D$11/1000,0)))))</f>
        <v>1081.262519213403</v>
      </c>
      <c r="G107" s="89">
        <f t="shared" si="11"/>
        <v>8.2363002938639411</v>
      </c>
      <c r="H107" s="278">
        <f>IF($P$10=$A$2,G107*60*Cost!$H$10*Cost!$H$11*Cost!$D$7/1000,IF($P$10=$A$3,G107*60*Cost!$H$10*Cost!$H$11*Cost!$D$8/1000,IF($P$10=$A$4,G107*60*Cost!$H$10*Cost!$H$11*Cost!$D$9/1000,IF($P$10=$A$5,G107*60*Cost!$H$10*Cost!$H$11*Cost!$D$10/1000,IF($P$10=$A$6,G107*60*Cost!$H$10*Cost!$H$11*Cost!$D$11/1000,0)))))</f>
        <v>996.96856975496075</v>
      </c>
      <c r="I107" s="89">
        <f t="shared" si="12"/>
        <v>7.5170643558083468</v>
      </c>
      <c r="J107" s="278">
        <f>IF($P$10=$A$2,I107*60*Cost!$H$10*Cost!$H$11*Cost!$D$7/1000,IF($P$10=$A$3,I107*60*Cost!$H$10*Cost!$H$11*Cost!$D$8/1000,IF($P$10=$A$4,I107*60*Cost!$H$10*Cost!$H$11*Cost!$D$9/1000,IF($P$10=$A$5,I107*60*Cost!$H$10*Cost!$H$11*Cost!$D$10/1000,IF($P$10=$A$6,I107*60*Cost!$H$10*Cost!$H$11*Cost!$D$11/1000,0)))))</f>
        <v>909.90816655258345</v>
      </c>
      <c r="K107" s="89">
        <f t="shared" si="13"/>
        <v>6.7110821365468878</v>
      </c>
      <c r="L107" s="278">
        <f>IF($P$10=$A$2,K107*60*Cost!$H$10*Cost!$H$11*Cost!$D$7/1000,IF($P$10=$A$3,K107*60*Cost!$H$10*Cost!$H$11*Cost!$D$8/1000,IF($P$10=$A$4,K107*60*Cost!$H$10*Cost!$H$11*Cost!$D$9/1000,IF($P$10=$A$5,K107*60*Cost!$H$10*Cost!$H$11*Cost!$D$10/1000,IF($P$10=$A$6,K107*60*Cost!$H$10*Cost!$H$11*Cost!$D$11/1000,0)))))</f>
        <v>812.34750075417094</v>
      </c>
      <c r="M107" s="207">
        <f t="shared" si="15"/>
        <v>6.2267687438709221</v>
      </c>
      <c r="N107" s="278">
        <f>IF($P$10=$A$2,M107*60*Cost!$H$10*Cost!$H$11*Cost!$D$7/1000,IF($P$10=$A$3,M107*60*Cost!$H$10*Cost!$H$11*Cost!$D$8/1000,IF($P$10=$A$4,M107*60*Cost!$H$10*Cost!$H$11*Cost!$D$9/1000,IF($P$10=$A$5,M107*60*Cost!$H$10*Cost!$H$11*Cost!$D$10/1000,IF($P$10=$A$6,M107*60*Cost!$H$10*Cost!$H$11*Cost!$D$11/1000,0)))))</f>
        <v>753.7234568046016</v>
      </c>
      <c r="O107" s="89">
        <f t="shared" si="17"/>
        <v>5.1168281352314136</v>
      </c>
      <c r="P107" s="278">
        <f>IF($P$10=$A$2,O107*60*Cost!$H$10*Cost!$H$11*Cost!$D$7/1000,IF($P$10=$A$3,O107*60*Cost!$H$10*Cost!$H$11*Cost!$D$8/1000,IF($P$10=$A$4,O107*60*Cost!$H$10*Cost!$H$11*Cost!$D$9/1000,IF($P$10=$A$5,O107*60*Cost!$H$10*Cost!$H$11*Cost!$D$10/1000,IF($P$10=$A$6,O107*60*Cost!$H$10*Cost!$H$11*Cost!$D$11/1000,0)))))</f>
        <v>619.36994107221847</v>
      </c>
      <c r="Q107" s="80"/>
    </row>
    <row r="108" spans="1:25" ht="22.5" customHeight="1" x14ac:dyDescent="0.35">
      <c r="A108" s="74"/>
      <c r="B108" s="91">
        <v>96</v>
      </c>
      <c r="C108" s="90">
        <f t="shared" si="9"/>
        <v>9.8314967674323892</v>
      </c>
      <c r="D108" s="278">
        <f>IF($P$10=$A$2,C108*60*Cost!$H$10*Cost!$H$11*Cost!$D$7/1000,IF($P$10=$A$3,C108*60*Cost!$H$10*Cost!$H$11*Cost!$D$8/1000,IF($P$10=$A$4,C108*60*Cost!$H$10*Cost!$H$11*Cost!$D$9/1000,IF($P$10=$A$5,C108*60*Cost!$H$10*Cost!$H$11*Cost!$D$10/1000,IF($P$10=$A$6,C108*60*Cost!$H$10*Cost!$H$11*Cost!$D$11/1000,0)))))</f>
        <v>1190.0602116316556</v>
      </c>
      <c r="E108" s="89">
        <f t="shared" si="10"/>
        <v>9.0588948947621688</v>
      </c>
      <c r="F108" s="278">
        <f>IF($P$10=$A$2,E108*60*Cost!$H$10*Cost!$H$11*Cost!$D$7/1000,IF($P$10=$A$3,E108*60*Cost!$H$10*Cost!$H$11*Cost!$D$8/1000,IF($P$10=$A$4,E108*60*Cost!$H$10*Cost!$H$11*Cost!$D$9/1000,IF($P$10=$A$5,E108*60*Cost!$H$10*Cost!$H$11*Cost!$D$10/1000,IF($P$10=$A$6,E108*60*Cost!$H$10*Cost!$H$11*Cost!$D$11/1000,0)))))</f>
        <v>1096.5400925850151</v>
      </c>
      <c r="G108" s="89">
        <f t="shared" si="11"/>
        <v>8.3579673532055541</v>
      </c>
      <c r="H108" s="278">
        <f>IF($P$10=$A$2,G108*60*Cost!$H$10*Cost!$H$11*Cost!$D$7/1000,IF($P$10=$A$3,G108*60*Cost!$H$10*Cost!$H$11*Cost!$D$8/1000,IF($P$10=$A$4,G108*60*Cost!$H$10*Cost!$H$11*Cost!$D$9/1000,IF($P$10=$A$5,G108*60*Cost!$H$10*Cost!$H$11*Cost!$D$10/1000,IF($P$10=$A$6,G108*60*Cost!$H$10*Cost!$H$11*Cost!$D$11/1000,0)))))</f>
        <v>1011.6958416865667</v>
      </c>
      <c r="I108" s="89">
        <f t="shared" si="12"/>
        <v>7.6358907342422651</v>
      </c>
      <c r="J108" s="278">
        <f>IF($P$10=$A$2,I108*60*Cost!$H$10*Cost!$H$11*Cost!$D$7/1000,IF($P$10=$A$3,I108*60*Cost!$H$10*Cost!$H$11*Cost!$D$8/1000,IF($P$10=$A$4,I108*60*Cost!$H$10*Cost!$H$11*Cost!$D$9/1000,IF($P$10=$A$5,I108*60*Cost!$H$10*Cost!$H$11*Cost!$D$10/1000,IF($P$10=$A$6,I108*60*Cost!$H$10*Cost!$H$11*Cost!$D$11/1000,0)))))</f>
        <v>924.29158633205441</v>
      </c>
      <c r="K108" s="89">
        <f t="shared" si="13"/>
        <v>6.830651502676063</v>
      </c>
      <c r="L108" s="278">
        <f>IF($P$10=$A$2,K108*60*Cost!$H$10*Cost!$H$11*Cost!$D$7/1000,IF($P$10=$A$3,K108*60*Cost!$H$10*Cost!$H$11*Cost!$D$8/1000,IF($P$10=$A$4,K108*60*Cost!$H$10*Cost!$H$11*Cost!$D$9/1000,IF($P$10=$A$5,K108*60*Cost!$H$10*Cost!$H$11*Cost!$D$10/1000,IF($P$10=$A$6,K108*60*Cost!$H$10*Cost!$H$11*Cost!$D$11/1000,0)))))</f>
        <v>826.82085598444598</v>
      </c>
      <c r="M108" s="207">
        <f t="shared" si="15"/>
        <v>6.3531244187801503</v>
      </c>
      <c r="N108" s="278">
        <f>IF($P$10=$A$2,M108*60*Cost!$H$10*Cost!$H$11*Cost!$D$7/1000,IF($P$10=$A$3,M108*60*Cost!$H$10*Cost!$H$11*Cost!$D$8/1000,IF($P$10=$A$4,M108*60*Cost!$H$10*Cost!$H$11*Cost!$D$9/1000,IF($P$10=$A$5,M108*60*Cost!$H$10*Cost!$H$11*Cost!$D$10/1000,IF($P$10=$A$6,M108*60*Cost!$H$10*Cost!$H$11*Cost!$D$11/1000,0)))))</f>
        <v>769.01826539584818</v>
      </c>
      <c r="O108" s="89">
        <f t="shared" si="17"/>
        <v>5.2293105508503936</v>
      </c>
      <c r="P108" s="278">
        <f>IF($P$10=$A$2,O108*60*Cost!$H$10*Cost!$H$11*Cost!$D$7/1000,IF($P$10=$A$3,O108*60*Cost!$H$10*Cost!$H$11*Cost!$D$8/1000,IF($P$10=$A$4,O108*60*Cost!$H$10*Cost!$H$11*Cost!$D$9/1000,IF($P$10=$A$5,O108*60*Cost!$H$10*Cost!$H$11*Cost!$D$10/1000,IF($P$10=$A$6,O108*60*Cost!$H$10*Cost!$H$11*Cost!$D$11/1000,0)))))</f>
        <v>632.98545155886052</v>
      </c>
      <c r="Q108" s="80"/>
      <c r="R108" s="80"/>
      <c r="S108" s="80"/>
      <c r="T108" s="80"/>
      <c r="U108" s="80"/>
      <c r="V108" s="80"/>
      <c r="W108" s="80"/>
      <c r="X108" s="80"/>
      <c r="Y108" s="80"/>
    </row>
    <row r="109" spans="1:25" ht="22.5" customHeight="1" x14ac:dyDescent="0.35">
      <c r="A109" s="74"/>
      <c r="B109" s="91">
        <v>97</v>
      </c>
      <c r="C109" s="90">
        <f t="shared" si="9"/>
        <v>9.9618655940901011</v>
      </c>
      <c r="D109" s="278">
        <f>IF($P$10=$A$2,C109*60*Cost!$H$10*Cost!$H$11*Cost!$D$7/1000,IF($P$10=$A$3,C109*60*Cost!$H$10*Cost!$H$11*Cost!$D$8/1000,IF($P$10=$A$4,C109*60*Cost!$H$10*Cost!$H$11*Cost!$D$9/1000,IF($P$10=$A$5,C109*60*Cost!$H$10*Cost!$H$11*Cost!$D$10/1000,IF($P$10=$A$6,C109*60*Cost!$H$10*Cost!$H$11*Cost!$D$11/1000,0)))))</f>
        <v>1205.8407949052405</v>
      </c>
      <c r="E109" s="89">
        <f t="shared" si="10"/>
        <v>9.1855558562922255</v>
      </c>
      <c r="F109" s="278">
        <f>IF($P$10=$A$2,E109*60*Cost!$H$10*Cost!$H$11*Cost!$D$7/1000,IF($P$10=$A$3,E109*60*Cost!$H$10*Cost!$H$11*Cost!$D$8/1000,IF($P$10=$A$4,E109*60*Cost!$H$10*Cost!$H$11*Cost!$D$9/1000,IF($P$10=$A$5,E109*60*Cost!$H$10*Cost!$H$11*Cost!$D$10/1000,IF($P$10=$A$6,E109*60*Cost!$H$10*Cost!$H$11*Cost!$D$11/1000,0)))))</f>
        <v>1111.8718548028746</v>
      </c>
      <c r="G109" s="89">
        <f t="shared" si="11"/>
        <v>8.4801429326683646</v>
      </c>
      <c r="H109" s="278">
        <f>IF($P$10=$A$2,G109*60*Cost!$H$10*Cost!$H$11*Cost!$D$7/1000,IF($P$10=$A$3,G109*60*Cost!$H$10*Cost!$H$11*Cost!$D$8/1000,IF($P$10=$A$4,G109*60*Cost!$H$10*Cost!$H$11*Cost!$D$9/1000,IF($P$10=$A$5,G109*60*Cost!$H$10*Cost!$H$11*Cost!$D$10/1000,IF($P$10=$A$6,G109*60*Cost!$H$10*Cost!$H$11*Cost!$D$11/1000,0)))))</f>
        <v>1026.4846677820367</v>
      </c>
      <c r="I109" s="89">
        <f t="shared" si="12"/>
        <v>7.7553348856718189</v>
      </c>
      <c r="J109" s="278">
        <f>IF($P$10=$A$2,I109*60*Cost!$H$10*Cost!$H$11*Cost!$D$7/1000,IF($P$10=$A$3,I109*60*Cost!$H$10*Cost!$H$11*Cost!$D$8/1000,IF($P$10=$A$4,I109*60*Cost!$H$10*Cost!$H$11*Cost!$D$9/1000,IF($P$10=$A$5,I109*60*Cost!$H$10*Cost!$H$11*Cost!$D$10/1000,IF($P$10=$A$6,I109*60*Cost!$H$10*Cost!$H$11*Cost!$D$11/1000,0)))))</f>
        <v>938.74978486386783</v>
      </c>
      <c r="K109" s="89">
        <f t="shared" si="13"/>
        <v>6.9510789890866</v>
      </c>
      <c r="L109" s="278">
        <f>IF($P$10=$A$2,K109*60*Cost!$H$10*Cost!$H$11*Cost!$D$7/1000,IF($P$10=$A$3,K109*60*Cost!$H$10*Cost!$H$11*Cost!$D$8/1000,IF($P$10=$A$4,K109*60*Cost!$H$10*Cost!$H$11*Cost!$D$9/1000,IF($P$10=$A$5,K109*60*Cost!$H$10*Cost!$H$11*Cost!$D$10/1000,IF($P$10=$A$6,K109*60*Cost!$H$10*Cost!$H$11*Cost!$D$11/1000,0)))))</f>
        <v>841.39808296770036</v>
      </c>
      <c r="M109" s="207">
        <f t="shared" si="15"/>
        <v>6.4806948417232917</v>
      </c>
      <c r="N109" s="278">
        <f>IF($P$10=$A$2,M109*60*Cost!$H$10*Cost!$H$11*Cost!$D$7/1000,IF($P$10=$A$3,M109*60*Cost!$H$10*Cost!$H$11*Cost!$D$8/1000,IF($P$10=$A$4,M109*60*Cost!$H$10*Cost!$H$11*Cost!$D$9/1000,IF($P$10=$A$5,M109*60*Cost!$H$10*Cost!$H$11*Cost!$D$10/1000,IF($P$10=$A$6,M109*60*Cost!$H$10*Cost!$H$11*Cost!$D$11/1000,0)))))</f>
        <v>784.46011398888822</v>
      </c>
      <c r="O109" s="89">
        <f t="shared" si="17"/>
        <v>5.343061520341136</v>
      </c>
      <c r="P109" s="278">
        <f>IF($P$10=$A$2,O109*60*Cost!$H$10*Cost!$H$11*Cost!$D$7/1000,IF($P$10=$A$3,O109*60*Cost!$H$10*Cost!$H$11*Cost!$D$8/1000,IF($P$10=$A$4,O109*60*Cost!$H$10*Cost!$H$11*Cost!$D$9/1000,IF($P$10=$A$5,O109*60*Cost!$H$10*Cost!$H$11*Cost!$D$10/1000,IF($P$10=$A$6,O109*60*Cost!$H$10*Cost!$H$11*Cost!$D$11/1000,0)))))</f>
        <v>646.75451501152679</v>
      </c>
      <c r="Q109" s="80"/>
    </row>
    <row r="110" spans="1:25" ht="22.5" customHeight="1" x14ac:dyDescent="0.35">
      <c r="A110" s="74"/>
      <c r="B110" s="91">
        <v>98</v>
      </c>
      <c r="C110" s="90">
        <f t="shared" si="9"/>
        <v>10.092599431472699</v>
      </c>
      <c r="D110" s="278">
        <f>IF($P$10=$A$2,C110*60*Cost!$H$10*Cost!$H$11*Cost!$D$7/1000,IF($P$10=$A$3,C110*60*Cost!$H$10*Cost!$H$11*Cost!$D$8/1000,IF($P$10=$A$4,C110*60*Cost!$H$10*Cost!$H$11*Cost!$D$9/1000,IF($P$10=$A$5,C110*60*Cost!$H$10*Cost!$H$11*Cost!$D$10/1000,IF($P$10=$A$6,C110*60*Cost!$H$10*Cost!$H$11*Cost!$D$11/1000,0)))))</f>
        <v>1221.6655611502263</v>
      </c>
      <c r="E110" s="89">
        <f t="shared" si="10"/>
        <v>9.3126614385864688</v>
      </c>
      <c r="F110" s="278">
        <f>IF($P$10=$A$2,E110*60*Cost!$H$10*Cost!$H$11*Cost!$D$7/1000,IF($P$10=$A$3,E110*60*Cost!$H$10*Cost!$H$11*Cost!$D$8/1000,IF($P$10=$A$4,E110*60*Cost!$H$10*Cost!$H$11*Cost!$D$9/1000,IF($P$10=$A$5,E110*60*Cost!$H$10*Cost!$H$11*Cost!$D$10/1000,IF($P$10=$A$6,E110*60*Cost!$H$10*Cost!$H$11*Cost!$D$11/1000,0)))))</f>
        <v>1127.2574364434774</v>
      </c>
      <c r="G110" s="89">
        <f t="shared" si="11"/>
        <v>8.6028238822550573</v>
      </c>
      <c r="H110" s="278">
        <f>IF($P$10=$A$2,G110*60*Cost!$H$10*Cost!$H$11*Cost!$D$7/1000,IF($P$10=$A$3,G110*60*Cost!$H$10*Cost!$H$11*Cost!$D$8/1000,IF($P$10=$A$4,G110*60*Cost!$H$10*Cost!$H$11*Cost!$D$9/1000,IF($P$10=$A$5,G110*60*Cost!$H$10*Cost!$H$11*Cost!$D$10/1000,IF($P$10=$A$6,G110*60*Cost!$H$10*Cost!$H$11*Cost!$D$11/1000,0)))))</f>
        <v>1041.3346667478036</v>
      </c>
      <c r="I110" s="89">
        <f t="shared" si="12"/>
        <v>7.8753936033531993</v>
      </c>
      <c r="J110" s="278">
        <f>IF($P$10=$A$2,I110*60*Cost!$H$10*Cost!$H$11*Cost!$D$7/1000,IF($P$10=$A$3,I110*60*Cost!$H$10*Cost!$H$11*Cost!$D$8/1000,IF($P$10=$A$4,I110*60*Cost!$H$10*Cost!$H$11*Cost!$D$9/1000,IF($P$10=$A$5,I110*60*Cost!$H$10*Cost!$H$11*Cost!$D$10/1000,IF($P$10=$A$6,I110*60*Cost!$H$10*Cost!$H$11*Cost!$D$11/1000,0)))))</f>
        <v>953.28237398553836</v>
      </c>
      <c r="K110" s="89">
        <f t="shared" si="13"/>
        <v>7.0723618124323799</v>
      </c>
      <c r="L110" s="278">
        <f>IF($P$10=$A$2,K110*60*Cost!$H$10*Cost!$H$11*Cost!$D$7/1000,IF($P$10=$A$3,K110*60*Cost!$H$10*Cost!$H$11*Cost!$D$8/1000,IF($P$10=$A$4,K110*60*Cost!$H$10*Cost!$H$11*Cost!$D$9/1000,IF($P$10=$A$5,K110*60*Cost!$H$10*Cost!$H$11*Cost!$D$10/1000,IF($P$10=$A$6,K110*60*Cost!$H$10*Cost!$H$11*Cost!$D$11/1000,0)))))</f>
        <v>856.07884479190989</v>
      </c>
      <c r="M110" s="207">
        <f t="shared" si="15"/>
        <v>6.6094789871773525</v>
      </c>
      <c r="N110" s="278">
        <f>IF($P$10=$A$2,M110*60*Cost!$H$10*Cost!$H$11*Cost!$D$7/1000,IF($P$10=$A$3,M110*60*Cost!$H$10*Cost!$H$11*Cost!$D$8/1000,IF($P$10=$A$4,M110*60*Cost!$H$10*Cost!$H$11*Cost!$D$9/1000,IF($P$10=$A$5,M110*60*Cost!$H$10*Cost!$H$11*Cost!$D$10/1000,IF($P$10=$A$6,M110*60*Cost!$H$10*Cost!$H$11*Cost!$D$11/1000,0)))))</f>
        <v>800.048878448594</v>
      </c>
      <c r="O110" s="89">
        <f t="shared" si="17"/>
        <v>5.458082051084812</v>
      </c>
      <c r="P110" s="278">
        <f>IF($P$10=$A$2,O110*60*Cost!$H$10*Cost!$H$11*Cost!$D$7/1000,IF($P$10=$A$3,O110*60*Cost!$H$10*Cost!$H$11*Cost!$D$8/1000,IF($P$10=$A$4,O110*60*Cost!$H$10*Cost!$H$11*Cost!$D$9/1000,IF($P$10=$A$5,O110*60*Cost!$H$10*Cost!$H$11*Cost!$D$10/1000,IF($P$10=$A$6,O110*60*Cost!$H$10*Cost!$H$11*Cost!$D$11/1000,0)))))</f>
        <v>660.67725336935587</v>
      </c>
      <c r="Q110" s="80"/>
    </row>
    <row r="111" spans="1:25" ht="22.5" customHeight="1" x14ac:dyDescent="0.35">
      <c r="A111" s="74"/>
      <c r="B111" s="91">
        <v>99</v>
      </c>
      <c r="C111" s="90">
        <f t="shared" si="9"/>
        <v>10.223695561237864</v>
      </c>
      <c r="D111" s="278">
        <f>IF($P$10=$A$2,C111*60*Cost!$H$10*Cost!$H$11*Cost!$D$7/1000,IF($P$10=$A$3,C111*60*Cost!$H$10*Cost!$H$11*Cost!$D$8/1000,IF($P$10=$A$4,C111*60*Cost!$H$10*Cost!$H$11*Cost!$D$9/1000,IF($P$10=$A$5,C111*60*Cost!$H$10*Cost!$H$11*Cost!$D$10/1000,IF($P$10=$A$6,C111*60*Cost!$H$10*Cost!$H$11*Cost!$D$11/1000,0)))))</f>
        <v>1237.5341813230191</v>
      </c>
      <c r="E111" s="89">
        <f t="shared" si="10"/>
        <v>9.4402086415019912</v>
      </c>
      <c r="F111" s="278">
        <f>IF($P$10=$A$2,E111*60*Cost!$H$10*Cost!$H$11*Cost!$D$7/1000,IF($P$10=$A$3,E111*60*Cost!$H$10*Cost!$H$11*Cost!$D$8/1000,IF($P$10=$A$4,E111*60*Cost!$H$10*Cost!$H$11*Cost!$D$9/1000,IF($P$10=$A$5,E111*60*Cost!$H$10*Cost!$H$11*Cost!$D$10/1000,IF($P$10=$A$6,E111*60*Cost!$H$10*Cost!$H$11*Cost!$D$11/1000,0)))))</f>
        <v>1142.6964743524848</v>
      </c>
      <c r="G111" s="89">
        <f t="shared" si="11"/>
        <v>8.7260071034920532</v>
      </c>
      <c r="H111" s="278">
        <f>IF($P$10=$A$2,G111*60*Cost!$H$10*Cost!$H$11*Cost!$D$7/1000,IF($P$10=$A$3,G111*60*Cost!$H$10*Cost!$H$11*Cost!$D$8/1000,IF($P$10=$A$4,G111*60*Cost!$H$10*Cost!$H$11*Cost!$D$9/1000,IF($P$10=$A$5,G111*60*Cost!$H$10*Cost!$H$11*Cost!$D$10/1000,IF($P$10=$A$6,G111*60*Cost!$H$10*Cost!$H$11*Cost!$D$11/1000,0)))))</f>
        <v>1056.2454635270262</v>
      </c>
      <c r="I111" s="89">
        <f t="shared" si="12"/>
        <v>7.9960637298252895</v>
      </c>
      <c r="J111" s="278">
        <f>IF($P$10=$A$2,I111*60*Cost!$H$10*Cost!$H$11*Cost!$D$7/1000,IF($P$10=$A$3,I111*60*Cost!$H$10*Cost!$H$11*Cost!$D$8/1000,IF($P$10=$A$4,I111*60*Cost!$H$10*Cost!$H$11*Cost!$D$9/1000,IF($P$10=$A$5,I111*60*Cost!$H$10*Cost!$H$11*Cost!$D$10/1000,IF($P$10=$A$6,I111*60*Cost!$H$10*Cost!$H$11*Cost!$D$11/1000,0)))))</f>
        <v>967.88897150003845</v>
      </c>
      <c r="K111" s="89">
        <f t="shared" si="13"/>
        <v>7.1944972268057912</v>
      </c>
      <c r="L111" s="278">
        <f>IF($P$10=$A$2,K111*60*Cost!$H$10*Cost!$H$11*Cost!$D$7/1000,IF($P$10=$A$3,K111*60*Cost!$H$10*Cost!$H$11*Cost!$D$8/1000,IF($P$10=$A$4,K111*60*Cost!$H$10*Cost!$H$11*Cost!$D$9/1000,IF($P$10=$A$5,K111*60*Cost!$H$10*Cost!$H$11*Cost!$D$10/1000,IF($P$10=$A$6,K111*60*Cost!$H$10*Cost!$H$11*Cost!$D$11/1000,0)))))</f>
        <v>870.86280907682135</v>
      </c>
      <c r="M111" s="207">
        <f t="shared" si="15"/>
        <v>6.7394758409905817</v>
      </c>
      <c r="N111" s="278">
        <f>IF($P$10=$A$2,M111*60*Cost!$H$10*Cost!$H$11*Cost!$D$7/1000,IF($P$10=$A$3,M111*60*Cost!$H$10*Cost!$H$11*Cost!$D$8/1000,IF($P$10=$A$4,M111*60*Cost!$H$10*Cost!$H$11*Cost!$D$9/1000,IF($P$10=$A$5,M111*60*Cost!$H$10*Cost!$H$11*Cost!$D$10/1000,IF($P$10=$A$6,M111*60*Cost!$H$10*Cost!$H$11*Cost!$D$11/1000,0)))))</f>
        <v>815.78443601627691</v>
      </c>
      <c r="O111" s="89">
        <f t="shared" si="17"/>
        <v>5.5743731409176105</v>
      </c>
      <c r="P111" s="278">
        <f>IF($P$10=$A$2,O111*60*Cost!$H$10*Cost!$H$11*Cost!$D$7/1000,IF($P$10=$A$3,O111*60*Cost!$H$10*Cost!$H$11*Cost!$D$8/1000,IF($P$10=$A$4,O111*60*Cost!$H$10*Cost!$H$11*Cost!$D$9/1000,IF($P$10=$A$5,O111*60*Cost!$H$10*Cost!$H$11*Cost!$D$10/1000,IF($P$10=$A$6,O111*60*Cost!$H$10*Cost!$H$11*Cost!$D$11/1000,0)))))</f>
        <v>674.75378741610803</v>
      </c>
      <c r="Q111" s="80"/>
    </row>
    <row r="112" spans="1:25" ht="22.5" customHeight="1" x14ac:dyDescent="0.35">
      <c r="A112" s="74"/>
      <c r="B112" s="91">
        <v>100</v>
      </c>
      <c r="C112" s="90">
        <f t="shared" si="9"/>
        <v>10.35515131258034</v>
      </c>
      <c r="D112" s="278">
        <f>IF($P$10=$A$2,C112*60*Cost!$H$10*Cost!$H$11*Cost!$D$7/1000,IF($P$10=$A$3,C112*60*Cost!$H$10*Cost!$H$11*Cost!$D$8/1000,IF($P$10=$A$4,C112*60*Cost!$H$10*Cost!$H$11*Cost!$D$9/1000,IF($P$10=$A$5,C112*60*Cost!$H$10*Cost!$H$11*Cost!$D$10/1000,IF($P$10=$A$6,C112*60*Cost!$H$10*Cost!$H$11*Cost!$D$11/1000,0)))))</f>
        <v>1253.44633213418</v>
      </c>
      <c r="E112" s="89">
        <f t="shared" si="10"/>
        <v>9.568194515293607</v>
      </c>
      <c r="F112" s="278">
        <f>IF($P$10=$A$2,E112*60*Cost!$H$10*Cost!$H$11*Cost!$D$7/1000,IF($P$10=$A$3,E112*60*Cost!$H$10*Cost!$H$11*Cost!$D$8/1000,IF($P$10=$A$4,E112*60*Cost!$H$10*Cost!$H$11*Cost!$D$9/1000,IF($P$10=$A$5,E112*60*Cost!$H$10*Cost!$H$11*Cost!$D$10/1000,IF($P$10=$A$6,E112*60*Cost!$H$10*Cost!$H$11*Cost!$D$11/1000,0)))))</f>
        <v>1158.1886114759852</v>
      </c>
      <c r="G112" s="89">
        <f t="shared" si="11"/>
        <v>8.8496895480737674</v>
      </c>
      <c r="H112" s="278">
        <f>IF($P$10=$A$2,G112*60*Cost!$H$10*Cost!$H$11*Cost!$D$7/1000,IF($P$10=$A$3,G112*60*Cost!$H$10*Cost!$H$11*Cost!$D$8/1000,IF($P$10=$A$4,G112*60*Cost!$H$10*Cost!$H$11*Cost!$D$9/1000,IF($P$10=$A$5,G112*60*Cost!$H$10*Cost!$H$11*Cost!$D$10/1000,IF($P$10=$A$6,G112*60*Cost!$H$10*Cost!$H$11*Cost!$D$11/1000,0)))))</f>
        <v>1071.2166891354818</v>
      </c>
      <c r="I112" s="89">
        <f t="shared" si="12"/>
        <v>8.1173421556607988</v>
      </c>
      <c r="J112" s="278">
        <f>IF($P$10=$A$2,I112*60*Cost!$H$10*Cost!$H$11*Cost!$D$7/1000,IF($P$10=$A$3,I112*60*Cost!$H$10*Cost!$H$11*Cost!$D$8/1000,IF($P$10=$A$4,I112*60*Cost!$H$10*Cost!$H$11*Cost!$D$9/1000,IF($P$10=$A$5,I112*60*Cost!$H$10*Cost!$H$11*Cost!$D$10/1000,IF($P$10=$A$6,I112*60*Cost!$H$10*Cost!$H$11*Cost!$D$11/1000,0)))))</f>
        <v>982.56920102462743</v>
      </c>
      <c r="K112" s="89">
        <f t="shared" si="13"/>
        <v>7.3174825228597964</v>
      </c>
      <c r="L112" s="278">
        <f>IF($P$10=$A$2,K112*60*Cost!$H$10*Cost!$H$11*Cost!$D$7/1000,IF($P$10=$A$3,K112*60*Cost!$H$10*Cost!$H$11*Cost!$D$8/1000,IF($P$10=$A$4,K112*60*Cost!$H$10*Cost!$H$11*Cost!$D$9/1000,IF($P$10=$A$5,K112*60*Cost!$H$10*Cost!$H$11*Cost!$D$10/1000,IF($P$10=$A$6,K112*60*Cost!$H$10*Cost!$H$11*Cost!$D$11/1000,0)))))</f>
        <v>885.74964786767964</v>
      </c>
      <c r="M112" s="207">
        <f t="shared" si="15"/>
        <v>6.8706844001423359</v>
      </c>
      <c r="N112" s="278">
        <f>IF($P$10=$A$2,M112*60*Cost!$H$10*Cost!$H$11*Cost!$D$7/1000,IF($P$10=$A$3,M112*60*Cost!$H$10*Cost!$H$11*Cost!$D$8/1000,IF($P$10=$A$4,M112*60*Cost!$H$10*Cost!$H$11*Cost!$D$9/1000,IF($P$10=$A$5,M112*60*Cost!$H$10*Cost!$H$11*Cost!$D$10/1000,IF($P$10=$A$6,M112*60*Cost!$H$10*Cost!$H$11*Cost!$D$11/1000,0)))))</f>
        <v>831.66666528062126</v>
      </c>
      <c r="O112" s="89">
        <f t="shared" si="17"/>
        <v>5.6919357783173439</v>
      </c>
      <c r="P112" s="278">
        <f>IF($P$10=$A$2,O112*60*Cost!$H$10*Cost!$H$11*Cost!$D$7/1000,IF($P$10=$A$3,O112*60*Cost!$H$10*Cost!$H$11*Cost!$D$8/1000,IF($P$10=$A$4,O112*60*Cost!$H$10*Cost!$H$11*Cost!$D$9/1000,IF($P$10=$A$5,O112*60*Cost!$H$10*Cost!$H$11*Cost!$D$10/1000,IF($P$10=$A$6,O112*60*Cost!$H$10*Cost!$H$11*Cost!$D$11/1000,0)))))</f>
        <v>688.98423680275221</v>
      </c>
      <c r="Q112" s="80"/>
    </row>
    <row r="113" spans="1:17" ht="22.5" customHeight="1" x14ac:dyDescent="0.35">
      <c r="A113" s="74"/>
      <c r="B113" s="91">
        <v>101</v>
      </c>
      <c r="C113" s="90">
        <f t="shared" si="9"/>
        <v>10.486964060932822</v>
      </c>
      <c r="D113" s="278">
        <f>IF($P$10=$A$2,C113*60*Cost!$H$10*Cost!$H$11*Cost!$D$7/1000,IF($P$10=$A$3,C113*60*Cost!$H$10*Cost!$H$11*Cost!$D$8/1000,IF($P$10=$A$4,C113*60*Cost!$H$10*Cost!$H$11*Cost!$D$9/1000,IF($P$10=$A$5,C113*60*Cost!$H$10*Cost!$H$11*Cost!$D$10/1000,IF($P$10=$A$6,C113*60*Cost!$H$10*Cost!$H$11*Cost!$D$11/1000,0)))))</f>
        <v>1269.401695891175</v>
      </c>
      <c r="E113" s="89">
        <f t="shared" si="10"/>
        <v>9.6966161592707518</v>
      </c>
      <c r="F113" s="278">
        <f>IF($P$10=$A$2,E113*60*Cost!$H$10*Cost!$H$11*Cost!$D$7/1000,IF($P$10=$A$3,E113*60*Cost!$H$10*Cost!$H$11*Cost!$D$8/1000,IF($P$10=$A$4,E113*60*Cost!$H$10*Cost!$H$11*Cost!$D$9/1000,IF($P$10=$A$5,E113*60*Cost!$H$10*Cost!$H$11*Cost!$D$10/1000,IF($P$10=$A$6,E113*60*Cost!$H$10*Cost!$H$11*Cost!$D$11/1000,0)))))</f>
        <v>1173.7334966979167</v>
      </c>
      <c r="G113" s="89">
        <f t="shared" si="11"/>
        <v>8.9738682165556476</v>
      </c>
      <c r="H113" s="278">
        <f>IF($P$10=$A$2,G113*60*Cost!$H$10*Cost!$H$11*Cost!$D$7/1000,IF($P$10=$A$3,G113*60*Cost!$H$10*Cost!$H$11*Cost!$D$8/1000,IF($P$10=$A$4,G113*60*Cost!$H$10*Cost!$H$11*Cost!$D$9/1000,IF($P$10=$A$5,G113*60*Cost!$H$10*Cost!$H$11*Cost!$D$10/1000,IF($P$10=$A$6,G113*60*Cost!$H$10*Cost!$H$11*Cost!$D$11/1000,0)))))</f>
        <v>1086.2479805033659</v>
      </c>
      <c r="I113" s="89">
        <f t="shared" si="12"/>
        <v>8.2392258182612519</v>
      </c>
      <c r="J113" s="278">
        <f>IF($P$10=$A$2,I113*60*Cost!$H$10*Cost!$H$11*Cost!$D$7/1000,IF($P$10=$A$3,I113*60*Cost!$H$10*Cost!$H$11*Cost!$D$8/1000,IF($P$10=$A$4,I113*60*Cost!$H$10*Cost!$H$11*Cost!$D$9/1000,IF($P$10=$A$5,I113*60*Cost!$H$10*Cost!$H$11*Cost!$D$10/1000,IF($P$10=$A$6,I113*60*Cost!$H$10*Cost!$H$11*Cost!$D$11/1000,0)))))</f>
        <v>997.32269184498989</v>
      </c>
      <c r="K113" s="89">
        <f t="shared" si="13"/>
        <v>7.4413150269590336</v>
      </c>
      <c r="L113" s="278">
        <f>IF($P$10=$A$2,K113*60*Cost!$H$10*Cost!$H$11*Cost!$D$7/1000,IF($P$10=$A$3,K113*60*Cost!$H$10*Cost!$H$11*Cost!$D$8/1000,IF($P$10=$A$4,K113*60*Cost!$H$10*Cost!$H$11*Cost!$D$9/1000,IF($P$10=$A$5,K113*60*Cost!$H$10*Cost!$H$11*Cost!$D$10/1000,IF($P$10=$A$6,K113*60*Cost!$H$10*Cost!$H$11*Cost!$D$11/1000,0)))))</f>
        <v>900.73903753247464</v>
      </c>
      <c r="M113" s="207">
        <f t="shared" si="15"/>
        <v>7.0031036725101705</v>
      </c>
      <c r="N113" s="278">
        <f>IF($P$10=$A$2,M113*60*Cost!$H$10*Cost!$H$11*Cost!$D$7/1000,IF($P$10=$A$3,M113*60*Cost!$H$10*Cost!$H$11*Cost!$D$8/1000,IF($P$10=$A$4,M113*60*Cost!$H$10*Cost!$H$11*Cost!$D$9/1000,IF($P$10=$A$5,M113*60*Cost!$H$10*Cost!$H$11*Cost!$D$10/1000,IF($P$10=$A$6,M113*60*Cost!$H$10*Cost!$H$11*Cost!$D$11/1000,0)))))</f>
        <v>847.69544614949109</v>
      </c>
      <c r="O113" s="89">
        <f t="shared" si="17"/>
        <v>5.8107709425842931</v>
      </c>
      <c r="P113" s="278">
        <f>IF($P$10=$A$2,O113*60*Cost!$H$10*Cost!$H$11*Cost!$D$7/1000,IF($P$10=$A$3,O113*60*Cost!$H$10*Cost!$H$11*Cost!$D$8/1000,IF($P$10=$A$4,O113*60*Cost!$H$10*Cost!$H$11*Cost!$D$9/1000,IF($P$10=$A$5,O113*60*Cost!$H$10*Cost!$H$11*Cost!$D$10/1000,IF($P$10=$A$6,O113*60*Cost!$H$10*Cost!$H$11*Cost!$D$11/1000,0)))))</f>
        <v>703.36872006935687</v>
      </c>
      <c r="Q113" s="80"/>
    </row>
    <row r="114" spans="1:17" ht="22.5" customHeight="1" x14ac:dyDescent="0.35">
      <c r="A114" s="74"/>
      <c r="B114" s="91">
        <v>102</v>
      </c>
      <c r="C114" s="90">
        <f t="shared" si="9"/>
        <v>10.619131226715011</v>
      </c>
      <c r="D114" s="278">
        <f>IF($P$10=$A$2,C114*60*Cost!$H$10*Cost!$H$11*Cost!$D$7/1000,IF($P$10=$A$3,C114*60*Cost!$H$10*Cost!$H$11*Cost!$D$8/1000,IF($P$10=$A$4,C114*60*Cost!$H$10*Cost!$H$11*Cost!$D$9/1000,IF($P$10=$A$5,C114*60*Cost!$H$10*Cost!$H$11*Cost!$D$10/1000,IF($P$10=$A$6,C114*60*Cost!$H$10*Cost!$H$11*Cost!$D$11/1000,0)))))</f>
        <v>1285.3999603469526</v>
      </c>
      <c r="E114" s="89">
        <f t="shared" si="10"/>
        <v>9.8254707205032812</v>
      </c>
      <c r="F114" s="278">
        <f>IF($P$10=$A$2,E114*60*Cost!$H$10*Cost!$H$11*Cost!$D$7/1000,IF($P$10=$A$3,E114*60*Cost!$H$10*Cost!$H$11*Cost!$D$8/1000,IF($P$10=$A$4,E114*60*Cost!$H$10*Cost!$H$11*Cost!$D$9/1000,IF($P$10=$A$5,E114*60*Cost!$H$10*Cost!$H$11*Cost!$D$10/1000,IF($P$10=$A$6,E114*60*Cost!$H$10*Cost!$H$11*Cost!$D$11/1000,0)))))</f>
        <v>1189.3307846834095</v>
      </c>
      <c r="G114" s="89">
        <f t="shared" si="11"/>
        <v>9.0985401570940567</v>
      </c>
      <c r="H114" s="278">
        <f>IF($P$10=$A$2,G114*60*Cost!$H$10*Cost!$H$11*Cost!$D$7/1000,IF($P$10=$A$3,G114*60*Cost!$H$10*Cost!$H$11*Cost!$D$8/1000,IF($P$10=$A$4,G114*60*Cost!$H$10*Cost!$H$11*Cost!$D$9/1000,IF($P$10=$A$5,G114*60*Cost!$H$10*Cost!$H$11*Cost!$D$10/1000,IF($P$10=$A$6,G114*60*Cost!$H$10*Cost!$H$11*Cost!$D$11/1000,0)))))</f>
        <v>1101.3389803227569</v>
      </c>
      <c r="I114" s="89">
        <f t="shared" si="12"/>
        <v>8.3617117006939257</v>
      </c>
      <c r="J114" s="278">
        <f>IF($P$10=$A$2,I114*60*Cost!$H$10*Cost!$H$11*Cost!$D$7/1000,IF($P$10=$A$3,I114*60*Cost!$H$10*Cost!$H$11*Cost!$D$8/1000,IF($P$10=$A$4,I114*60*Cost!$H$10*Cost!$H$11*Cost!$D$9/1000,IF($P$10=$A$5,I114*60*Cost!$H$10*Cost!$H$11*Cost!$D$10/1000,IF($P$10=$A$6,I114*60*Cost!$H$10*Cost!$H$11*Cost!$D$11/1000,0)))))</f>
        <v>1012.1490787744528</v>
      </c>
      <c r="K114" s="89">
        <f t="shared" si="13"/>
        <v>7.5659921003590256</v>
      </c>
      <c r="L114" s="278">
        <f>IF($P$10=$A$2,K114*60*Cost!$H$10*Cost!$H$11*Cost!$D$7/1000,IF($P$10=$A$3,K114*60*Cost!$H$10*Cost!$H$11*Cost!$D$8/1000,IF($P$10=$A$4,K114*60*Cost!$H$10*Cost!$H$11*Cost!$D$9/1000,IF($P$10=$A$5,K114*60*Cost!$H$10*Cost!$H$11*Cost!$D$10/1000,IF($P$10=$A$6,K114*60*Cost!$H$10*Cost!$H$11*Cost!$D$11/1000,0)))))</f>
        <v>915.83065866258676</v>
      </c>
      <c r="M114" s="207">
        <f t="shared" si="15"/>
        <v>7.1367326766443249</v>
      </c>
      <c r="N114" s="278">
        <f>IF($P$10=$A$2,M114*60*Cost!$H$10*Cost!$H$11*Cost!$D$7/1000,IF($P$10=$A$3,M114*60*Cost!$H$10*Cost!$H$11*Cost!$D$8/1000,IF($P$10=$A$4,M114*60*Cost!$H$10*Cost!$H$11*Cost!$D$9/1000,IF($P$10=$A$5,M114*60*Cost!$H$10*Cost!$H$11*Cost!$D$10/1000,IF($P$10=$A$6,M114*60*Cost!$H$10*Cost!$H$11*Cost!$D$11/1000,0)))))</f>
        <v>863.87065982263255</v>
      </c>
      <c r="O114" s="89">
        <f t="shared" si="17"/>
        <v>5.9308796040170355</v>
      </c>
      <c r="P114" s="278">
        <f>IF($P$10=$A$2,O114*60*Cost!$H$10*Cost!$H$11*Cost!$D$7/1000,IF($P$10=$A$3,O114*60*Cost!$H$10*Cost!$H$11*Cost!$D$8/1000,IF($P$10=$A$4,O114*60*Cost!$H$10*Cost!$H$11*Cost!$D$9/1000,IF($P$10=$A$5,O114*60*Cost!$H$10*Cost!$H$11*Cost!$D$10/1000,IF($P$10=$A$6,O114*60*Cost!$H$10*Cost!$H$11*Cost!$D$11/1000,0)))))</f>
        <v>717.90735466637273</v>
      </c>
      <c r="Q114" s="80"/>
    </row>
    <row r="115" spans="1:17" ht="22.5" customHeight="1" x14ac:dyDescent="0.35">
      <c r="A115" s="74"/>
      <c r="B115" s="91">
        <v>103</v>
      </c>
      <c r="C115" s="90">
        <f t="shared" si="9"/>
        <v>10.751650274128382</v>
      </c>
      <c r="D115" s="278">
        <f>IF($P$10=$A$2,C115*60*Cost!$H$10*Cost!$H$11*Cost!$D$7/1000,IF($P$10=$A$3,C115*60*Cost!$H$10*Cost!$H$11*Cost!$D$8/1000,IF($P$10=$A$4,C115*60*Cost!$H$10*Cost!$H$11*Cost!$D$9/1000,IF($P$10=$A$5,C115*60*Cost!$H$10*Cost!$H$11*Cost!$D$10/1000,IF($P$10=$A$6,C115*60*Cost!$H$10*Cost!$H$11*Cost!$D$11/1000,0)))))</f>
        <v>1301.4408185540562</v>
      </c>
      <c r="E115" s="89">
        <f t="shared" si="10"/>
        <v>9.9547553925737482</v>
      </c>
      <c r="F115" s="278">
        <f>IF($P$10=$A$2,E115*60*Cost!$H$10*Cost!$H$11*Cost!$D$7/1000,IF($P$10=$A$3,E115*60*Cost!$H$10*Cost!$H$11*Cost!$D$8/1000,IF($P$10=$A$4,E115*60*Cost!$H$10*Cost!$H$11*Cost!$D$9/1000,IF($P$10=$A$5,E115*60*Cost!$H$10*Cost!$H$11*Cost!$D$10/1000,IF($P$10=$A$6,E115*60*Cost!$H$10*Cost!$H$11*Cost!$D$11/1000,0)))))</f>
        <v>1204.9801357277565</v>
      </c>
      <c r="G115" s="89">
        <f t="shared" si="11"/>
        <v>9.2237024642306018</v>
      </c>
      <c r="H115" s="278">
        <f>IF($P$10=$A$2,G115*60*Cost!$H$10*Cost!$H$11*Cost!$D$7/1000,IF($P$10=$A$3,G115*60*Cost!$H$10*Cost!$H$11*Cost!$D$8/1000,IF($P$10=$A$4,G115*60*Cost!$H$10*Cost!$H$11*Cost!$D$9/1000,IF($P$10=$A$5,G115*60*Cost!$H$10*Cost!$H$11*Cost!$D$10/1000,IF($P$10=$A$6,G115*60*Cost!$H$10*Cost!$H$11*Cost!$D$11/1000,0)))))</f>
        <v>1116.4893369004692</v>
      </c>
      <c r="I115" s="89">
        <f t="shared" si="12"/>
        <v>8.4847968305688024</v>
      </c>
      <c r="J115" s="278">
        <f>IF($P$10=$A$2,I115*60*Cost!$H$10*Cost!$H$11*Cost!$D$7/1000,IF($P$10=$A$3,I115*60*Cost!$H$10*Cost!$H$11*Cost!$D$8/1000,IF($P$10=$A$4,I115*60*Cost!$H$10*Cost!$H$11*Cost!$D$9/1000,IF($P$10=$A$5,I115*60*Cost!$H$10*Cost!$H$11*Cost!$D$10/1000,IF($P$10=$A$6,I115*60*Cost!$H$10*Cost!$H$11*Cost!$D$11/1000,0)))))</f>
        <v>1027.0480020180457</v>
      </c>
      <c r="K115" s="89">
        <f t="shared" si="13"/>
        <v>7.6915111384120705</v>
      </c>
      <c r="L115" s="278">
        <f>IF($P$10=$A$2,K115*60*Cost!$H$10*Cost!$H$11*Cost!$D$7/1000,IF($P$10=$A$3,K115*60*Cost!$H$10*Cost!$H$11*Cost!$D$8/1000,IF($P$10=$A$4,K115*60*Cost!$H$10*Cost!$H$11*Cost!$D$9/1000,IF($P$10=$A$5,K115*60*Cost!$H$10*Cost!$H$11*Cost!$D$10/1000,IF($P$10=$A$6,K115*60*Cost!$H$10*Cost!$H$11*Cost!$D$11/1000,0)))))</f>
        <v>931.02419597666324</v>
      </c>
      <c r="M115" s="207">
        <f t="shared" si="15"/>
        <v>7.2715704415489082</v>
      </c>
      <c r="N115" s="278">
        <f>IF($P$10=$A$2,M115*60*Cost!$H$10*Cost!$H$11*Cost!$D$7/1000,IF($P$10=$A$3,M115*60*Cost!$H$10*Cost!$H$11*Cost!$D$8/1000,IF($P$10=$A$4,M115*60*Cost!$H$10*Cost!$H$11*Cost!$D$9/1000,IF($P$10=$A$5,M115*60*Cost!$H$10*Cost!$H$11*Cost!$D$10/1000,IF($P$10=$A$6,M115*60*Cost!$H$10*Cost!$H$11*Cost!$D$11/1000,0)))))</f>
        <v>880.19218876518801</v>
      </c>
      <c r="O115" s="89">
        <f t="shared" si="17"/>
        <v>6.0522627240830866</v>
      </c>
      <c r="P115" s="278">
        <f>IF($P$10=$A$2,O115*60*Cost!$H$10*Cost!$H$11*Cost!$D$7/1000,IF($P$10=$A$3,O115*60*Cost!$H$10*Cost!$H$11*Cost!$D$8/1000,IF($P$10=$A$4,O115*60*Cost!$H$10*Cost!$H$11*Cost!$D$9/1000,IF($P$10=$A$5,O115*60*Cost!$H$10*Cost!$H$11*Cost!$D$10/1000,IF($P$10=$A$6,O115*60*Cost!$H$10*Cost!$H$11*Cost!$D$11/1000,0)))))</f>
        <v>732.60025697528977</v>
      </c>
      <c r="Q115" s="80"/>
    </row>
    <row r="116" spans="1:17" ht="22.5" customHeight="1" x14ac:dyDescent="0.35">
      <c r="A116" s="74"/>
      <c r="B116" s="91">
        <v>104</v>
      </c>
      <c r="C116" s="90">
        <f t="shared" si="9"/>
        <v>10.884518709994582</v>
      </c>
      <c r="D116" s="278">
        <f>IF($P$10=$A$2,C116*60*Cost!$H$10*Cost!$H$11*Cost!$D$7/1000,IF($P$10=$A$3,C116*60*Cost!$H$10*Cost!$H$11*Cost!$D$8/1000,IF($P$10=$A$4,C116*60*Cost!$H$10*Cost!$H$11*Cost!$D$9/1000,IF($P$10=$A$5,C116*60*Cost!$H$10*Cost!$H$11*Cost!$D$10/1000,IF($P$10=$A$6,C116*60*Cost!$H$10*Cost!$H$11*Cost!$D$11/1000,0)))))</f>
        <v>1317.5239687240173</v>
      </c>
      <c r="E116" s="89">
        <f t="shared" si="10"/>
        <v>10.08446741437402</v>
      </c>
      <c r="F116" s="278">
        <f>IF($P$10=$A$2,E116*60*Cost!$H$10*Cost!$H$11*Cost!$D$7/1000,IF($P$10=$A$3,E116*60*Cost!$H$10*Cost!$H$11*Cost!$D$8/1000,IF($P$10=$A$4,E116*60*Cost!$H$10*Cost!$H$11*Cost!$D$9/1000,IF($P$10=$A$5,E116*60*Cost!$H$10*Cost!$H$11*Cost!$D$10/1000,IF($P$10=$A$6,E116*60*Cost!$H$10*Cost!$H$11*Cost!$D$11/1000,0)))))</f>
        <v>1220.6812156107451</v>
      </c>
      <c r="G116" s="89">
        <f t="shared" si="11"/>
        <v>9.3493522777190297</v>
      </c>
      <c r="H116" s="278">
        <f>IF($P$10=$A$2,G116*60*Cost!$H$10*Cost!$H$11*Cost!$D$7/1000,IF($P$10=$A$3,G116*60*Cost!$H$10*Cost!$H$11*Cost!$D$8/1000,IF($P$10=$A$4,G116*60*Cost!$H$10*Cost!$H$11*Cost!$D$9/1000,IF($P$10=$A$5,G116*60*Cost!$H$10*Cost!$H$11*Cost!$D$10/1000,IF($P$10=$A$6,G116*60*Cost!$H$10*Cost!$H$11*Cost!$D$11/1000,0)))))</f>
        <v>1131.6987040160491</v>
      </c>
      <c r="I116" s="89">
        <f t="shared" si="12"/>
        <v>8.6084782789537009</v>
      </c>
      <c r="J116" s="278">
        <f>IF($P$10=$A$2,I116*60*Cost!$H$10*Cost!$H$11*Cost!$D$7/1000,IF($P$10=$A$3,I116*60*Cost!$H$10*Cost!$H$11*Cost!$D$8/1000,IF($P$10=$A$4,I116*60*Cost!$H$10*Cost!$H$11*Cost!$D$9/1000,IF($P$10=$A$5,I116*60*Cost!$H$10*Cost!$H$11*Cost!$D$10/1000,IF($P$10=$A$6,I116*60*Cost!$H$10*Cost!$H$11*Cost!$D$11/1000,0)))))</f>
        <v>1042.0191070411806</v>
      </c>
      <c r="K116" s="89">
        <f t="shared" si="13"/>
        <v>7.8178695697987184</v>
      </c>
      <c r="L116" s="278">
        <f>IF($P$10=$A$2,K116*60*Cost!$H$10*Cost!$H$11*Cost!$D$7/1000,IF($P$10=$A$3,K116*60*Cost!$H$10*Cost!$H$11*Cost!$D$8/1000,IF($P$10=$A$4,K116*60*Cost!$H$10*Cost!$H$11*Cost!$D$9/1000,IF($P$10=$A$5,K116*60*Cost!$H$10*Cost!$H$11*Cost!$D$10/1000,IF($P$10=$A$6,K116*60*Cost!$H$10*Cost!$H$11*Cost!$D$11/1000,0)))))</f>
        <v>946.31933822759356</v>
      </c>
      <c r="M116" s="207">
        <f t="shared" si="15"/>
        <v>7.4076160064695449</v>
      </c>
      <c r="N116" s="278">
        <f>IF($P$10=$A$2,M116*60*Cost!$H$10*Cost!$H$11*Cost!$D$7/1000,IF($P$10=$A$3,M116*60*Cost!$H$10*Cost!$H$11*Cost!$D$8/1000,IF($P$10=$A$4,M116*60*Cost!$H$10*Cost!$H$11*Cost!$D$9/1000,IF($P$10=$A$5,M116*60*Cost!$H$10*Cost!$H$11*Cost!$D$10/1000,IF($P$10=$A$6,M116*60*Cost!$H$10*Cost!$H$11*Cost!$D$11/1000,0)))))</f>
        <v>896.65991668199058</v>
      </c>
      <c r="O116" s="89">
        <f t="shared" si="17"/>
        <v>6.1749212555845894</v>
      </c>
      <c r="P116" s="278">
        <f>IF($P$10=$A$2,O116*60*Cost!$H$10*Cost!$H$11*Cost!$D$7/1000,IF($P$10=$A$3,O116*60*Cost!$H$10*Cost!$H$11*Cost!$D$8/1000,IF($P$10=$A$4,O116*60*Cost!$H$10*Cost!$H$11*Cost!$D$9/1000,IF($P$10=$A$5,O116*60*Cost!$H$10*Cost!$H$11*Cost!$D$10/1000,IF($P$10=$A$6,O116*60*Cost!$H$10*Cost!$H$11*Cost!$D$11/1000,0)))))</f>
        <v>747.44754232869047</v>
      </c>
      <c r="Q116" s="80"/>
    </row>
    <row r="117" spans="1:17" ht="22.5" customHeight="1" x14ac:dyDescent="0.35">
      <c r="A117" s="74"/>
      <c r="B117" s="91">
        <v>105</v>
      </c>
      <c r="C117" s="90">
        <f t="shared" si="9"/>
        <v>11.017734082635711</v>
      </c>
      <c r="D117" s="278">
        <f>IF($P$10=$A$2,C117*60*Cost!$H$10*Cost!$H$11*Cost!$D$7/1000,IF($P$10=$A$3,C117*60*Cost!$H$10*Cost!$H$11*Cost!$D$8/1000,IF($P$10=$A$4,C117*60*Cost!$H$10*Cost!$H$11*Cost!$D$9/1000,IF($P$10=$A$5,C117*60*Cost!$H$10*Cost!$H$11*Cost!$D$10/1000,IF($P$10=$A$6,C117*60*Cost!$H$10*Cost!$H$11*Cost!$D$11/1000,0)))))</f>
        <v>1333.6491140918158</v>
      </c>
      <c r="E117" s="89">
        <f t="shared" si="10"/>
        <v>10.214604068944476</v>
      </c>
      <c r="F117" s="278">
        <f>IF($P$10=$A$2,E117*60*Cost!$H$10*Cost!$H$11*Cost!$D$7/1000,IF($P$10=$A$3,E117*60*Cost!$H$10*Cost!$H$11*Cost!$D$8/1000,IF($P$10=$A$4,E117*60*Cost!$H$10*Cost!$H$11*Cost!$D$9/1000,IF($P$10=$A$5,E117*60*Cost!$H$10*Cost!$H$11*Cost!$D$10/1000,IF($P$10=$A$6,E117*60*Cost!$H$10*Cost!$H$11*Cost!$D$11/1000,0)))))</f>
        <v>1236.4336954561511</v>
      </c>
      <c r="G117" s="89">
        <f t="shared" si="11"/>
        <v>9.4754867813928865</v>
      </c>
      <c r="H117" s="278">
        <f>IF($P$10=$A$2,G117*60*Cost!$H$10*Cost!$H$11*Cost!$D$7/1000,IF($P$10=$A$3,G117*60*Cost!$H$10*Cost!$H$11*Cost!$D$8/1000,IF($P$10=$A$4,G117*60*Cost!$H$10*Cost!$H$11*Cost!$D$9/1000,IF($P$10=$A$5,G117*60*Cost!$H$10*Cost!$H$11*Cost!$D$10/1000,IF($P$10=$A$6,G117*60*Cost!$H$10*Cost!$H$11*Cost!$D$11/1000,0)))))</f>
        <v>1146.9667407847132</v>
      </c>
      <c r="I117" s="89">
        <f t="shared" si="12"/>
        <v>8.7327531593262062</v>
      </c>
      <c r="J117" s="278">
        <f>IF($P$10=$A$2,I117*60*Cost!$H$10*Cost!$H$11*Cost!$D$7/1000,IF($P$10=$A$3,I117*60*Cost!$H$10*Cost!$H$11*Cost!$D$8/1000,IF($P$10=$A$4,I117*60*Cost!$H$10*Cost!$H$11*Cost!$D$9/1000,IF($P$10=$A$5,I117*60*Cost!$H$10*Cost!$H$11*Cost!$D$10/1000,IF($P$10=$A$6,I117*60*Cost!$H$10*Cost!$H$11*Cost!$D$11/1000,0)))))</f>
        <v>1057.0620444427891</v>
      </c>
      <c r="K117" s="89">
        <f t="shared" si="13"/>
        <v>7.9450648557839347</v>
      </c>
      <c r="L117" s="278">
        <f>IF($P$10=$A$2,K117*60*Cost!$H$10*Cost!$H$11*Cost!$D$7/1000,IF($P$10=$A$3,K117*60*Cost!$H$10*Cost!$H$11*Cost!$D$8/1000,IF($P$10=$A$4,K117*60*Cost!$H$10*Cost!$H$11*Cost!$D$9/1000,IF($P$10=$A$5,K117*60*Cost!$H$10*Cost!$H$11*Cost!$D$10/1000,IF($P$10=$A$6,K117*60*Cost!$H$10*Cost!$H$11*Cost!$D$11/1000,0)))))</f>
        <v>961.71577811246846</v>
      </c>
      <c r="M117" s="207">
        <f t="shared" si="15"/>
        <v>7.5448684206876715</v>
      </c>
      <c r="N117" s="278">
        <f>IF($P$10=$A$2,M117*60*Cost!$H$10*Cost!$H$11*Cost!$D$7/1000,IF($P$10=$A$3,M117*60*Cost!$H$10*Cost!$H$11*Cost!$D$8/1000,IF($P$10=$A$4,M117*60*Cost!$H$10*Cost!$H$11*Cost!$D$9/1000,IF($P$10=$A$5,M117*60*Cost!$H$10*Cost!$H$11*Cost!$D$10/1000,IF($P$10=$A$6,M117*60*Cost!$H$10*Cost!$H$11*Cost!$D$11/1000,0)))))</f>
        <v>913.27372849266533</v>
      </c>
      <c r="O117" s="89">
        <f t="shared" si="17"/>
        <v>6.2988561428195737</v>
      </c>
      <c r="P117" s="278">
        <f>IF($P$10=$A$2,O117*60*Cost!$H$10*Cost!$H$11*Cost!$D$7/1000,IF($P$10=$A$3,O117*60*Cost!$H$10*Cost!$H$11*Cost!$D$8/1000,IF($P$10=$A$4,O117*60*Cost!$H$10*Cost!$H$11*Cost!$D$9/1000,IF($P$10=$A$5,O117*60*Cost!$H$10*Cost!$H$11*Cost!$D$10/1000,IF($P$10=$A$6,O117*60*Cost!$H$10*Cost!$H$11*Cost!$D$11/1000,0)))))</f>
        <v>762.44932502977247</v>
      </c>
      <c r="Q117" s="80"/>
    </row>
    <row r="118" spans="1:17" ht="22.5" customHeight="1" x14ac:dyDescent="0.35">
      <c r="A118" s="74"/>
      <c r="B118" s="91">
        <v>106</v>
      </c>
      <c r="C118" s="90">
        <f t="shared" si="9"/>
        <v>11.151293980794264</v>
      </c>
      <c r="D118" s="278">
        <f>IF($P$10=$A$2,C118*60*Cost!$H$10*Cost!$H$11*Cost!$D$7/1000,IF($P$10=$A$3,C118*60*Cost!$H$10*Cost!$H$11*Cost!$D$8/1000,IF($P$10=$A$4,C118*60*Cost!$H$10*Cost!$H$11*Cost!$D$9/1000,IF($P$10=$A$5,C118*60*Cost!$H$10*Cost!$H$11*Cost!$D$10/1000,IF($P$10=$A$6,C118*60*Cost!$H$10*Cost!$H$11*Cost!$D$11/1000,0)))))</f>
        <v>1349.8159627851489</v>
      </c>
      <c r="E118" s="89">
        <f t="shared" si="10"/>
        <v>10.34516268235361</v>
      </c>
      <c r="F118" s="278">
        <f>IF($P$10=$A$2,E118*60*Cost!$H$10*Cost!$H$11*Cost!$D$7/1000,IF($P$10=$A$3,E118*60*Cost!$H$10*Cost!$H$11*Cost!$D$8/1000,IF($P$10=$A$4,E118*60*Cost!$H$10*Cost!$H$11*Cost!$D$9/1000,IF($P$10=$A$5,E118*60*Cost!$H$10*Cost!$H$11*Cost!$D$10/1000,IF($P$10=$A$6,E118*60*Cost!$H$10*Cost!$H$11*Cost!$D$11/1000,0)))))</f>
        <v>1252.2372515961167</v>
      </c>
      <c r="G118" s="89">
        <f t="shared" si="11"/>
        <v>9.6021032020719943</v>
      </c>
      <c r="H118" s="278">
        <f>IF($P$10=$A$2,G118*60*Cost!$H$10*Cost!$H$11*Cost!$D$7/1000,IF($P$10=$A$3,G118*60*Cost!$H$10*Cost!$H$11*Cost!$D$8/1000,IF($P$10=$A$4,G118*60*Cost!$H$10*Cost!$H$11*Cost!$D$9/1000,IF($P$10=$A$5,G118*60*Cost!$H$10*Cost!$H$11*Cost!$D$10/1000,IF($P$10=$A$6,G118*60*Cost!$H$10*Cost!$H$11*Cost!$D$11/1000,0)))))</f>
        <v>1162.2931115249821</v>
      </c>
      <c r="I118" s="89">
        <f t="shared" si="12"/>
        <v>8.8576186265605141</v>
      </c>
      <c r="J118" s="278">
        <f>IF($P$10=$A$2,I118*60*Cost!$H$10*Cost!$H$11*Cost!$D$7/1000,IF($P$10=$A$3,I118*60*Cost!$H$10*Cost!$H$11*Cost!$D$8/1000,IF($P$10=$A$4,I118*60*Cost!$H$10*Cost!$H$11*Cost!$D$9/1000,IF($P$10=$A$5,I118*60*Cost!$H$10*Cost!$H$11*Cost!$D$10/1000,IF($P$10=$A$6,I118*60*Cost!$H$10*Cost!$H$11*Cost!$D$11/1000,0)))))</f>
        <v>1072.1764698326838</v>
      </c>
      <c r="K118" s="89">
        <f t="shared" si="13"/>
        <v>8.073094489496734</v>
      </c>
      <c r="L118" s="278">
        <f>IF($P$10=$A$2,K118*60*Cost!$H$10*Cost!$H$11*Cost!$D$7/1000,IF($P$10=$A$3,K118*60*Cost!$H$10*Cost!$H$11*Cost!$D$8/1000,IF($P$10=$A$4,K118*60*Cost!$H$10*Cost!$H$11*Cost!$D$9/1000,IF($P$10=$A$5,K118*60*Cost!$H$10*Cost!$H$11*Cost!$D$10/1000,IF($P$10=$A$6,K118*60*Cost!$H$10*Cost!$H$11*Cost!$D$11/1000,0)))))</f>
        <v>977.21321218538503</v>
      </c>
      <c r="M118" s="207">
        <f t="shared" si="15"/>
        <v>7.6833267433205386</v>
      </c>
      <c r="N118" s="278">
        <f>IF($P$10=$A$2,M118*60*Cost!$H$10*Cost!$H$11*Cost!$D$7/1000,IF($P$10=$A$3,M118*60*Cost!$H$10*Cost!$H$11*Cost!$D$8/1000,IF($P$10=$A$4,M118*60*Cost!$H$10*Cost!$H$11*Cost!$D$9/1000,IF($P$10=$A$5,M118*60*Cost!$H$10*Cost!$H$11*Cost!$D$10/1000,IF($P$10=$A$6,M118*60*Cost!$H$10*Cost!$H$11*Cost!$D$11/1000,0)))))</f>
        <v>930.03351030742022</v>
      </c>
      <c r="O118" s="89">
        <f t="shared" si="17"/>
        <v>6.4240683217384262</v>
      </c>
      <c r="P118" s="278">
        <f>IF($P$10=$A$2,O118*60*Cost!$H$10*Cost!$H$11*Cost!$D$7/1000,IF($P$10=$A$3,O118*60*Cost!$H$10*Cost!$H$11*Cost!$D$8/1000,IF($P$10=$A$4,O118*60*Cost!$H$10*Cost!$H$11*Cost!$D$9/1000,IF($P$10=$A$5,O118*60*Cost!$H$10*Cost!$H$11*Cost!$D$10/1000,IF($P$10=$A$6,O118*60*Cost!$H$10*Cost!$H$11*Cost!$D$11/1000,0)))))</f>
        <v>777.60571837128668</v>
      </c>
      <c r="Q118" s="80"/>
    </row>
    <row r="119" spans="1:17" ht="22.5" customHeight="1" x14ac:dyDescent="0.35">
      <c r="A119" s="74"/>
      <c r="B119" s="91">
        <v>107</v>
      </c>
      <c r="C119" s="90">
        <f t="shared" si="9"/>
        <v>11.285196032591179</v>
      </c>
      <c r="D119" s="278">
        <f>IF($P$10=$A$2,C119*60*Cost!$H$10*Cost!$H$11*Cost!$D$7/1000,IF($P$10=$A$3,C119*60*Cost!$H$10*Cost!$H$11*Cost!$D$8/1000,IF($P$10=$A$4,C119*60*Cost!$H$10*Cost!$H$11*Cost!$D$9/1000,IF($P$10=$A$5,C119*60*Cost!$H$10*Cost!$H$11*Cost!$D$10/1000,IF($P$10=$A$6,C119*60*Cost!$H$10*Cost!$H$11*Cost!$D$11/1000,0)))))</f>
        <v>1366.0242276983015</v>
      </c>
      <c r="E119" s="89">
        <f t="shared" si="10"/>
        <v>10.47614062261639</v>
      </c>
      <c r="F119" s="278">
        <f>IF($P$10=$A$2,E119*60*Cost!$H$10*Cost!$H$11*Cost!$D$7/1000,IF($P$10=$A$3,E119*60*Cost!$H$10*Cost!$H$11*Cost!$D$8/1000,IF($P$10=$A$4,E119*60*Cost!$H$10*Cost!$H$11*Cost!$D$9/1000,IF($P$10=$A$5,E119*60*Cost!$H$10*Cost!$H$11*Cost!$D$10/1000,IF($P$10=$A$6,E119*60*Cost!$H$10*Cost!$H$11*Cost!$D$11/1000,0)))))</f>
        <v>1268.0915654402245</v>
      </c>
      <c r="G119" s="89">
        <f t="shared" si="11"/>
        <v>9.7291988085062062</v>
      </c>
      <c r="H119" s="278">
        <f>IF($P$10=$A$2,G119*60*Cost!$H$10*Cost!$H$11*Cost!$D$7/1000,IF($P$10=$A$3,G119*60*Cost!$H$10*Cost!$H$11*Cost!$D$8/1000,IF($P$10=$A$4,G119*60*Cost!$H$10*Cost!$H$11*Cost!$D$9/1000,IF($P$10=$A$5,G119*60*Cost!$H$10*Cost!$H$11*Cost!$D$10/1000,IF($P$10=$A$6,G119*60*Cost!$H$10*Cost!$H$11*Cost!$D$11/1000,0)))))</f>
        <v>1177.6774856308239</v>
      </c>
      <c r="I119" s="89">
        <f t="shared" si="12"/>
        <v>8.9830718759478749</v>
      </c>
      <c r="J119" s="278">
        <f>IF($P$10=$A$2,I119*60*Cost!$H$10*Cost!$H$11*Cost!$D$7/1000,IF($P$10=$A$3,I119*60*Cost!$H$10*Cost!$H$11*Cost!$D$8/1000,IF($P$10=$A$4,I119*60*Cost!$H$10*Cost!$H$11*Cost!$D$9/1000,IF($P$10=$A$5,I119*60*Cost!$H$10*Cost!$H$11*Cost!$D$10/1000,IF($P$10=$A$6,I119*60*Cost!$H$10*Cost!$H$11*Cost!$D$11/1000,0)))))</f>
        <v>1087.3620437129864</v>
      </c>
      <c r="K119" s="89">
        <f t="shared" si="13"/>
        <v>8.2019559952323888</v>
      </c>
      <c r="L119" s="278">
        <f>IF($P$10=$A$2,K119*60*Cost!$H$10*Cost!$H$11*Cost!$D$7/1000,IF($P$10=$A$3,K119*60*Cost!$H$10*Cost!$H$11*Cost!$D$8/1000,IF($P$10=$A$4,K119*60*Cost!$H$10*Cost!$H$11*Cost!$D$9/1000,IF($P$10=$A$5,K119*60*Cost!$H$10*Cost!$H$11*Cost!$D$10/1000,IF($P$10=$A$6,K119*60*Cost!$H$10*Cost!$H$11*Cost!$D$11/1000,0)))))</f>
        <v>992.81134077298134</v>
      </c>
      <c r="M119" s="207">
        <f t="shared" si="15"/>
        <v>7.8229900431273043</v>
      </c>
      <c r="N119" s="278">
        <f>IF($P$10=$A$2,M119*60*Cost!$H$10*Cost!$H$11*Cost!$D$7/1000,IF($P$10=$A$3,M119*60*Cost!$H$10*Cost!$H$11*Cost!$D$8/1000,IF($P$10=$A$4,M119*60*Cost!$H$10*Cost!$H$11*Cost!$D$9/1000,IF($P$10=$A$5,M119*60*Cost!$H$10*Cost!$H$11*Cost!$D$10/1000,IF($P$10=$A$6,M119*60*Cost!$H$10*Cost!$H$11*Cost!$D$11/1000,0)))))</f>
        <v>946.93914940357411</v>
      </c>
      <c r="O119" s="89">
        <f t="shared" si="17"/>
        <v>6.5505587200962001</v>
      </c>
      <c r="P119" s="278">
        <f>IF($P$10=$A$2,O119*60*Cost!$H$10*Cost!$H$11*Cost!$D$7/1000,IF($P$10=$A$3,O119*60*Cost!$H$10*Cost!$H$11*Cost!$D$8/1000,IF($P$10=$A$4,O119*60*Cost!$H$10*Cost!$H$11*Cost!$D$9/1000,IF($P$10=$A$5,O119*60*Cost!$H$10*Cost!$H$11*Cost!$D$10/1000,IF($P$10=$A$6,O119*60*Cost!$H$10*Cost!$H$11*Cost!$D$11/1000,0)))))</f>
        <v>792.91683465397443</v>
      </c>
      <c r="Q119" s="80"/>
    </row>
    <row r="120" spans="1:17" ht="22.5" customHeight="1" x14ac:dyDescent="0.35">
      <c r="A120" s="74"/>
      <c r="B120" s="91">
        <v>108</v>
      </c>
      <c r="C120" s="90">
        <f t="shared" si="9"/>
        <v>11.419437904520237</v>
      </c>
      <c r="D120" s="278">
        <f>IF($P$10=$A$2,C120*60*Cost!$H$10*Cost!$H$11*Cost!$D$7/1000,IF($P$10=$A$3,C120*60*Cost!$H$10*Cost!$H$11*Cost!$D$8/1000,IF($P$10=$A$4,C120*60*Cost!$H$10*Cost!$H$11*Cost!$D$9/1000,IF($P$10=$A$5,C120*60*Cost!$H$10*Cost!$H$11*Cost!$D$10/1000,IF($P$10=$A$6,C120*60*Cost!$H$10*Cost!$H$11*Cost!$D$11/1000,0)))))</f>
        <v>1382.2736263704271</v>
      </c>
      <c r="E120" s="89">
        <f t="shared" si="10"/>
        <v>10.607535298649779</v>
      </c>
      <c r="F120" s="278">
        <f>IF($P$10=$A$2,E120*60*Cost!$H$10*Cost!$H$11*Cost!$D$7/1000,IF($P$10=$A$3,E120*60*Cost!$H$10*Cost!$H$11*Cost!$D$8/1000,IF($P$10=$A$4,E120*60*Cost!$H$10*Cost!$H$11*Cost!$D$9/1000,IF($P$10=$A$5,E120*60*Cost!$H$10*Cost!$H$11*Cost!$D$10/1000,IF($P$10=$A$6,E120*60*Cost!$H$10*Cost!$H$11*Cost!$D$11/1000,0)))))</f>
        <v>1283.9963233490657</v>
      </c>
      <c r="G120" s="89">
        <f t="shared" si="11"/>
        <v>9.8567709103547045</v>
      </c>
      <c r="H120" s="278">
        <f>IF($P$10=$A$2,G120*60*Cost!$H$10*Cost!$H$11*Cost!$D$7/1000,IF($P$10=$A$3,G120*60*Cost!$H$10*Cost!$H$11*Cost!$D$8/1000,IF($P$10=$A$4,G120*60*Cost!$H$10*Cost!$H$11*Cost!$D$9/1000,IF($P$10=$A$5,G120*60*Cost!$H$10*Cost!$H$11*Cost!$D$10/1000,IF($P$10=$A$6,G120*60*Cost!$H$10*Cost!$H$11*Cost!$D$11/1000,0)))))</f>
        <v>1193.1195374481047</v>
      </c>
      <c r="I120" s="89">
        <f t="shared" si="12"/>
        <v>9.1091101422491949</v>
      </c>
      <c r="J120" s="278">
        <f>IF($P$10=$A$2,I120*60*Cost!$H$10*Cost!$H$11*Cost!$D$7/1000,IF($P$10=$A$3,I120*60*Cost!$H$10*Cost!$H$11*Cost!$D$8/1000,IF($P$10=$A$4,I120*60*Cost!$H$10*Cost!$H$11*Cost!$D$9/1000,IF($P$10=$A$5,I120*60*Cost!$H$10*Cost!$H$11*Cost!$D$10/1000,IF($P$10=$A$6,I120*60*Cost!$H$10*Cost!$H$11*Cost!$D$11/1000,0)))))</f>
        <v>1102.6184313634506</v>
      </c>
      <c r="K120" s="89">
        <f t="shared" si="13"/>
        <v>8.3316469277764273</v>
      </c>
      <c r="L120" s="278">
        <f>IF($P$10=$A$2,K120*60*Cost!$H$10*Cost!$H$11*Cost!$D$7/1000,IF($P$10=$A$3,K120*60*Cost!$H$10*Cost!$H$11*Cost!$D$8/1000,IF($P$10=$A$4,K120*60*Cost!$H$10*Cost!$H$11*Cost!$D$9/1000,IF($P$10=$A$5,K120*60*Cost!$H$10*Cost!$H$11*Cost!$D$10/1000,IF($P$10=$A$6,K120*60*Cost!$H$10*Cost!$H$11*Cost!$D$11/1000,0)))))</f>
        <v>1008.5098678926088</v>
      </c>
      <c r="M120" s="207">
        <f t="shared" si="15"/>
        <v>7.963857398320612</v>
      </c>
      <c r="N120" s="278">
        <f>IF($P$10=$A$2,M120*60*Cost!$H$10*Cost!$H$11*Cost!$D$7/1000,IF($P$10=$A$3,M120*60*Cost!$H$10*Cost!$H$11*Cost!$D$8/1000,IF($P$10=$A$4,M120*60*Cost!$H$10*Cost!$H$11*Cost!$D$9/1000,IF($P$10=$A$5,M120*60*Cost!$H$10*Cost!$H$11*Cost!$D$10/1000,IF($P$10=$A$6,M120*60*Cost!$H$10*Cost!$H$11*Cost!$D$11/1000,0)))))</f>
        <v>963.99053420274947</v>
      </c>
      <c r="O120" s="89">
        <f t="shared" si="17"/>
        <v>6.6783282576006755</v>
      </c>
      <c r="P120" s="278">
        <f>IF($P$10=$A$2,O120*60*Cost!$H$10*Cost!$H$11*Cost!$D$7/1000,IF($P$10=$A$3,O120*60*Cost!$H$10*Cost!$H$11*Cost!$D$8/1000,IF($P$10=$A$4,O120*60*Cost!$H$10*Cost!$H$11*Cost!$D$9/1000,IF($P$10=$A$5,O120*60*Cost!$H$10*Cost!$H$11*Cost!$D$10/1000,IF($P$10=$A$6,O120*60*Cost!$H$10*Cost!$H$11*Cost!$D$11/1000,0)))))</f>
        <v>808.3827852044891</v>
      </c>
      <c r="Q120" s="80"/>
    </row>
    <row r="121" spans="1:17" ht="22.5" customHeight="1" x14ac:dyDescent="0.35">
      <c r="A121" s="74"/>
      <c r="B121" s="91">
        <v>109</v>
      </c>
      <c r="C121" s="90">
        <f t="shared" si="9"/>
        <v>11.554017300477247</v>
      </c>
      <c r="D121" s="278">
        <f>IF($P$10=$A$2,C121*60*Cost!$H$10*Cost!$H$11*Cost!$D$7/1000,IF($P$10=$A$3,C121*60*Cost!$H$10*Cost!$H$11*Cost!$D$8/1000,IF($P$10=$A$4,C121*60*Cost!$H$10*Cost!$H$11*Cost!$D$9/1000,IF($P$10=$A$5,C121*60*Cost!$H$10*Cost!$H$11*Cost!$D$10/1000,IF($P$10=$A$6,C121*60*Cost!$H$10*Cost!$H$11*Cost!$D$11/1000,0)))))</f>
        <v>1398.563880868033</v>
      </c>
      <c r="E121" s="89">
        <f t="shared" si="10"/>
        <v>10.739344159263576</v>
      </c>
      <c r="F121" s="278">
        <f>IF($P$10=$A$2,E121*60*Cost!$H$10*Cost!$H$11*Cost!$D$7/1000,IF($P$10=$A$3,E121*60*Cost!$H$10*Cost!$H$11*Cost!$D$8/1000,IF($P$10=$A$4,E121*60*Cost!$H$10*Cost!$H$11*Cost!$D$9/1000,IF($P$10=$A$5,E121*60*Cost!$H$10*Cost!$H$11*Cost!$D$10/1000,IF($P$10=$A$6,E121*60*Cost!$H$10*Cost!$H$11*Cost!$D$11/1000,0)))))</f>
        <v>1299.951216512088</v>
      </c>
      <c r="G121" s="89">
        <f t="shared" si="11"/>
        <v>9.9848168571993767</v>
      </c>
      <c r="H121" s="278">
        <f>IF($P$10=$A$2,G121*60*Cost!$H$10*Cost!$H$11*Cost!$D$7/1000,IF($P$10=$A$3,G121*60*Cost!$H$10*Cost!$H$11*Cost!$D$8/1000,IF($P$10=$A$4,G121*60*Cost!$H$10*Cost!$H$11*Cost!$D$9/1000,IF($P$10=$A$5,G121*60*Cost!$H$10*Cost!$H$11*Cost!$D$10/1000,IF($P$10=$A$6,G121*60*Cost!$H$10*Cost!$H$11*Cost!$D$11/1000,0)))))</f>
        <v>1208.6189461551617</v>
      </c>
      <c r="I121" s="89">
        <f t="shared" si="12"/>
        <v>9.2357306987783598</v>
      </c>
      <c r="J121" s="278">
        <f>IF($P$10=$A$2,I121*60*Cost!$H$10*Cost!$H$11*Cost!$D$7/1000,IF($P$10=$A$3,I121*60*Cost!$H$10*Cost!$H$11*Cost!$D$8/1000,IF($P$10=$A$4,I121*60*Cost!$H$10*Cost!$H$11*Cost!$D$9/1000,IF($P$10=$A$5,I121*60*Cost!$H$10*Cost!$H$11*Cost!$D$10/1000,IF($P$10=$A$6,I121*60*Cost!$H$10*Cost!$H$11*Cost!$D$11/1000,0)))))</f>
        <v>1117.9453027305021</v>
      </c>
      <c r="K121" s="89">
        <f t="shared" si="13"/>
        <v>8.4621648717492839</v>
      </c>
      <c r="L121" s="278">
        <f>IF($P$10=$A$2,K121*60*Cost!$H$10*Cost!$H$11*Cost!$D$7/1000,IF($P$10=$A$3,K121*60*Cost!$H$10*Cost!$H$11*Cost!$D$8/1000,IF($P$10=$A$4,K121*60*Cost!$H$10*Cost!$H$11*Cost!$D$9/1000,IF($P$10=$A$5,K121*60*Cost!$H$10*Cost!$H$11*Cost!$D$10/1000,IF($P$10=$A$6,K121*60*Cost!$H$10*Cost!$H$11*Cost!$D$11/1000,0)))))</f>
        <v>1024.3085011730052</v>
      </c>
      <c r="M121" s="207">
        <f t="shared" si="15"/>
        <v>8.1059278963836014</v>
      </c>
      <c r="N121" s="278">
        <f>IF($P$10=$A$2,M121*60*Cost!$H$10*Cost!$H$11*Cost!$D$7/1000,IF($P$10=$A$3,M121*60*Cost!$H$10*Cost!$H$11*Cost!$D$8/1000,IF($P$10=$A$4,M121*60*Cost!$H$10*Cost!$H$11*Cost!$D$9/1000,IF($P$10=$A$5,M121*60*Cost!$H$10*Cost!$H$11*Cost!$D$10/1000,IF($P$10=$A$6,M121*60*Cost!$H$10*Cost!$H$11*Cost!$D$11/1000,0)))))</f>
        <v>981.18755424872279</v>
      </c>
      <c r="O121" s="89">
        <f t="shared" si="17"/>
        <v>6.807377846056391</v>
      </c>
      <c r="P121" s="278">
        <f>IF($P$10=$A$2,O121*60*Cost!$H$10*Cost!$H$11*Cost!$D$7/1000,IF($P$10=$A$3,O121*60*Cost!$H$10*Cost!$H$11*Cost!$D$8/1000,IF($P$10=$A$4,O121*60*Cost!$H$10*Cost!$H$11*Cost!$D$9/1000,IF($P$10=$A$5,O121*60*Cost!$H$10*Cost!$H$11*Cost!$D$10/1000,IF($P$10=$A$6,O121*60*Cost!$H$10*Cost!$H$11*Cost!$D$11/1000,0)))))</f>
        <v>824.00368039283126</v>
      </c>
      <c r="Q121" s="80"/>
    </row>
    <row r="122" spans="1:17" ht="22.5" customHeight="1" x14ac:dyDescent="0.35">
      <c r="A122" s="74"/>
      <c r="B122" s="91">
        <v>110</v>
      </c>
      <c r="C122" s="90">
        <f t="shared" si="9"/>
        <v>11.688931960822455</v>
      </c>
      <c r="D122" s="278">
        <f>IF($P$10=$A$2,C122*60*Cost!$H$10*Cost!$H$11*Cost!$D$7/1000,IF($P$10=$A$3,C122*60*Cost!$H$10*Cost!$H$11*Cost!$D$8/1000,IF($P$10=$A$4,C122*60*Cost!$H$10*Cost!$H$11*Cost!$D$9/1000,IF($P$10=$A$5,C122*60*Cost!$H$10*Cost!$H$11*Cost!$D$10/1000,IF($P$10=$A$6,C122*60*Cost!$H$10*Cost!$H$11*Cost!$D$11/1000,0)))))</f>
        <v>1414.8947176714878</v>
      </c>
      <c r="E122" s="89">
        <f t="shared" si="10"/>
        <v>10.871564692185348</v>
      </c>
      <c r="F122" s="278">
        <f>IF($P$10=$A$2,E122*60*Cost!$H$10*Cost!$H$11*Cost!$D$7/1000,IF($P$10=$A$3,E122*60*Cost!$H$10*Cost!$H$11*Cost!$D$8/1000,IF($P$10=$A$4,E122*60*Cost!$H$10*Cost!$H$11*Cost!$D$9/1000,IF($P$10=$A$5,E122*60*Cost!$H$10*Cost!$H$11*Cost!$D$10/1000,IF($P$10=$A$6,E122*60*Cost!$H$10*Cost!$H$11*Cost!$D$11/1000,0)))))</f>
        <v>1315.9559408295663</v>
      </c>
      <c r="G122" s="89">
        <f t="shared" si="11"/>
        <v>10.113334037590956</v>
      </c>
      <c r="H122" s="278">
        <f>IF($P$10=$A$2,G122*60*Cost!$H$10*Cost!$H$11*Cost!$D$7/1000,IF($P$10=$A$3,G122*60*Cost!$H$10*Cost!$H$11*Cost!$D$8/1000,IF($P$10=$A$4,G122*60*Cost!$H$10*Cost!$H$11*Cost!$D$9/1000,IF($P$10=$A$5,G122*60*Cost!$H$10*Cost!$H$11*Cost!$D$10/1000,IF($P$10=$A$6,G122*60*Cost!$H$10*Cost!$H$11*Cost!$D$11/1000,0)))))</f>
        <v>1224.1753956473431</v>
      </c>
      <c r="I122" s="89">
        <f t="shared" si="12"/>
        <v>9.3629308565152236</v>
      </c>
      <c r="J122" s="278">
        <f>IF($P$10=$A$2,I122*60*Cost!$H$10*Cost!$H$11*Cost!$D$7/1000,IF($P$10=$A$3,I122*60*Cost!$H$10*Cost!$H$11*Cost!$D$8/1000,IF($P$10=$A$4,I122*60*Cost!$H$10*Cost!$H$11*Cost!$D$9/1000,IF($P$10=$A$5,I122*60*Cost!$H$10*Cost!$H$11*Cost!$D$10/1000,IF($P$10=$A$6,I122*60*Cost!$H$10*Cost!$H$11*Cost!$D$11/1000,0)))))</f>
        <v>1133.3423323198679</v>
      </c>
      <c r="K122" s="89">
        <f t="shared" si="13"/>
        <v>8.5935074409710968</v>
      </c>
      <c r="L122" s="278">
        <f>IF($P$10=$A$2,K122*60*Cost!$H$10*Cost!$H$11*Cost!$D$7/1000,IF($P$10=$A$3,K122*60*Cost!$H$10*Cost!$H$11*Cost!$D$8/1000,IF($P$10=$A$4,K122*60*Cost!$H$10*Cost!$H$11*Cost!$D$9/1000,IF($P$10=$A$5,K122*60*Cost!$H$10*Cost!$H$11*Cost!$D$10/1000,IF($P$10=$A$6,K122*60*Cost!$H$10*Cost!$H$11*Cost!$D$11/1000,0)))))</f>
        <v>1040.2069517774064</v>
      </c>
      <c r="M122" s="207">
        <f t="shared" si="15"/>
        <v>8.2492006338921477</v>
      </c>
      <c r="N122" s="278">
        <f>IF($P$10=$A$2,M122*60*Cost!$H$10*Cost!$H$11*Cost!$D$7/1000,IF($P$10=$A$3,M122*60*Cost!$H$10*Cost!$H$11*Cost!$D$8/1000,IF($P$10=$A$4,M122*60*Cost!$H$10*Cost!$H$11*Cost!$D$9/1000,IF($P$10=$A$5,M122*60*Cost!$H$10*Cost!$H$11*Cost!$D$10/1000,IF($P$10=$A$6,M122*60*Cost!$H$10*Cost!$H$11*Cost!$D$11/1000,0)))))</f>
        <v>998.53010018590624</v>
      </c>
      <c r="O122" s="89">
        <f t="shared" si="17"/>
        <v>6.9377083895048273</v>
      </c>
      <c r="P122" s="278">
        <f>IF($P$10=$A$2,O122*60*Cost!$H$10*Cost!$H$11*Cost!$D$7/1000,IF($P$10=$A$3,O122*60*Cost!$H$10*Cost!$H$11*Cost!$D$8/1000,IF($P$10=$A$4,O122*60*Cost!$H$10*Cost!$H$11*Cost!$D$9/1000,IF($P$10=$A$5,O122*60*Cost!$H$10*Cost!$H$11*Cost!$D$10/1000,IF($P$10=$A$6,O122*60*Cost!$H$10*Cost!$H$11*Cost!$D$11/1000,0)))))</f>
        <v>839.7796296493168</v>
      </c>
      <c r="Q122" s="80"/>
    </row>
    <row r="123" spans="1:17" ht="22.5" customHeight="1" x14ac:dyDescent="0.35">
      <c r="A123" s="74"/>
      <c r="B123" s="91">
        <v>111</v>
      </c>
      <c r="C123" s="90">
        <f t="shared" si="9"/>
        <v>11.824179661474773</v>
      </c>
      <c r="D123" s="278">
        <f>IF($P$10=$A$2,C123*60*Cost!$H$10*Cost!$H$11*Cost!$D$7/1000,IF($P$10=$A$3,C123*60*Cost!$H$10*Cost!$H$11*Cost!$D$8/1000,IF($P$10=$A$4,C123*60*Cost!$H$10*Cost!$H$11*Cost!$D$9/1000,IF($P$10=$A$5,C123*60*Cost!$H$10*Cost!$H$11*Cost!$D$10/1000,IF($P$10=$A$6,C123*60*Cost!$H$10*Cost!$H$11*Cost!$D$11/1000,0)))))</f>
        <v>1431.2658675653836</v>
      </c>
      <c r="E123" s="89">
        <f t="shared" si="10"/>
        <v>11.004194423117692</v>
      </c>
      <c r="F123" s="278">
        <f>IF($P$10=$A$2,E123*60*Cost!$H$10*Cost!$H$11*Cost!$D$7/1000,IF($P$10=$A$3,E123*60*Cost!$H$10*Cost!$H$11*Cost!$D$8/1000,IF($P$10=$A$4,E123*60*Cost!$H$10*Cost!$H$11*Cost!$D$9/1000,IF($P$10=$A$5,E123*60*Cost!$H$10*Cost!$H$11*Cost!$D$10/1000,IF($P$10=$A$6,E123*60*Cost!$H$10*Cost!$H$11*Cost!$D$11/1000,0)))))</f>
        <v>1332.010196798489</v>
      </c>
      <c r="G123" s="89">
        <f t="shared" si="11"/>
        <v>10.242319878126226</v>
      </c>
      <c r="H123" s="278">
        <f>IF($P$10=$A$2,G123*60*Cost!$H$10*Cost!$H$11*Cost!$D$7/1000,IF($P$10=$A$3,G123*60*Cost!$H$10*Cost!$H$11*Cost!$D$8/1000,IF($P$10=$A$4,G123*60*Cost!$H$10*Cost!$H$11*Cost!$D$9/1000,IF($P$10=$A$5,G123*60*Cost!$H$10*Cost!$H$11*Cost!$D$10/1000,IF($P$10=$A$6,G123*60*Cost!$H$10*Cost!$H$11*Cost!$D$11/1000,0)))))</f>
        <v>1239.7885744253063</v>
      </c>
      <c r="I123" s="89">
        <f t="shared" si="12"/>
        <v>9.4907079632466917</v>
      </c>
      <c r="J123" s="278">
        <f>IF($P$10=$A$2,I123*60*Cost!$H$10*Cost!$H$11*Cost!$D$7/1000,IF($P$10=$A$3,I123*60*Cost!$H$10*Cost!$H$11*Cost!$D$8/1000,IF($P$10=$A$4,I123*60*Cost!$H$10*Cost!$H$11*Cost!$D$9/1000,IF($P$10=$A$5,I123*60*Cost!$H$10*Cost!$H$11*Cost!$D$10/1000,IF($P$10=$A$6,I123*60*Cost!$H$10*Cost!$H$11*Cost!$D$11/1000,0)))))</f>
        <v>1148.8091990926112</v>
      </c>
      <c r="K123" s="89">
        <f t="shared" si="13"/>
        <v>8.7256722778455558</v>
      </c>
      <c r="L123" s="278">
        <f>IF($P$10=$A$2,K123*60*Cost!$H$10*Cost!$H$11*Cost!$D$7/1000,IF($P$10=$A$3,K123*60*Cost!$H$10*Cost!$H$11*Cost!$D$8/1000,IF($P$10=$A$4,K123*60*Cost!$H$10*Cost!$H$11*Cost!$D$9/1000,IF($P$10=$A$5,K123*60*Cost!$H$10*Cost!$H$11*Cost!$D$10/1000,IF($P$10=$A$6,K123*60*Cost!$H$10*Cost!$H$11*Cost!$D$11/1000,0)))))</f>
        <v>1056.2049343289648</v>
      </c>
      <c r="M123" s="207">
        <f t="shared" si="15"/>
        <v>8.3936747163419803</v>
      </c>
      <c r="N123" s="278">
        <f>IF($P$10=$A$2,M123*60*Cost!$H$10*Cost!$H$11*Cost!$D$7/1000,IF($P$10=$A$3,M123*60*Cost!$H$10*Cost!$H$11*Cost!$D$8/1000,IF($P$10=$A$4,M123*60*Cost!$H$10*Cost!$H$11*Cost!$D$9/1000,IF($P$10=$A$5,M123*60*Cost!$H$10*Cost!$H$11*Cost!$D$10/1000,IF($P$10=$A$6,M123*60*Cost!$H$10*Cost!$H$11*Cost!$D$11/1000,0)))))</f>
        <v>1016.0180637384223</v>
      </c>
      <c r="O123" s="89">
        <f t="shared" si="17"/>
        <v>7.0693207843608112</v>
      </c>
      <c r="P123" s="278">
        <f>IF($P$10=$A$2,O123*60*Cost!$H$10*Cost!$H$11*Cost!$D$7/1000,IF($P$10=$A$3,O123*60*Cost!$H$10*Cost!$H$11*Cost!$D$8/1000,IF($P$10=$A$4,O123*60*Cost!$H$10*Cost!$H$11*Cost!$D$9/1000,IF($P$10=$A$5,O123*60*Cost!$H$10*Cost!$H$11*Cost!$D$10/1000,IF($P$10=$A$6,O123*60*Cost!$H$10*Cost!$H$11*Cost!$D$11/1000,0)))))</f>
        <v>855.71074148108789</v>
      </c>
      <c r="Q123" s="80"/>
    </row>
    <row r="124" spans="1:17" ht="22.5" customHeight="1" x14ac:dyDescent="0.35">
      <c r="A124" s="74"/>
      <c r="B124" s="91">
        <v>112</v>
      </c>
      <c r="C124" s="90">
        <f t="shared" si="9"/>
        <v>11.959758213036542</v>
      </c>
      <c r="D124" s="278">
        <f>IF($P$10=$A$2,C124*60*Cost!$H$10*Cost!$H$11*Cost!$D$7/1000,IF($P$10=$A$3,C124*60*Cost!$H$10*Cost!$H$11*Cost!$D$8/1000,IF($P$10=$A$4,C124*60*Cost!$H$10*Cost!$H$11*Cost!$D$9/1000,IF($P$10=$A$5,C124*60*Cost!$H$10*Cost!$H$11*Cost!$D$10/1000,IF($P$10=$A$6,C124*60*Cost!$H$10*Cost!$H$11*Cost!$D$11/1000,0)))))</f>
        <v>1447.6770655325936</v>
      </c>
      <c r="E124" s="89">
        <f t="shared" si="10"/>
        <v>11.137230914826786</v>
      </c>
      <c r="F124" s="278">
        <f>IF($P$10=$A$2,E124*60*Cost!$H$10*Cost!$H$11*Cost!$D$7/1000,IF($P$10=$A$3,E124*60*Cost!$H$10*Cost!$H$11*Cost!$D$8/1000,IF($P$10=$A$4,E124*60*Cost!$H$10*Cost!$H$11*Cost!$D$9/1000,IF($P$10=$A$5,E124*60*Cost!$H$10*Cost!$H$11*Cost!$D$10/1000,IF($P$10=$A$6,E124*60*Cost!$H$10*Cost!$H$11*Cost!$D$11/1000,0)))))</f>
        <v>1348.1136894022306</v>
      </c>
      <c r="G124" s="89">
        <f t="shared" si="11"/>
        <v>10.371771842555445</v>
      </c>
      <c r="H124" s="278">
        <f>IF($P$10=$A$2,G124*60*Cost!$H$10*Cost!$H$11*Cost!$D$7/1000,IF($P$10=$A$3,G124*60*Cost!$H$10*Cost!$H$11*Cost!$D$8/1000,IF($P$10=$A$4,G124*60*Cost!$H$10*Cost!$H$11*Cost!$D$9/1000,IF($P$10=$A$5,G124*60*Cost!$H$10*Cost!$H$11*Cost!$D$10/1000,IF($P$10=$A$6,G124*60*Cost!$H$10*Cost!$H$11*Cost!$D$11/1000,0)))))</f>
        <v>1255.4581754869769</v>
      </c>
      <c r="I124" s="89">
        <f t="shared" si="12"/>
        <v>9.6190594027352372</v>
      </c>
      <c r="J124" s="278">
        <f>IF($P$10=$A$2,I124*60*Cost!$H$10*Cost!$H$11*Cost!$D$7/1000,IF($P$10=$A$3,I124*60*Cost!$H$10*Cost!$H$11*Cost!$D$8/1000,IF($P$10=$A$4,I124*60*Cost!$H$10*Cost!$H$11*Cost!$D$9/1000,IF($P$10=$A$5,I124*60*Cost!$H$10*Cost!$H$11*Cost!$D$10/1000,IF($P$10=$A$6,I124*60*Cost!$H$10*Cost!$H$11*Cost!$D$11/1000,0)))))</f>
        <v>1164.3455863644806</v>
      </c>
      <c r="K124" s="89">
        <f t="shared" si="13"/>
        <v>8.8586570527623412</v>
      </c>
      <c r="L124" s="278">
        <f>IF($P$10=$A$2,K124*60*Cost!$H$10*Cost!$H$11*Cost!$D$7/1000,IF($P$10=$A$3,K124*60*Cost!$H$10*Cost!$H$11*Cost!$D$8/1000,IF($P$10=$A$4,K124*60*Cost!$H$10*Cost!$H$11*Cost!$D$9/1000,IF($P$10=$A$5,K124*60*Cost!$H$10*Cost!$H$11*Cost!$D$10/1000,IF($P$10=$A$6,K124*60*Cost!$H$10*Cost!$H$11*Cost!$D$11/1000,0)))))</f>
        <v>1072.3021668384135</v>
      </c>
      <c r="M124" s="207">
        <f t="shared" si="15"/>
        <v>8.5393492579808772</v>
      </c>
      <c r="N124" s="278">
        <f>IF($P$10=$A$2,M124*60*Cost!$H$10*Cost!$H$11*Cost!$D$7/1000,IF($P$10=$A$3,M124*60*Cost!$H$10*Cost!$H$11*Cost!$D$8/1000,IF($P$10=$A$4,M124*60*Cost!$H$10*Cost!$H$11*Cost!$D$9/1000,IF($P$10=$A$5,M124*60*Cost!$H$10*Cost!$H$11*Cost!$D$10/1000,IF($P$10=$A$6,M124*60*Cost!$H$10*Cost!$H$11*Cost!$D$11/1000,0)))))</f>
        <v>1033.6513376897906</v>
      </c>
      <c r="O124" s="89">
        <f t="shared" si="17"/>
        <v>7.2022159195453224</v>
      </c>
      <c r="P124" s="278">
        <f>IF($P$10=$A$2,O124*60*Cost!$H$10*Cost!$H$11*Cost!$D$7/1000,IF($P$10=$A$3,O124*60*Cost!$H$10*Cost!$H$11*Cost!$D$8/1000,IF($P$10=$A$4,O124*60*Cost!$H$10*Cost!$H$11*Cost!$D$9/1000,IF($P$10=$A$5,O124*60*Cost!$H$10*Cost!$H$11*Cost!$D$10/1000,IF($P$10=$A$6,O124*60*Cost!$H$10*Cost!$H$11*Cost!$D$11/1000,0)))))</f>
        <v>871.79712348818896</v>
      </c>
      <c r="Q124" s="80"/>
    </row>
    <row r="125" spans="1:17" ht="22.5" customHeight="1" x14ac:dyDescent="0.35">
      <c r="A125" s="74"/>
      <c r="B125" s="91">
        <v>113</v>
      </c>
      <c r="C125" s="90">
        <f t="shared" si="9"/>
        <v>12.095665459947403</v>
      </c>
      <c r="D125" s="278">
        <f>IF($P$10=$A$2,C125*60*Cost!$H$10*Cost!$H$11*Cost!$D$7/1000,IF($P$10=$A$3,C125*60*Cost!$H$10*Cost!$H$11*Cost!$D$8/1000,IF($P$10=$A$4,C125*60*Cost!$H$10*Cost!$H$11*Cost!$D$9/1000,IF($P$10=$A$5,C125*60*Cost!$H$10*Cost!$H$11*Cost!$D$10/1000,IF($P$10=$A$6,C125*60*Cost!$H$10*Cost!$H$11*Cost!$D$11/1000,0)))))</f>
        <v>1464.1280506518463</v>
      </c>
      <c r="E125" s="89">
        <f t="shared" si="10"/>
        <v>11.270671766260703</v>
      </c>
      <c r="F125" s="278">
        <f>IF($P$10=$A$2,E125*60*Cost!$H$10*Cost!$H$11*Cost!$D$7/1000,IF($P$10=$A$3,E125*60*Cost!$H$10*Cost!$H$11*Cost!$D$8/1000,IF($P$10=$A$4,E125*60*Cost!$H$10*Cost!$H$11*Cost!$D$9/1000,IF($P$10=$A$5,E125*60*Cost!$H$10*Cost!$H$11*Cost!$D$10/1000,IF($P$10=$A$6,E125*60*Cost!$H$10*Cost!$H$11*Cost!$D$11/1000,0)))))</f>
        <v>1364.266128003828</v>
      </c>
      <c r="G125" s="89">
        <f t="shared" si="11"/>
        <v>10.501687430918315</v>
      </c>
      <c r="H125" s="278">
        <f>IF($P$10=$A$2,G125*60*Cost!$H$10*Cost!$H$11*Cost!$D$7/1000,IF($P$10=$A$3,G125*60*Cost!$H$10*Cost!$H$11*Cost!$D$8/1000,IF($P$10=$A$4,G125*60*Cost!$H$10*Cost!$H$11*Cost!$D$9/1000,IF($P$10=$A$5,G125*60*Cost!$H$10*Cost!$H$11*Cost!$D$10/1000,IF($P$10=$A$6,G125*60*Cost!$H$10*Cost!$H$11*Cost!$D$11/1000,0)))))</f>
        <v>1271.1838962229604</v>
      </c>
      <c r="I125" s="89">
        <f t="shared" si="12"/>
        <v>9.7479825939131857</v>
      </c>
      <c r="J125" s="278">
        <f>IF($P$10=$A$2,I125*60*Cost!$H$10*Cost!$H$11*Cost!$D$7/1000,IF($P$10=$A$3,I125*60*Cost!$H$10*Cost!$H$11*Cost!$D$8/1000,IF($P$10=$A$4,I125*60*Cost!$H$10*Cost!$H$11*Cost!$D$9/1000,IF($P$10=$A$5,I125*60*Cost!$H$10*Cost!$H$11*Cost!$D$10/1000,IF($P$10=$A$6,I125*60*Cost!$H$10*Cost!$H$11*Cost!$D$11/1000,0)))))</f>
        <v>1179.9511817083858</v>
      </c>
      <c r="K125" s="89">
        <f t="shared" si="13"/>
        <v>8.9924594635171839</v>
      </c>
      <c r="L125" s="278">
        <f>IF($P$10=$A$2,K125*60*Cost!$H$10*Cost!$H$11*Cost!$D$7/1000,IF($P$10=$A$3,K125*60*Cost!$H$10*Cost!$H$11*Cost!$D$8/1000,IF($P$10=$A$4,K125*60*Cost!$H$10*Cost!$H$11*Cost!$D$9/1000,IF($P$10=$A$5,K125*60*Cost!$H$10*Cost!$H$11*Cost!$D$10/1000,IF($P$10=$A$6,K125*60*Cost!$H$10*Cost!$H$11*Cost!$D$11/1000,0)))))</f>
        <v>1088.498370633873</v>
      </c>
      <c r="M125" s="207">
        <f t="shared" si="15"/>
        <v>8.6862233816451546</v>
      </c>
      <c r="N125" s="278">
        <f>IF($P$10=$A$2,M125*60*Cost!$H$10*Cost!$H$11*Cost!$D$7/1000,IF($P$10=$A$3,M125*60*Cost!$H$10*Cost!$H$11*Cost!$D$8/1000,IF($P$10=$A$4,M125*60*Cost!$H$10*Cost!$H$11*Cost!$D$9/1000,IF($P$10=$A$5,M125*60*Cost!$H$10*Cost!$H$11*Cost!$D$10/1000,IF($P$10=$A$6,M125*60*Cost!$H$10*Cost!$H$11*Cost!$D$11/1000,0)))))</f>
        <v>1051.4298158631373</v>
      </c>
      <c r="O125" s="89">
        <f t="shared" si="17"/>
        <v>7.336394676614824</v>
      </c>
      <c r="P125" s="278">
        <f>IF($P$10=$A$2,O125*60*Cost!$H$10*Cost!$H$11*Cost!$D$7/1000,IF($P$10=$A$3,O125*60*Cost!$H$10*Cost!$H$11*Cost!$D$8/1000,IF($P$10=$A$4,O125*60*Cost!$H$10*Cost!$H$11*Cost!$D$9/1000,IF($P$10=$A$5,O125*60*Cost!$H$10*Cost!$H$11*Cost!$D$10/1000,IF($P$10=$A$6,O125*60*Cost!$H$10*Cost!$H$11*Cost!$D$11/1000,0)))))</f>
        <v>888.03888237922149</v>
      </c>
      <c r="Q125" s="80"/>
    </row>
    <row r="126" spans="1:17" ht="22.5" customHeight="1" x14ac:dyDescent="0.35">
      <c r="A126" s="74"/>
      <c r="B126" s="91">
        <v>114</v>
      </c>
      <c r="C126" s="90">
        <f t="shared" si="9"/>
        <v>12.231899279666077</v>
      </c>
      <c r="D126" s="278">
        <f>IF($P$10=$A$2,C126*60*Cost!$H$10*Cost!$H$11*Cost!$D$7/1000,IF($P$10=$A$3,C126*60*Cost!$H$10*Cost!$H$11*Cost!$D$8/1000,IF($P$10=$A$4,C126*60*Cost!$H$10*Cost!$H$11*Cost!$D$9/1000,IF($P$10=$A$5,C126*60*Cost!$H$10*Cost!$H$11*Cost!$D$10/1000,IF($P$10=$A$6,C126*60*Cost!$H$10*Cost!$H$11*Cost!$D$11/1000,0)))))</f>
        <v>1480.6185659986907</v>
      </c>
      <c r="E126" s="89">
        <f t="shared" si="10"/>
        <v>11.404514611696257</v>
      </c>
      <c r="F126" s="278">
        <f>IF($P$10=$A$2,E126*60*Cost!$H$10*Cost!$H$11*Cost!$D$7/1000,IF($P$10=$A$3,E126*60*Cost!$H$10*Cost!$H$11*Cost!$D$8/1000,IF($P$10=$A$4,E126*60*Cost!$H$10*Cost!$H$11*Cost!$D$9/1000,IF($P$10=$A$5,E126*60*Cost!$H$10*Cost!$H$11*Cost!$D$10/1000,IF($P$10=$A$6,E126*60*Cost!$H$10*Cost!$H$11*Cost!$D$11/1000,0)))))</f>
        <v>1380.4672262427093</v>
      </c>
      <c r="G126" s="89">
        <f t="shared" si="11"/>
        <v>10.632064178707619</v>
      </c>
      <c r="H126" s="278">
        <f>IF($P$10=$A$2,G126*60*Cost!$H$10*Cost!$H$11*Cost!$D$7/1000,IF($P$10=$A$3,G126*60*Cost!$H$10*Cost!$H$11*Cost!$D$8/1000,IF($P$10=$A$4,G126*60*Cost!$H$10*Cost!$H$11*Cost!$D$9/1000,IF($P$10=$A$5,G126*60*Cost!$H$10*Cost!$H$11*Cost!$D$10/1000,IF($P$10=$A$6,G126*60*Cost!$H$10*Cost!$H$11*Cost!$D$11/1000,0)))))</f>
        <v>1286.9654383153054</v>
      </c>
      <c r="I126" s="89">
        <f t="shared" si="12"/>
        <v>9.8774749901022663</v>
      </c>
      <c r="J126" s="278">
        <f>IF($P$10=$A$2,I126*60*Cost!$H$10*Cost!$H$11*Cost!$D$7/1000,IF($P$10=$A$3,I126*60*Cost!$H$10*Cost!$H$11*Cost!$D$8/1000,IF($P$10=$A$4,I126*60*Cost!$H$10*Cost!$H$11*Cost!$D$9/1000,IF($P$10=$A$5,I126*60*Cost!$H$10*Cost!$H$11*Cost!$D$10/1000,IF($P$10=$A$6,I126*60*Cost!$H$10*Cost!$H$11*Cost!$D$11/1000,0)))))</f>
        <v>1195.6256768599224</v>
      </c>
      <c r="K126" s="89">
        <f t="shared" si="13"/>
        <v>9.1270772347489793</v>
      </c>
      <c r="L126" s="278">
        <f>IF($P$10=$A$2,K126*60*Cost!$H$10*Cost!$H$11*Cost!$D$7/1000,IF($P$10=$A$3,K126*60*Cost!$H$10*Cost!$H$11*Cost!$D$8/1000,IF($P$10=$A$4,K126*60*Cost!$H$10*Cost!$H$11*Cost!$D$9/1000,IF($P$10=$A$5,K126*60*Cost!$H$10*Cost!$H$11*Cost!$D$10/1000,IF($P$10=$A$6,K126*60*Cost!$H$10*Cost!$H$11*Cost!$D$11/1000,0)))))</f>
        <v>1104.7932702927098</v>
      </c>
      <c r="M126" s="207">
        <f t="shared" si="15"/>
        <v>8.8342962186008887</v>
      </c>
      <c r="N126" s="278">
        <f>IF($P$10=$A$2,M126*60*Cost!$H$10*Cost!$H$11*Cost!$D$7/1000,IF($P$10=$A$3,M126*60*Cost!$H$10*Cost!$H$11*Cost!$D$8/1000,IF($P$10=$A$4,M126*60*Cost!$H$10*Cost!$H$11*Cost!$D$9/1000,IF($P$10=$A$5,M126*60*Cost!$H$10*Cost!$H$11*Cost!$D$10/1000,IF($P$10=$A$6,M126*60*Cost!$H$10*Cost!$H$11*Cost!$D$11/1000,0)))))</f>
        <v>1069.3533931019736</v>
      </c>
      <c r="O126" s="89">
        <f t="shared" si="17"/>
        <v>7.4718579298871823</v>
      </c>
      <c r="P126" s="278">
        <f>IF($P$10=$A$2,O126*60*Cost!$H$10*Cost!$H$11*Cost!$D$7/1000,IF($P$10=$A$3,O126*60*Cost!$H$10*Cost!$H$11*Cost!$D$8/1000,IF($P$10=$A$4,O126*60*Cost!$H$10*Cost!$H$11*Cost!$D$9/1000,IF($P$10=$A$5,O126*60*Cost!$H$10*Cost!$H$11*Cost!$D$10/1000,IF($P$10=$A$6,O126*60*Cost!$H$10*Cost!$H$11*Cost!$D$11/1000,0)))))</f>
        <v>904.43612398658649</v>
      </c>
      <c r="Q126" s="80"/>
    </row>
    <row r="127" spans="1:17" ht="22.5" customHeight="1" x14ac:dyDescent="0.35">
      <c r="A127" s="74"/>
      <c r="B127" s="91">
        <v>115</v>
      </c>
      <c r="C127" s="90">
        <f t="shared" si="9"/>
        <v>12.368457581879106</v>
      </c>
      <c r="D127" s="278">
        <f>IF($P$10=$A$2,C127*60*Cost!$H$10*Cost!$H$11*Cost!$D$7/1000,IF($P$10=$A$3,C127*60*Cost!$H$10*Cost!$H$11*Cost!$D$8/1000,IF($P$10=$A$4,C127*60*Cost!$H$10*Cost!$H$11*Cost!$D$9/1000,IF($P$10=$A$5,C127*60*Cost!$H$10*Cost!$H$11*Cost!$D$10/1000,IF($P$10=$A$6,C127*60*Cost!$H$10*Cost!$H$11*Cost!$D$11/1000,0)))))</f>
        <v>1497.1483585497122</v>
      </c>
      <c r="E127" s="89">
        <f t="shared" si="10"/>
        <v>11.538757119913448</v>
      </c>
      <c r="F127" s="278">
        <f>IF($P$10=$A$2,E127*60*Cost!$H$10*Cost!$H$11*Cost!$D$7/1000,IF($P$10=$A$3,E127*60*Cost!$H$10*Cost!$H$11*Cost!$D$8/1000,IF($P$10=$A$4,E127*60*Cost!$H$10*Cost!$H$11*Cost!$D$9/1000,IF($P$10=$A$5,E127*60*Cost!$H$10*Cost!$H$11*Cost!$D$10/1000,IF($P$10=$A$6,E127*60*Cost!$H$10*Cost!$H$11*Cost!$D$11/1000,0)))))</f>
        <v>1396.7167019347651</v>
      </c>
      <c r="G127" s="89">
        <f t="shared" si="11"/>
        <v>10.762899656059307</v>
      </c>
      <c r="H127" s="278">
        <f>IF($P$10=$A$2,G127*60*Cost!$H$10*Cost!$H$11*Cost!$D$7/1000,IF($P$10=$A$3,G127*60*Cost!$H$10*Cost!$H$11*Cost!$D$8/1000,IF($P$10=$A$4,G127*60*Cost!$H$10*Cost!$H$11*Cost!$D$9/1000,IF($P$10=$A$5,G127*60*Cost!$H$10*Cost!$H$11*Cost!$D$10/1000,IF($P$10=$A$6,G127*60*Cost!$H$10*Cost!$H$11*Cost!$D$11/1000,0)))))</f>
        <v>1302.8025076394651</v>
      </c>
      <c r="I127" s="89">
        <f t="shared" si="12"/>
        <v>10.007534078257065</v>
      </c>
      <c r="J127" s="278">
        <f>IF($P$10=$A$2,I127*60*Cost!$H$10*Cost!$H$11*Cost!$D$7/1000,IF($P$10=$A$3,I127*60*Cost!$H$10*Cost!$H$11*Cost!$D$8/1000,IF($P$10=$A$4,I127*60*Cost!$H$10*Cost!$H$11*Cost!$D$9/1000,IF($P$10=$A$5,I127*60*Cost!$H$10*Cost!$H$11*Cost!$D$10/1000,IF($P$10=$A$6,I127*60*Cost!$H$10*Cost!$H$11*Cost!$D$11/1000,0)))))</f>
        <v>1211.3687676257998</v>
      </c>
      <c r="K127" s="89">
        <f t="shared" si="13"/>
        <v>9.2625081173934642</v>
      </c>
      <c r="L127" s="278">
        <f>IF($P$10=$A$2,K127*60*Cost!$H$10*Cost!$H$11*Cost!$D$7/1000,IF($P$10=$A$3,K127*60*Cost!$H$10*Cost!$H$11*Cost!$D$8/1000,IF($P$10=$A$4,K127*60*Cost!$H$10*Cost!$H$11*Cost!$D$9/1000,IF($P$10=$A$5,K127*60*Cost!$H$10*Cost!$H$11*Cost!$D$10/1000,IF($P$10=$A$6,K127*60*Cost!$H$10*Cost!$H$11*Cost!$D$11/1000,0)))))</f>
        <v>1121.1865935754122</v>
      </c>
      <c r="M127" s="207">
        <f t="shared" si="15"/>
        <v>8.9835669083893652</v>
      </c>
      <c r="N127" s="278">
        <f>IF($P$10=$A$2,M127*60*Cost!$H$10*Cost!$H$11*Cost!$D$7/1000,IF($P$10=$A$3,M127*60*Cost!$H$10*Cost!$H$11*Cost!$D$8/1000,IF($P$10=$A$4,M127*60*Cost!$H$10*Cost!$H$11*Cost!$D$9/1000,IF($P$10=$A$5,M127*60*Cost!$H$10*Cost!$H$11*Cost!$D$10/1000,IF($P$10=$A$6,M127*60*Cost!$H$10*Cost!$H$11*Cost!$D$11/1000,0)))))</f>
        <v>1087.4219652514885</v>
      </c>
      <c r="O127" s="89">
        <f t="shared" si="17"/>
        <v>7.6086065465644559</v>
      </c>
      <c r="P127" s="278">
        <f>IF($P$10=$A$2,O127*60*Cost!$H$10*Cost!$H$11*Cost!$D$7/1000,IF($P$10=$A$3,O127*60*Cost!$H$10*Cost!$H$11*Cost!$D$8/1000,IF($P$10=$A$4,O127*60*Cost!$H$10*Cost!$H$11*Cost!$D$9/1000,IF($P$10=$A$5,O127*60*Cost!$H$10*Cost!$H$11*Cost!$D$10/1000,IF($P$10=$A$6,O127*60*Cost!$H$10*Cost!$H$11*Cost!$D$11/1000,0)))))</f>
        <v>920.9889532813462</v>
      </c>
      <c r="Q127" s="80"/>
    </row>
    <row r="128" spans="1:17" ht="22.5" customHeight="1" x14ac:dyDescent="0.35">
      <c r="A128" s="74"/>
      <c r="B128" s="91">
        <v>116</v>
      </c>
      <c r="C128" s="90">
        <f t="shared" si="9"/>
        <v>12.505338307735144</v>
      </c>
      <c r="D128" s="278">
        <f>IF($P$10=$A$2,C128*60*Cost!$H$10*Cost!$H$11*Cost!$D$7/1000,IF($P$10=$A$3,C128*60*Cost!$H$10*Cost!$H$11*Cost!$D$8/1000,IF($P$10=$A$4,C128*60*Cost!$H$10*Cost!$H$11*Cost!$D$9/1000,IF($P$10=$A$5,C128*60*Cost!$H$10*Cost!$H$11*Cost!$D$10/1000,IF($P$10=$A$6,C128*60*Cost!$H$10*Cost!$H$11*Cost!$D$11/1000,0)))))</f>
        <v>1513.7171790898501</v>
      </c>
      <c r="E128" s="89">
        <f t="shared" si="10"/>
        <v>11.673396993396111</v>
      </c>
      <c r="F128" s="278">
        <f>IF($P$10=$A$2,E128*60*Cost!$H$10*Cost!$H$11*Cost!$D$7/1000,IF($P$10=$A$3,E128*60*Cost!$H$10*Cost!$H$11*Cost!$D$8/1000,IF($P$10=$A$4,E128*60*Cost!$H$10*Cost!$H$11*Cost!$D$9/1000,IF($P$10=$A$5,E128*60*Cost!$H$10*Cost!$H$11*Cost!$D$10/1000,IF($P$10=$A$6,E128*60*Cost!$H$10*Cost!$H$11*Cost!$D$11/1000,0)))))</f>
        <v>1413.014276975588</v>
      </c>
      <c r="G128" s="89">
        <f t="shared" si="11"/>
        <v>10.894191466967971</v>
      </c>
      <c r="H128" s="278">
        <f>IF($P$10=$A$2,G128*60*Cost!$H$10*Cost!$H$11*Cost!$D$7/1000,IF($P$10=$A$3,G128*60*Cost!$H$10*Cost!$H$11*Cost!$D$8/1000,IF($P$10=$A$4,G128*60*Cost!$H$10*Cost!$H$11*Cost!$D$9/1000,IF($P$10=$A$5,G128*60*Cost!$H$10*Cost!$H$11*Cost!$D$10/1000,IF($P$10=$A$6,G128*60*Cost!$H$10*Cost!$H$11*Cost!$D$11/1000,0)))))</f>
        <v>1318.6948141693356</v>
      </c>
      <c r="I128" s="89">
        <f t="shared" si="12"/>
        <v>10.138157378231607</v>
      </c>
      <c r="J128" s="278">
        <f>IF($P$10=$A$2,I128*60*Cost!$H$10*Cost!$H$11*Cost!$D$7/1000,IF($P$10=$A$3,I128*60*Cost!$H$10*Cost!$H$11*Cost!$D$8/1000,IF($P$10=$A$4,I128*60*Cost!$H$10*Cost!$H$11*Cost!$D$9/1000,IF($P$10=$A$5,I128*60*Cost!$H$10*Cost!$H$11*Cost!$D$10/1000,IF($P$10=$A$6,I128*60*Cost!$H$10*Cost!$H$11*Cost!$D$11/1000,0)))))</f>
        <v>1227.1801537950623</v>
      </c>
      <c r="K128" s="89">
        <f t="shared" si="13"/>
        <v>9.3987498881525049</v>
      </c>
      <c r="L128" s="278">
        <f>IF($P$10=$A$2,K128*60*Cost!$H$10*Cost!$H$11*Cost!$D$7/1000,IF($P$10=$A$3,K128*60*Cost!$H$10*Cost!$H$11*Cost!$D$8/1000,IF($P$10=$A$4,K128*60*Cost!$H$10*Cost!$H$11*Cost!$D$9/1000,IF($P$10=$A$5,K128*60*Cost!$H$10*Cost!$H$11*Cost!$D$10/1000,IF($P$10=$A$6,K128*60*Cost!$H$10*Cost!$H$11*Cost!$D$11/1000,0)))))</f>
        <v>1137.6780713613441</v>
      </c>
      <c r="M128" s="207">
        <f t="shared" si="15"/>
        <v>9.1340345986766938</v>
      </c>
      <c r="N128" s="278">
        <f>IF($P$10=$A$2,M128*60*Cost!$H$10*Cost!$H$11*Cost!$D$7/1000,IF($P$10=$A$3,M128*60*Cost!$H$10*Cost!$H$11*Cost!$D$8/1000,IF($P$10=$A$4,M128*60*Cost!$H$10*Cost!$H$11*Cost!$D$9/1000,IF($P$10=$A$5,M128*60*Cost!$H$10*Cost!$H$11*Cost!$D$10/1000,IF($P$10=$A$6,M128*60*Cost!$H$10*Cost!$H$11*Cost!$D$11/1000,0)))))</f>
        <v>1105.6354291403475</v>
      </c>
      <c r="O128" s="89">
        <f t="shared" si="17"/>
        <v>7.7466413868524269</v>
      </c>
      <c r="P128" s="278">
        <f>IF($P$10=$A$2,O128*60*Cost!$H$10*Cost!$H$11*Cost!$D$7/1000,IF($P$10=$A$3,O128*60*Cost!$H$10*Cost!$H$11*Cost!$D$8/1000,IF($P$10=$A$4,O128*60*Cost!$H$10*Cost!$H$11*Cost!$D$9/1000,IF($P$10=$A$5,O128*60*Cost!$H$10*Cost!$H$11*Cost!$D$10/1000,IF($P$10=$A$6,O128*60*Cost!$H$10*Cost!$H$11*Cost!$D$11/1000,0)))))</f>
        <v>937.69747438769525</v>
      </c>
      <c r="Q128" s="80"/>
    </row>
    <row r="129" spans="1:17" ht="22.5" customHeight="1" x14ac:dyDescent="0.35">
      <c r="A129" s="74"/>
      <c r="B129" s="91">
        <v>117</v>
      </c>
      <c r="C129" s="90">
        <f t="shared" si="9"/>
        <v>12.64253942910393</v>
      </c>
      <c r="D129" s="278">
        <f>IF($P$10=$A$2,C129*60*Cost!$H$10*Cost!$H$11*Cost!$D$7/1000,IF($P$10=$A$3,C129*60*Cost!$H$10*Cost!$H$11*Cost!$D$8/1000,IF($P$10=$A$4,C129*60*Cost!$H$10*Cost!$H$11*Cost!$D$9/1000,IF($P$10=$A$5,C129*60*Cost!$H$10*Cost!$H$11*Cost!$D$10/1000,IF($P$10=$A$6,C129*60*Cost!$H$10*Cost!$H$11*Cost!$D$11/1000,0)))))</f>
        <v>1530.3247821226973</v>
      </c>
      <c r="E129" s="89">
        <f t="shared" si="10"/>
        <v>11.808431967557818</v>
      </c>
      <c r="F129" s="278">
        <f>IF($P$10=$A$2,E129*60*Cost!$H$10*Cost!$H$11*Cost!$D$7/1000,IF($P$10=$A$3,E129*60*Cost!$H$10*Cost!$H$11*Cost!$D$8/1000,IF($P$10=$A$4,E129*60*Cost!$H$10*Cost!$H$11*Cost!$D$9/1000,IF($P$10=$A$5,E129*60*Cost!$H$10*Cost!$H$11*Cost!$D$10/1000,IF($P$10=$A$6,E129*60*Cost!$H$10*Cost!$H$11*Cost!$D$11/1000,0)))))</f>
        <v>1429.359677246774</v>
      </c>
      <c r="G129" s="89">
        <f t="shared" si="11"/>
        <v>11.025937248526725</v>
      </c>
      <c r="H129" s="278">
        <f>IF($P$10=$A$2,G129*60*Cost!$H$10*Cost!$H$11*Cost!$D$7/1000,IF($P$10=$A$3,G129*60*Cost!$H$10*Cost!$H$11*Cost!$D$8/1000,IF($P$10=$A$4,G129*60*Cost!$H$10*Cost!$H$11*Cost!$D$9/1000,IF($P$10=$A$5,G129*60*Cost!$H$10*Cost!$H$11*Cost!$D$10/1000,IF($P$10=$A$6,G129*60*Cost!$H$10*Cost!$H$11*Cost!$D$11/1000,0)))))</f>
        <v>1334.6420718852467</v>
      </c>
      <c r="I129" s="89">
        <f t="shared" si="12"/>
        <v>10.269342442068153</v>
      </c>
      <c r="J129" s="278">
        <f>IF($P$10=$A$2,I129*60*Cost!$H$10*Cost!$H$11*Cost!$D$7/1000,IF($P$10=$A$3,I129*60*Cost!$H$10*Cost!$H$11*Cost!$D$8/1000,IF($P$10=$A$4,I129*60*Cost!$H$10*Cost!$H$11*Cost!$D$9/1000,IF($P$10=$A$5,I129*60*Cost!$H$10*Cost!$H$11*Cost!$D$10/1000,IF($P$10=$A$6,I129*60*Cost!$H$10*Cost!$H$11*Cost!$D$11/1000,0)))))</f>
        <v>1243.0595390530002</v>
      </c>
      <c r="K129" s="89">
        <f t="shared" si="13"/>
        <v>9.5358003489787126</v>
      </c>
      <c r="L129" s="278">
        <f>IF($P$10=$A$2,K129*60*Cost!$H$10*Cost!$H$11*Cost!$D$7/1000,IF($P$10=$A$3,K129*60*Cost!$H$10*Cost!$H$11*Cost!$D$8/1000,IF($P$10=$A$4,K129*60*Cost!$H$10*Cost!$H$11*Cost!$D$9/1000,IF($P$10=$A$5,K129*60*Cost!$H$10*Cost!$H$11*Cost!$D$10/1000,IF($P$10=$A$6,K129*60*Cost!$H$10*Cost!$H$11*Cost!$D$11/1000,0)))))</f>
        <v>1154.2674375863658</v>
      </c>
      <c r="M129" s="207">
        <f t="shared" si="15"/>
        <v>9.285698445107414</v>
      </c>
      <c r="N129" s="278">
        <f>IF($P$10=$A$2,M129*60*Cost!$H$10*Cost!$H$11*Cost!$D$7/1000,IF($P$10=$A$3,M129*60*Cost!$H$10*Cost!$H$11*Cost!$D$8/1000,IF($P$10=$A$4,M129*60*Cost!$H$10*Cost!$H$11*Cost!$D$9/1000,IF($P$10=$A$5,M129*60*Cost!$H$10*Cost!$H$11*Cost!$D$10/1000,IF($P$10=$A$6,M129*60*Cost!$H$10*Cost!$H$11*Cost!$D$11/1000,0)))))</f>
        <v>1123.9936825629695</v>
      </c>
      <c r="O129" s="89">
        <f t="shared" si="17"/>
        <v>7.8859633040771389</v>
      </c>
      <c r="P129" s="278">
        <f>IF($P$10=$A$2,O129*60*Cost!$H$10*Cost!$H$11*Cost!$D$7/1000,IF($P$10=$A$3,O129*60*Cost!$H$10*Cost!$H$11*Cost!$D$8/1000,IF($P$10=$A$4,O129*60*Cost!$H$10*Cost!$H$11*Cost!$D$9/1000,IF($P$10=$A$5,O129*60*Cost!$H$10*Cost!$H$11*Cost!$D$10/1000,IF($P$10=$A$6,O129*60*Cost!$H$10*Cost!$H$11*Cost!$D$11/1000,0)))))</f>
        <v>954.56179059706415</v>
      </c>
      <c r="Q129" s="80"/>
    </row>
    <row r="130" spans="1:17" ht="22.5" customHeight="1" x14ac:dyDescent="0.35">
      <c r="A130" s="74"/>
      <c r="B130" s="91">
        <v>118</v>
      </c>
      <c r="C130" s="90">
        <f t="shared" si="9"/>
        <v>12.780058947858885</v>
      </c>
      <c r="D130" s="278">
        <f>IF($P$10=$A$2,C130*60*Cost!$H$10*Cost!$H$11*Cost!$D$7/1000,IF($P$10=$A$3,C130*60*Cost!$H$10*Cost!$H$11*Cost!$D$8/1000,IF($P$10=$A$4,C130*60*Cost!$H$10*Cost!$H$11*Cost!$D$9/1000,IF($P$10=$A$5,C130*60*Cost!$H$10*Cost!$H$11*Cost!$D$10/1000,IF($P$10=$A$6,C130*60*Cost!$H$10*Cost!$H$11*Cost!$D$11/1000,0)))))</f>
        <v>1546.9709257836632</v>
      </c>
      <c r="E130" s="89">
        <f t="shared" si="10"/>
        <v>11.943859809992084</v>
      </c>
      <c r="F130" s="278">
        <f>IF($P$10=$A$2,E130*60*Cost!$H$10*Cost!$H$11*Cost!$D$7/1000,IF($P$10=$A$3,E130*60*Cost!$H$10*Cost!$H$11*Cost!$D$8/1000,IF($P$10=$A$4,E130*60*Cost!$H$10*Cost!$H$11*Cost!$D$9/1000,IF($P$10=$A$5,E130*60*Cost!$H$10*Cost!$H$11*Cost!$D$10/1000,IF($P$10=$A$6,E130*60*Cost!$H$10*Cost!$H$11*Cost!$D$11/1000,0)))))</f>
        <v>1445.7526325251629</v>
      </c>
      <c r="G130" s="89">
        <f t="shared" si="11"/>
        <v>11.15813467019043</v>
      </c>
      <c r="H130" s="278">
        <f>IF($P$10=$A$2,G130*60*Cost!$H$10*Cost!$H$11*Cost!$D$7/1000,IF($P$10=$A$3,G130*60*Cost!$H$10*Cost!$H$11*Cost!$D$8/1000,IF($P$10=$A$4,G130*60*Cost!$H$10*Cost!$H$11*Cost!$D$9/1000,IF($P$10=$A$5,G130*60*Cost!$H$10*Cost!$H$11*Cost!$D$10/1000,IF($P$10=$A$6,G130*60*Cost!$H$10*Cost!$H$11*Cost!$D$11/1000,0)))))</f>
        <v>1350.6439986847765</v>
      </c>
      <c r="I130" s="89">
        <f t="shared" si="12"/>
        <v>10.401086853307245</v>
      </c>
      <c r="J130" s="278">
        <f>IF($P$10=$A$2,I130*60*Cost!$H$10*Cost!$H$11*Cost!$D$7/1000,IF($P$10=$A$3,I130*60*Cost!$H$10*Cost!$H$11*Cost!$D$8/1000,IF($P$10=$A$4,I130*60*Cost!$H$10*Cost!$H$11*Cost!$D$9/1000,IF($P$10=$A$5,I130*60*Cost!$H$10*Cost!$H$11*Cost!$D$10/1000,IF($P$10=$A$6,I130*60*Cost!$H$10*Cost!$H$11*Cost!$D$11/1000,0)))))</f>
        <v>1259.0066308976359</v>
      </c>
      <c r="K130" s="89">
        <f t="shared" si="13"/>
        <v>9.6736573265745562</v>
      </c>
      <c r="L130" s="278">
        <f>IF($P$10=$A$2,K130*60*Cost!$H$10*Cost!$H$11*Cost!$D$7/1000,IF($P$10=$A$3,K130*60*Cost!$H$10*Cost!$H$11*Cost!$D$8/1000,IF($P$10=$A$4,K130*60*Cost!$H$10*Cost!$H$11*Cost!$D$9/1000,IF($P$10=$A$5,K130*60*Cost!$H$10*Cost!$H$11*Cost!$D$10/1000,IF($P$10=$A$6,K130*60*Cost!$H$10*Cost!$H$11*Cost!$D$11/1000,0)))))</f>
        <v>1170.9544291821994</v>
      </c>
      <c r="M130" s="207">
        <f t="shared" si="15"/>
        <v>9.4385576111619756</v>
      </c>
      <c r="N130" s="278">
        <f>IF($P$10=$A$2,M130*60*Cost!$H$10*Cost!$H$11*Cost!$D$7/1000,IF($P$10=$A$3,M130*60*Cost!$H$10*Cost!$H$11*Cost!$D$8/1000,IF($P$10=$A$4,M130*60*Cost!$H$10*Cost!$H$11*Cost!$D$9/1000,IF($P$10=$A$5,M130*60*Cost!$H$10*Cost!$H$11*Cost!$D$10/1000,IF($P$10=$A$6,M130*60*Cost!$H$10*Cost!$H$11*Cost!$D$11/1000,0)))))</f>
        <v>1142.4966242622772</v>
      </c>
      <c r="O130" s="89">
        <f t="shared" si="17"/>
        <v>8.0265731447985917</v>
      </c>
      <c r="P130" s="278">
        <f>IF($P$10=$A$2,O130*60*Cost!$H$10*Cost!$H$11*Cost!$D$7/1000,IF($P$10=$A$3,O130*60*Cost!$H$10*Cost!$H$11*Cost!$D$8/1000,IF($P$10=$A$4,O130*60*Cost!$H$10*Cost!$H$11*Cost!$D$9/1000,IF($P$10=$A$5,O130*60*Cost!$H$10*Cost!$H$11*Cost!$D$10/1000,IF($P$10=$A$6,O130*60*Cost!$H$10*Cost!$H$11*Cost!$D$11/1000,0)))))</f>
        <v>971.58200438188419</v>
      </c>
      <c r="Q130" s="80"/>
    </row>
    <row r="131" spans="1:17" ht="22.5" customHeight="1" x14ac:dyDescent="0.35">
      <c r="A131" s="74"/>
      <c r="B131" s="91">
        <v>119</v>
      </c>
      <c r="C131" s="90">
        <f t="shared" si="9"/>
        <v>12.917894895182464</v>
      </c>
      <c r="D131" s="278">
        <f>IF($P$10=$A$2,C131*60*Cost!$H$10*Cost!$H$11*Cost!$D$7/1000,IF($P$10=$A$3,C131*60*Cost!$H$10*Cost!$H$11*Cost!$D$8/1000,IF($P$10=$A$4,C131*60*Cost!$H$10*Cost!$H$11*Cost!$D$9/1000,IF($P$10=$A$5,C131*60*Cost!$H$10*Cost!$H$11*Cost!$D$10/1000,IF($P$10=$A$6,C131*60*Cost!$H$10*Cost!$H$11*Cost!$D$11/1000,0)))))</f>
        <v>1563.6553717558904</v>
      </c>
      <c r="E131" s="89">
        <f t="shared" si="10"/>
        <v>12.079678319745829</v>
      </c>
      <c r="F131" s="278">
        <f>IF($P$10=$A$2,E131*60*Cost!$H$10*Cost!$H$11*Cost!$D$7/1000,IF($P$10=$A$3,E131*60*Cost!$H$10*Cost!$H$11*Cost!$D$8/1000,IF($P$10=$A$4,E131*60*Cost!$H$10*Cost!$H$11*Cost!$D$9/1000,IF($P$10=$A$5,E131*60*Cost!$H$10*Cost!$H$11*Cost!$D$10/1000,IF($P$10=$A$6,E131*60*Cost!$H$10*Cost!$H$11*Cost!$D$11/1000,0)))))</f>
        <v>1462.1928763948918</v>
      </c>
      <c r="G131" s="89">
        <f t="shared" si="11"/>
        <v>11.290781433061595</v>
      </c>
      <c r="H131" s="278">
        <f>IF($P$10=$A$2,G131*60*Cost!$H$10*Cost!$H$11*Cost!$D$7/1000,IF($P$10=$A$3,G131*60*Cost!$H$10*Cost!$H$11*Cost!$D$8/1000,IF($P$10=$A$4,G131*60*Cost!$H$10*Cost!$H$11*Cost!$D$9/1000,IF($P$10=$A$5,G131*60*Cost!$H$10*Cost!$H$11*Cost!$D$10/1000,IF($P$10=$A$6,G131*60*Cost!$H$10*Cost!$H$11*Cost!$D$11/1000,0)))))</f>
        <v>1366.7003162963153</v>
      </c>
      <c r="I131" s="89">
        <f t="shared" si="12"/>
        <v>10.533388226318406</v>
      </c>
      <c r="J131" s="278">
        <f>IF($P$10=$A$2,I131*60*Cost!$H$10*Cost!$H$11*Cost!$D$7/1000,IF($P$10=$A$3,I131*60*Cost!$H$10*Cost!$H$11*Cost!$D$8/1000,IF($P$10=$A$4,I131*60*Cost!$H$10*Cost!$H$11*Cost!$D$9/1000,IF($P$10=$A$5,I131*60*Cost!$H$10*Cost!$H$11*Cost!$D$10/1000,IF($P$10=$A$6,I131*60*Cost!$H$10*Cost!$H$11*Cost!$D$11/1000,0)))))</f>
        <v>1275.0211405587056</v>
      </c>
      <c r="K131" s="89">
        <f t="shared" si="13"/>
        <v>9.8123186719057944</v>
      </c>
      <c r="L131" s="278">
        <f>IF($P$10=$A$2,K131*60*Cost!$H$10*Cost!$H$11*Cost!$D$7/1000,IF($P$10=$A$3,K131*60*Cost!$H$10*Cost!$H$11*Cost!$D$8/1000,IF($P$10=$A$4,K131*60*Cost!$H$10*Cost!$H$11*Cost!$D$9/1000,IF($P$10=$A$5,K131*60*Cost!$H$10*Cost!$H$11*Cost!$D$10/1000,IF($P$10=$A$6,K131*60*Cost!$H$10*Cost!$H$11*Cost!$D$11/1000,0)))))</f>
        <v>1187.7387860175338</v>
      </c>
      <c r="M131" s="207">
        <f t="shared" si="15"/>
        <v>9.5926112680180058</v>
      </c>
      <c r="N131" s="278">
        <f>IF($P$10=$A$2,M131*60*Cost!$H$10*Cost!$H$11*Cost!$D$7/1000,IF($P$10=$A$3,M131*60*Cost!$H$10*Cost!$H$11*Cost!$D$8/1000,IF($P$10=$A$4,M131*60*Cost!$H$10*Cost!$H$11*Cost!$D$9/1000,IF($P$10=$A$5,M131*60*Cost!$H$10*Cost!$H$11*Cost!$D$10/1000,IF($P$10=$A$6,M131*60*Cost!$H$10*Cost!$H$11*Cost!$D$11/1000,0)))))</f>
        <v>1161.1441539129021</v>
      </c>
      <c r="O131" s="89">
        <f t="shared" si="17"/>
        <v>8.1684717489214336</v>
      </c>
      <c r="P131" s="278">
        <f>IF($P$10=$A$2,O131*60*Cost!$H$10*Cost!$H$11*Cost!$D$7/1000,IF($P$10=$A$3,O131*60*Cost!$H$10*Cost!$H$11*Cost!$D$8/1000,IF($P$10=$A$4,O131*60*Cost!$H$10*Cost!$H$11*Cost!$D$9/1000,IF($P$10=$A$5,O131*60*Cost!$H$10*Cost!$H$11*Cost!$D$10/1000,IF($P$10=$A$6,O131*60*Cost!$H$10*Cost!$H$11*Cost!$D$11/1000,0)))))</f>
        <v>988.75821740898436</v>
      </c>
      <c r="Q131" s="80"/>
    </row>
    <row r="132" spans="1:17" ht="22.5" customHeight="1" thickBot="1" x14ac:dyDescent="0.4">
      <c r="A132" s="92"/>
      <c r="B132" s="93">
        <v>120</v>
      </c>
      <c r="C132" s="94">
        <f t="shared" si="9"/>
        <v>13.056045330893269</v>
      </c>
      <c r="D132" s="278">
        <f>IF($P$10=$A$2,C132*60*Cost!$H$10*Cost!$H$11*Cost!$D$7/1000,IF($P$10=$A$3,C132*60*Cost!$H$10*Cost!$H$11*Cost!$D$8/1000,IF($P$10=$A$4,C132*60*Cost!$H$10*Cost!$H$11*Cost!$D$9/1000,IF($P$10=$A$5,C132*60*Cost!$H$10*Cost!$H$11*Cost!$D$10/1000,IF($P$10=$A$6,C132*60*Cost!$H$10*Cost!$H$11*Cost!$D$11/1000,0)))))</f>
        <v>1580.3778851888012</v>
      </c>
      <c r="E132" s="95">
        <f t="shared" si="10"/>
        <v>12.215885326615249</v>
      </c>
      <c r="F132" s="278">
        <f>IF($P$10=$A$2,E132*60*Cost!$H$10*Cost!$H$11*Cost!$D$7/1000,IF($P$10=$A$3,E132*60*Cost!$H$10*Cost!$H$11*Cost!$D$8/1000,IF($P$10=$A$4,E132*60*Cost!$H$10*Cost!$H$11*Cost!$D$9/1000,IF($P$10=$A$5,E132*60*Cost!$H$10*Cost!$H$11*Cost!$D$10/1000,IF($P$10=$A$6,E132*60*Cost!$H$10*Cost!$H$11*Cost!$D$11/1000,0)))))</f>
        <v>1478.6801461621651</v>
      </c>
      <c r="G132" s="95">
        <f t="shared" si="11"/>
        <v>11.423875269197726</v>
      </c>
      <c r="H132" s="278">
        <f>IF($P$10=$A$2,G132*60*Cost!$H$10*Cost!$H$11*Cost!$D$7/1000,IF($P$10=$A$3,G132*60*Cost!$H$10*Cost!$H$11*Cost!$D$8/1000,IF($P$10=$A$4,G132*60*Cost!$H$10*Cost!$H$11*Cost!$D$9/1000,IF($P$10=$A$5,G132*60*Cost!$H$10*Cost!$H$11*Cost!$D$10/1000,IF($P$10=$A$6,G132*60*Cost!$H$10*Cost!$H$11*Cost!$D$11/1000,0)))))</f>
        <v>1382.810750195222</v>
      </c>
      <c r="I132" s="95">
        <f t="shared" si="12"/>
        <v>10.666244205650447</v>
      </c>
      <c r="J132" s="278">
        <f>IF($P$10=$A$2,I132*60*Cost!$H$10*Cost!$H$11*Cost!$D$7/1000,IF($P$10=$A$3,I132*60*Cost!$H$10*Cost!$H$11*Cost!$D$8/1000,IF($P$10=$A$4,I132*60*Cost!$H$10*Cost!$H$11*Cost!$D$9/1000,IF($P$10=$A$5,I132*60*Cost!$H$10*Cost!$H$11*Cost!$D$10/1000,IF($P$10=$A$6,I132*60*Cost!$H$10*Cost!$H$11*Cost!$D$11/1000,0)))))</f>
        <v>1291.1027829190184</v>
      </c>
      <c r="K132" s="95">
        <f>0.0031*POWER(B132,1.6865)</f>
        <v>9.9517822597283452</v>
      </c>
      <c r="L132" s="278">
        <f>IF($P$10=$A$2,K132*60*Cost!$H$10*Cost!$H$11*Cost!$D$7/1000,IF($P$10=$A$3,K132*60*Cost!$H$10*Cost!$H$11*Cost!$D$8/1000,IF($P$10=$A$4,K132*60*Cost!$H$10*Cost!$H$11*Cost!$D$9/1000,IF($P$10=$A$5,K132*60*Cost!$H$10*Cost!$H$11*Cost!$D$10/1000,IF($P$10=$A$6,K132*60*Cost!$H$10*Cost!$H$11*Cost!$D$11/1000,0)))))</f>
        <v>1204.6202508407546</v>
      </c>
      <c r="M132" s="208">
        <f t="shared" si="15"/>
        <v>9.7478585944150939</v>
      </c>
      <c r="N132" s="278">
        <f>IF($P$10=$A$2,M132*60*Cost!$H$10*Cost!$H$11*Cost!$D$7/1000,IF($P$10=$A$3,M132*60*Cost!$H$10*Cost!$H$11*Cost!$D$8/1000,IF($P$10=$A$4,M132*60*Cost!$H$10*Cost!$H$11*Cost!$D$9/1000,IF($P$10=$A$5,M132*60*Cost!$H$10*Cost!$H$11*Cost!$D$10/1000,IF($P$10=$A$6,M132*60*Cost!$H$10*Cost!$H$11*Cost!$D$11/1000,0)))))</f>
        <v>1179.9361721048194</v>
      </c>
      <c r="O132" s="95">
        <f>0.0004*POWER(B132,2.0766)</f>
        <v>8.3116599498031629</v>
      </c>
      <c r="P132" s="281">
        <f>IF($P$10=$A$2,O132*60*Cost!$H$10*Cost!$H$11*Cost!$D$7/1000,IF($P$10=$A$3,O132*60*Cost!$H$10*Cost!$H$11*Cost!$D$8/1000,IF($P$10=$A$4,O132*60*Cost!$H$10*Cost!$H$11*Cost!$D$9/1000,IF($P$10=$A$5,O132*60*Cost!$H$10*Cost!$H$11*Cost!$D$10/1000,IF($P$10=$A$6,O132*60*Cost!$H$10*Cost!$H$11*Cost!$D$11/1000,0)))))</f>
        <v>1006.0905305526899</v>
      </c>
      <c r="Q132" s="80"/>
    </row>
    <row r="133" spans="1:17" ht="22.5" customHeight="1" x14ac:dyDescent="0.35">
      <c r="A133" s="74"/>
      <c r="B133" s="74"/>
      <c r="C133" s="79"/>
      <c r="D133" s="74"/>
      <c r="E133" s="74"/>
      <c r="F133" s="74"/>
      <c r="G133" s="79"/>
      <c r="H133" s="74"/>
      <c r="I133" s="79"/>
      <c r="J133" s="74"/>
      <c r="K133" s="79"/>
      <c r="L133" s="74"/>
      <c r="M133" s="205"/>
      <c r="N133" s="74"/>
      <c r="O133" s="79"/>
      <c r="P133" s="74"/>
      <c r="Q133" s="80"/>
    </row>
    <row r="134" spans="1:17" ht="22.5" customHeight="1" x14ac:dyDescent="0.35">
      <c r="A134" s="74"/>
      <c r="B134" s="326" t="str">
        <f>Translations!$A$94&amp;": "&amp;Translations!$A$92&amp;" X 60 X "&amp;Translations!$A$61&amp;" X "&amp;Translations!$A$62&amp;" X "&amp;Translations!$A$95&amp;" ($) / 1000 CuFt. = "&amp;Translations!$A$96</f>
        <v>Formula: Leak Rate X 60 X Hours Per Day X Days Per Year X Gas Cost ($) / 1000 CuFt. = Potential Cost Avoidance (Annually)</v>
      </c>
      <c r="C134" s="326"/>
      <c r="D134" s="326"/>
      <c r="E134" s="326"/>
      <c r="F134" s="326"/>
      <c r="G134" s="326"/>
      <c r="H134" s="326"/>
      <c r="I134" s="326"/>
      <c r="J134" s="326"/>
      <c r="K134" s="326"/>
      <c r="L134" s="326"/>
      <c r="M134" s="326"/>
      <c r="N134" s="326"/>
      <c r="O134" s="326"/>
      <c r="P134" s="326"/>
      <c r="Q134" s="80"/>
    </row>
    <row r="135" spans="1:17" ht="22.5" customHeight="1" thickBot="1" x14ac:dyDescent="0.4">
      <c r="A135" s="74"/>
      <c r="B135" s="96"/>
      <c r="C135" s="96"/>
      <c r="D135" s="96"/>
      <c r="E135" s="96"/>
      <c r="F135" s="96"/>
      <c r="G135" s="96"/>
      <c r="H135" s="96"/>
      <c r="I135" s="96"/>
      <c r="J135" s="96"/>
      <c r="K135" s="96"/>
      <c r="L135" s="96"/>
      <c r="M135" s="209"/>
      <c r="N135" s="96"/>
      <c r="O135" s="96"/>
      <c r="P135" s="96"/>
      <c r="Q135" s="80"/>
    </row>
    <row r="136" spans="1:17" ht="22.5" customHeight="1" thickBot="1" x14ac:dyDescent="0.55000000000000004">
      <c r="A136" s="74"/>
      <c r="B136" s="81" t="str">
        <f>Translations!$A$97</f>
        <v>Orifice Leak Rate</v>
      </c>
      <c r="C136" s="97"/>
      <c r="D136" s="98"/>
      <c r="E136" s="99" t="str">
        <f>Translations!$A$99</f>
        <v>Reference only</v>
      </c>
      <c r="F136" s="98"/>
      <c r="G136" s="99" t="str">
        <f>Translations!$A$98</f>
        <v>Based on 8760 Hours/ Year</v>
      </c>
      <c r="H136" s="98"/>
      <c r="I136" s="97"/>
      <c r="J136" s="98"/>
      <c r="K136" s="100"/>
      <c r="L136" s="101"/>
      <c r="M136" s="100"/>
      <c r="N136" s="102" t="str">
        <f>Translations!$A$100</f>
        <v>Air</v>
      </c>
      <c r="O136" s="79"/>
      <c r="P136" s="74"/>
      <c r="Q136" s="80"/>
    </row>
    <row r="137" spans="1:17" ht="30.75" customHeight="1" x14ac:dyDescent="0.35">
      <c r="A137" s="74"/>
      <c r="B137" s="103" t="str">
        <f>Translations!$A$101</f>
        <v>Diameter of Leak</v>
      </c>
      <c r="C137" s="324" t="s">
        <v>5</v>
      </c>
      <c r="D137" s="324"/>
      <c r="E137" s="324" t="s">
        <v>13</v>
      </c>
      <c r="F137" s="324"/>
      <c r="G137" s="324" t="s">
        <v>0</v>
      </c>
      <c r="H137" s="324"/>
      <c r="I137" s="324" t="s">
        <v>1</v>
      </c>
      <c r="J137" s="324"/>
      <c r="K137" s="324" t="s">
        <v>2</v>
      </c>
      <c r="L137" s="324"/>
      <c r="M137" s="324" t="s">
        <v>3</v>
      </c>
      <c r="N137" s="325"/>
      <c r="O137" s="79"/>
      <c r="P137" s="74"/>
      <c r="Q137" s="80"/>
    </row>
    <row r="138" spans="1:17" ht="18" x14ac:dyDescent="0.35">
      <c r="A138" s="74"/>
      <c r="B138" s="104" t="s">
        <v>14</v>
      </c>
      <c r="C138" s="90">
        <v>0.58199999999999996</v>
      </c>
      <c r="D138" s="279">
        <f>C138*Cost!$D$7*60*Cost!$H$10*Cost!$H$11/1000</f>
        <v>70.448585759999986</v>
      </c>
      <c r="E138" s="90">
        <v>0.49399999999999999</v>
      </c>
      <c r="F138" s="279">
        <f>E138*Cost!$D$7*60*Cost!$H$10*Cost!$H$11/1000</f>
        <v>59.796565919999999</v>
      </c>
      <c r="G138" s="90">
        <v>0.40600000000000003</v>
      </c>
      <c r="H138" s="279">
        <f>G138*Cost!$D$7*60*Cost!$H$10*Cost!$H$11/1000</f>
        <v>49.144546080000012</v>
      </c>
      <c r="I138" s="90">
        <v>0.318</v>
      </c>
      <c r="J138" s="279">
        <f>I138*Cost!$D$7*60*Cost!$H$10*Cost!$H$11/1000</f>
        <v>38.492526239999997</v>
      </c>
      <c r="K138" s="90">
        <v>0.22900000000000001</v>
      </c>
      <c r="L138" s="279">
        <f>K138*Cost!$D$7*60*Cost!$H$10*Cost!$H$11/1000</f>
        <v>27.719460720000004</v>
      </c>
      <c r="M138" s="210">
        <v>0.14000000000000001</v>
      </c>
      <c r="N138" s="278">
        <f>M138*Cost!$D$7*60*Cost!$H$10*Cost!$H$11/1000</f>
        <v>16.946395200000001</v>
      </c>
      <c r="O138" s="79"/>
      <c r="P138" s="74"/>
      <c r="Q138" s="80"/>
    </row>
    <row r="139" spans="1:17" ht="18" x14ac:dyDescent="0.35">
      <c r="A139" s="74"/>
      <c r="B139" s="104" t="s">
        <v>15</v>
      </c>
      <c r="C139" s="90">
        <v>2.37</v>
      </c>
      <c r="D139" s="279">
        <f>C139*Cost!$D$7*60*Cost!$H$10*Cost!$H$11/1000</f>
        <v>286.87826160000003</v>
      </c>
      <c r="E139" s="90">
        <v>1.98</v>
      </c>
      <c r="F139" s="279">
        <f>E139*Cost!$D$7*60*Cost!$H$10*Cost!$H$11/1000</f>
        <v>239.67044640000003</v>
      </c>
      <c r="G139" s="90">
        <v>1.62</v>
      </c>
      <c r="H139" s="279">
        <f>G139*Cost!$D$7*60*Cost!$H$10*Cost!$H$11/1000</f>
        <v>196.09400160000004</v>
      </c>
      <c r="I139" s="90">
        <v>1.27</v>
      </c>
      <c r="J139" s="279">
        <f>I139*Cost!$D$7*60*Cost!$H$10*Cost!$H$11/1000</f>
        <v>153.7280136</v>
      </c>
      <c r="K139" s="90">
        <v>0.91600000000000004</v>
      </c>
      <c r="L139" s="279">
        <f>K139*Cost!$D$7*60*Cost!$H$10*Cost!$H$11/1000</f>
        <v>110.87784288000002</v>
      </c>
      <c r="M139" s="210">
        <v>0.56000000000000005</v>
      </c>
      <c r="N139" s="278">
        <f>M139*Cost!$D$7*60*Cost!$H$10*Cost!$H$11/1000</f>
        <v>67.785580800000005</v>
      </c>
      <c r="O139" s="79"/>
      <c r="P139" s="74"/>
      <c r="Q139" s="80"/>
    </row>
    <row r="140" spans="1:17" ht="18" x14ac:dyDescent="0.35">
      <c r="A140" s="74"/>
      <c r="B140" s="104" t="s">
        <v>16</v>
      </c>
      <c r="C140" s="90">
        <v>9.4499999999999993</v>
      </c>
      <c r="D140" s="279">
        <f>C140*Cost!$D$7*60*Cost!$H$10*Cost!$H$11/1000</f>
        <v>1143.8816760000002</v>
      </c>
      <c r="E140" s="105">
        <v>7.9</v>
      </c>
      <c r="F140" s="279">
        <f>E140*Cost!$D$7*60*Cost!$H$10*Cost!$H$11/1000</f>
        <v>956.26087200000018</v>
      </c>
      <c r="G140" s="90">
        <v>6.49</v>
      </c>
      <c r="H140" s="279">
        <f>G140*Cost!$D$7*60*Cost!$H$10*Cost!$H$11/1000</f>
        <v>785.58646320000014</v>
      </c>
      <c r="I140" s="90">
        <v>5.08</v>
      </c>
      <c r="J140" s="279">
        <f>I140*Cost!$D$7*60*Cost!$H$10*Cost!$H$11/1000</f>
        <v>614.91205439999999</v>
      </c>
      <c r="K140" s="90">
        <v>3.66</v>
      </c>
      <c r="L140" s="279">
        <f>K140*Cost!$D$7*60*Cost!$H$10*Cost!$H$11/1000</f>
        <v>443.02718880000015</v>
      </c>
      <c r="M140" s="210">
        <v>2.25</v>
      </c>
      <c r="N140" s="278">
        <f>M140*Cost!$D$7*60*Cost!$H$10*Cost!$H$11/1000</f>
        <v>272.35278000000005</v>
      </c>
      <c r="O140" s="79"/>
      <c r="P140" s="74"/>
      <c r="Q140" s="80"/>
    </row>
    <row r="141" spans="1:17" ht="15.6" x14ac:dyDescent="0.3">
      <c r="A141" s="74"/>
      <c r="B141" s="104" t="s">
        <v>17</v>
      </c>
      <c r="C141" s="105">
        <v>37.5</v>
      </c>
      <c r="D141" s="279">
        <f>C141*Cost!$D$7*60*Cost!$H$10*Cost!$H$11/1000</f>
        <v>4539.2129999999997</v>
      </c>
      <c r="E141" s="105">
        <v>31.6</v>
      </c>
      <c r="F141" s="279">
        <f>E141*Cost!$D$7*60*Cost!$H$10*Cost!$H$11/1000</f>
        <v>3825.0434880000007</v>
      </c>
      <c r="G141" s="106">
        <v>26</v>
      </c>
      <c r="H141" s="279">
        <f>G141*Cost!$D$7*60*Cost!$H$10*Cost!$H$11/1000</f>
        <v>3147.18768</v>
      </c>
      <c r="I141" s="105">
        <v>20.3</v>
      </c>
      <c r="J141" s="279">
        <f>I141*Cost!$D$7*60*Cost!$H$10*Cost!$H$11/1000</f>
        <v>2457.2273040000009</v>
      </c>
      <c r="K141" s="105">
        <v>14.7</v>
      </c>
      <c r="L141" s="279">
        <f>K141*Cost!$D$7*60*Cost!$H$10*Cost!$H$11/1000</f>
        <v>1779.3714960000002</v>
      </c>
      <c r="M141" s="210">
        <v>8.98</v>
      </c>
      <c r="N141" s="278">
        <f>M141*Cost!$D$7*60*Cost!$H$10*Cost!$H$11/1000</f>
        <v>1086.9902064</v>
      </c>
      <c r="O141" s="79"/>
      <c r="P141" s="74"/>
    </row>
    <row r="142" spans="1:17" ht="15.6" x14ac:dyDescent="0.3">
      <c r="A142" s="74"/>
      <c r="B142" s="104" t="s">
        <v>18</v>
      </c>
      <c r="C142" s="106">
        <v>150</v>
      </c>
      <c r="D142" s="279">
        <f>C142*Cost!$D$7*60*Cost!$H$10*Cost!$H$11/1000</f>
        <v>18156.851999999999</v>
      </c>
      <c r="E142" s="106">
        <v>126</v>
      </c>
      <c r="F142" s="279">
        <f>E142*Cost!$D$7*60*Cost!$H$10*Cost!$H$11/1000</f>
        <v>15251.755680000002</v>
      </c>
      <c r="G142" s="106">
        <v>104</v>
      </c>
      <c r="H142" s="279">
        <f>G142*Cost!$D$7*60*Cost!$H$10*Cost!$H$11/1000</f>
        <v>12588.75072</v>
      </c>
      <c r="I142" s="105">
        <v>81.3</v>
      </c>
      <c r="J142" s="279">
        <f>I142*Cost!$D$7*60*Cost!$H$10*Cost!$H$11/1000</f>
        <v>9841.0137840000025</v>
      </c>
      <c r="K142" s="105">
        <v>58.6</v>
      </c>
      <c r="L142" s="279">
        <f>K142*Cost!$D$7*60*Cost!$H$10*Cost!$H$11/1000</f>
        <v>7093.2768480000013</v>
      </c>
      <c r="M142" s="210">
        <v>35.9</v>
      </c>
      <c r="N142" s="278">
        <f>M142*Cost!$D$7*60*Cost!$H$10*Cost!$H$11/1000</f>
        <v>4345.5399120000002</v>
      </c>
      <c r="O142" s="79"/>
      <c r="P142" s="74"/>
    </row>
    <row r="143" spans="1:17" ht="15.6" x14ac:dyDescent="0.3">
      <c r="A143" s="74"/>
      <c r="B143" s="104" t="s">
        <v>19</v>
      </c>
      <c r="C143" s="106">
        <v>338</v>
      </c>
      <c r="D143" s="279">
        <f>C143*Cost!$D$7*60*Cost!$H$10*Cost!$H$11/1000</f>
        <v>40913.439840000006</v>
      </c>
      <c r="E143" s="106">
        <v>284</v>
      </c>
      <c r="F143" s="279">
        <f>E143*Cost!$D$7*60*Cost!$H$10*Cost!$H$11/1000</f>
        <v>34376.973120000002</v>
      </c>
      <c r="G143" s="106">
        <v>234</v>
      </c>
      <c r="H143" s="279">
        <f>G143*Cost!$D$7*60*Cost!$H$10*Cost!$H$11/1000</f>
        <v>28324.689120000003</v>
      </c>
      <c r="I143" s="106">
        <v>184</v>
      </c>
      <c r="J143" s="279">
        <f>I143*Cost!$D$7*60*Cost!$H$10*Cost!$H$11/1000</f>
        <v>22272.405120000003</v>
      </c>
      <c r="K143" s="106">
        <v>132</v>
      </c>
      <c r="L143" s="279">
        <f>K143*Cost!$D$7*60*Cost!$H$10*Cost!$H$11/1000</f>
        <v>15978.029759999999</v>
      </c>
      <c r="M143" s="210">
        <v>80.900000000000006</v>
      </c>
      <c r="N143" s="278">
        <f>M143*Cost!$D$7*60*Cost!$H$10*Cost!$H$11/1000</f>
        <v>9792.5955120000017</v>
      </c>
      <c r="O143" s="79"/>
      <c r="P143" s="74"/>
    </row>
    <row r="144" spans="1:17" ht="15.6" x14ac:dyDescent="0.3">
      <c r="A144" s="74"/>
      <c r="B144" s="104" t="s">
        <v>20</v>
      </c>
      <c r="C144" s="106">
        <v>600</v>
      </c>
      <c r="D144" s="279">
        <f>C144*Cost!$D$7*60*Cost!$H$10*Cost!$H$11/1000</f>
        <v>72627.407999999996</v>
      </c>
      <c r="E144" s="106">
        <v>506</v>
      </c>
      <c r="F144" s="279">
        <f>E144*Cost!$D$7*60*Cost!$H$10*Cost!$H$11/1000</f>
        <v>61249.114080000007</v>
      </c>
      <c r="G144" s="106">
        <v>415</v>
      </c>
      <c r="H144" s="279">
        <f>G144*Cost!$D$7*60*Cost!$H$10*Cost!$H$11/1000</f>
        <v>50233.957200000012</v>
      </c>
      <c r="I144" s="106">
        <v>324</v>
      </c>
      <c r="J144" s="279">
        <f>I144*Cost!$D$7*60*Cost!$H$10*Cost!$H$11/1000</f>
        <v>39218.800320000009</v>
      </c>
      <c r="K144" s="106">
        <v>235</v>
      </c>
      <c r="L144" s="279">
        <f>K144*Cost!$D$7*60*Cost!$H$10*Cost!$H$11/1000</f>
        <v>28445.734800000009</v>
      </c>
      <c r="M144" s="210">
        <v>144</v>
      </c>
      <c r="N144" s="278">
        <f>M144*Cost!$D$7*60*Cost!$H$10*Cost!$H$11/1000</f>
        <v>17430.577920000003</v>
      </c>
      <c r="O144" s="79"/>
      <c r="P144" s="74"/>
    </row>
    <row r="145" spans="1:16" ht="15.6" x14ac:dyDescent="0.3">
      <c r="A145" s="74"/>
      <c r="B145" s="104" t="s">
        <v>21</v>
      </c>
      <c r="C145" s="106">
        <v>910</v>
      </c>
      <c r="D145" s="279">
        <f>C145*Cost!$D$7*60*Cost!$H$10*Cost!$H$11/1000</f>
        <v>110151.56880000002</v>
      </c>
      <c r="E145" s="106">
        <v>790</v>
      </c>
      <c r="F145" s="279">
        <f>E145*Cost!$D$7*60*Cost!$H$10*Cost!$H$11/1000</f>
        <v>95626.087200000009</v>
      </c>
      <c r="G145" s="106">
        <v>649</v>
      </c>
      <c r="H145" s="279">
        <f>G145*Cost!$D$7*60*Cost!$H$10*Cost!$H$11/1000</f>
        <v>78558.646320000014</v>
      </c>
      <c r="I145" s="106">
        <v>508</v>
      </c>
      <c r="J145" s="279">
        <f>I145*Cost!$D$7*60*Cost!$H$10*Cost!$H$11/1000</f>
        <v>61491.205440000005</v>
      </c>
      <c r="K145" s="106">
        <v>366</v>
      </c>
      <c r="L145" s="279">
        <f>K145*Cost!$D$7*60*Cost!$H$10*Cost!$H$11/1000</f>
        <v>44302.718880000008</v>
      </c>
      <c r="M145" s="210">
        <v>225</v>
      </c>
      <c r="N145" s="278">
        <f>M145*Cost!$D$7*60*Cost!$H$10*Cost!$H$11/1000</f>
        <v>27235.278000000002</v>
      </c>
      <c r="O145" s="79"/>
      <c r="P145" s="74"/>
    </row>
    <row r="146" spans="1:16" ht="15.6" x14ac:dyDescent="0.3">
      <c r="A146" s="74"/>
      <c r="B146" s="104" t="s">
        <v>22</v>
      </c>
      <c r="C146" s="106">
        <v>1315</v>
      </c>
      <c r="D146" s="279">
        <f>C146*Cost!$D$7*60*Cost!$H$10*Cost!$H$11/1000</f>
        <v>159175.06920000003</v>
      </c>
      <c r="E146" s="106">
        <v>1138</v>
      </c>
      <c r="F146" s="279">
        <f>E146*Cost!$D$7*60*Cost!$H$10*Cost!$H$11/1000</f>
        <v>137749.98384</v>
      </c>
      <c r="G146" s="106">
        <v>934</v>
      </c>
      <c r="H146" s="279">
        <f>G146*Cost!$D$7*60*Cost!$H$10*Cost!$H$11/1000</f>
        <v>113056.66512000002</v>
      </c>
      <c r="I146" s="106">
        <v>729</v>
      </c>
      <c r="J146" s="279">
        <f>I146*Cost!$D$7*60*Cost!$H$10*Cost!$H$11/1000</f>
        <v>88242.300720000028</v>
      </c>
      <c r="K146" s="106">
        <v>528</v>
      </c>
      <c r="L146" s="279">
        <f>K146*Cost!$D$7*60*Cost!$H$10*Cost!$H$11/1000</f>
        <v>63912.119039999998</v>
      </c>
      <c r="M146" s="210">
        <v>323</v>
      </c>
      <c r="N146" s="278">
        <f>M146*Cost!$D$7*60*Cost!$H$10*Cost!$H$11/1000</f>
        <v>39097.754640000006</v>
      </c>
      <c r="O146" s="79"/>
      <c r="P146" s="74"/>
    </row>
    <row r="147" spans="1:16" ht="15.6" x14ac:dyDescent="0.3">
      <c r="A147" s="74"/>
      <c r="B147" s="104" t="s">
        <v>23</v>
      </c>
      <c r="C147" s="106">
        <v>1789</v>
      </c>
      <c r="D147" s="279">
        <f>C147*Cost!$D$7*60*Cost!$H$10*Cost!$H$11/1000</f>
        <v>216550.72152000008</v>
      </c>
      <c r="E147" s="106">
        <v>1549</v>
      </c>
      <c r="F147" s="279">
        <f>E147*Cost!$D$7*60*Cost!$H$10*Cost!$H$11/1000</f>
        <v>187499.75832000002</v>
      </c>
      <c r="G147" s="106">
        <v>1272</v>
      </c>
      <c r="H147" s="279">
        <f>G147*Cost!$D$7*60*Cost!$H$10*Cost!$H$11/1000</f>
        <v>153970.10496000003</v>
      </c>
      <c r="I147" s="106">
        <v>994</v>
      </c>
      <c r="J147" s="279">
        <f>I147*Cost!$D$7*60*Cost!$H$10*Cost!$H$11/1000</f>
        <v>120319.40592000002</v>
      </c>
      <c r="K147" s="106">
        <v>718</v>
      </c>
      <c r="L147" s="279">
        <f>K147*Cost!$D$7*60*Cost!$H$10*Cost!$H$11/1000</f>
        <v>86910.798240000018</v>
      </c>
      <c r="M147" s="210">
        <v>440</v>
      </c>
      <c r="N147" s="278">
        <f>M147*Cost!$D$7*60*Cost!$H$10*Cost!$H$11/1000</f>
        <v>53260.099200000004</v>
      </c>
      <c r="O147" s="79"/>
      <c r="P147" s="74"/>
    </row>
    <row r="148" spans="1:16" ht="16.2" thickBot="1" x14ac:dyDescent="0.35">
      <c r="A148" s="74"/>
      <c r="B148" s="107" t="s">
        <v>24</v>
      </c>
      <c r="C148" s="108">
        <v>2338</v>
      </c>
      <c r="D148" s="280">
        <f>C148*Cost!$D$7*60*Cost!$H$10*Cost!$H$11/1000</f>
        <v>283004.79984000005</v>
      </c>
      <c r="E148" s="108">
        <v>2023</v>
      </c>
      <c r="F148" s="280">
        <f>E148*Cost!$D$7*60*Cost!$H$10*Cost!$H$11/1000</f>
        <v>244875.41064000002</v>
      </c>
      <c r="G148" s="108">
        <v>1661</v>
      </c>
      <c r="H148" s="280">
        <f>G148*Cost!$D$7*60*Cost!$H$10*Cost!$H$11/1000</f>
        <v>201056.87448000006</v>
      </c>
      <c r="I148" s="108">
        <v>1299</v>
      </c>
      <c r="J148" s="280">
        <f>I148*Cost!$D$7*60*Cost!$H$10*Cost!$H$11/1000</f>
        <v>157238.33832000001</v>
      </c>
      <c r="K148" s="108">
        <v>938</v>
      </c>
      <c r="L148" s="280">
        <f>K148*Cost!$D$7*60*Cost!$H$10*Cost!$H$11/1000</f>
        <v>113540.84784000002</v>
      </c>
      <c r="M148" s="211">
        <v>575</v>
      </c>
      <c r="N148" s="281">
        <f>M148*Cost!$D$7*60*Cost!$H$10*Cost!$H$11/1000</f>
        <v>69601.266000000018</v>
      </c>
      <c r="O148" s="79"/>
      <c r="P148" s="74"/>
    </row>
    <row r="149" spans="1:16" x14ac:dyDescent="0.25">
      <c r="A149" s="74"/>
      <c r="B149" s="74"/>
      <c r="C149" s="79"/>
      <c r="D149" s="74"/>
      <c r="E149" s="74"/>
      <c r="F149" s="74"/>
      <c r="G149" s="79"/>
      <c r="H149" s="74"/>
      <c r="I149" s="79"/>
      <c r="J149" s="74"/>
      <c r="K149" s="79"/>
      <c r="L149" s="74"/>
      <c r="M149" s="205"/>
      <c r="N149" s="74"/>
      <c r="O149" s="79"/>
      <c r="P149" s="74"/>
    </row>
    <row r="150" spans="1:16" x14ac:dyDescent="0.25">
      <c r="A150" s="74"/>
      <c r="B150" s="74"/>
      <c r="C150" s="79"/>
      <c r="D150" s="74"/>
      <c r="E150" s="74"/>
      <c r="F150" s="74"/>
      <c r="G150" s="79"/>
      <c r="H150" s="74"/>
      <c r="I150" s="79"/>
      <c r="J150" s="74"/>
      <c r="K150" s="79"/>
      <c r="L150" s="74"/>
      <c r="M150" s="205"/>
      <c r="N150" s="74"/>
      <c r="O150" s="79"/>
      <c r="P150" s="74"/>
    </row>
    <row r="151" spans="1:16" x14ac:dyDescent="0.25">
      <c r="A151" s="74"/>
      <c r="B151" s="74"/>
      <c r="C151" s="79"/>
      <c r="D151" s="74"/>
      <c r="E151" s="74"/>
      <c r="F151" s="74"/>
      <c r="G151" s="79"/>
      <c r="H151" s="74"/>
      <c r="I151" s="79"/>
      <c r="J151" s="74"/>
      <c r="K151" s="79"/>
      <c r="L151" s="74"/>
      <c r="M151" s="205"/>
      <c r="N151" s="74"/>
      <c r="O151" s="79"/>
      <c r="P151" s="74"/>
    </row>
    <row r="152" spans="1:16" x14ac:dyDescent="0.25">
      <c r="A152" s="74"/>
      <c r="B152" s="74"/>
      <c r="C152" s="79"/>
      <c r="D152" s="74"/>
      <c r="E152" s="74"/>
      <c r="F152" s="74"/>
      <c r="G152" s="79"/>
      <c r="H152" s="74"/>
      <c r="I152" s="79"/>
      <c r="J152" s="74"/>
      <c r="K152" s="79"/>
      <c r="L152" s="74"/>
      <c r="M152" s="205"/>
      <c r="N152" s="74"/>
      <c r="O152" s="79"/>
      <c r="P152" s="74"/>
    </row>
    <row r="153" spans="1:16" x14ac:dyDescent="0.25">
      <c r="A153" s="74"/>
      <c r="B153" s="74"/>
      <c r="C153" s="79"/>
      <c r="D153" s="74"/>
      <c r="E153" s="74"/>
      <c r="F153" s="74"/>
      <c r="G153" s="79"/>
      <c r="H153" s="74"/>
      <c r="I153" s="79"/>
      <c r="J153" s="74"/>
      <c r="K153" s="79"/>
      <c r="L153" s="74"/>
      <c r="M153" s="205"/>
      <c r="N153" s="74"/>
      <c r="O153" s="79"/>
      <c r="P153" s="74"/>
    </row>
    <row r="154" spans="1:16" x14ac:dyDescent="0.25">
      <c r="A154" s="74"/>
      <c r="B154" s="74"/>
      <c r="C154" s="79"/>
      <c r="D154" s="74"/>
      <c r="E154" s="74"/>
      <c r="F154" s="74"/>
      <c r="G154" s="79"/>
      <c r="H154" s="74"/>
      <c r="I154" s="79"/>
      <c r="J154" s="74"/>
      <c r="K154" s="79"/>
      <c r="L154" s="74"/>
      <c r="M154" s="205"/>
      <c r="N154" s="74"/>
      <c r="O154" s="79"/>
      <c r="P154" s="74"/>
    </row>
    <row r="155" spans="1:16" x14ac:dyDescent="0.25">
      <c r="A155" s="74"/>
      <c r="B155" s="74"/>
      <c r="C155" s="79"/>
      <c r="D155" s="74"/>
      <c r="E155" s="74"/>
      <c r="F155" s="74"/>
      <c r="G155" s="79"/>
      <c r="H155" s="74"/>
      <c r="I155" s="79"/>
      <c r="J155" s="74"/>
      <c r="K155" s="79"/>
      <c r="L155" s="74"/>
      <c r="M155" s="205"/>
      <c r="N155" s="74"/>
      <c r="O155" s="79"/>
      <c r="P155" s="74"/>
    </row>
    <row r="156" spans="1:16" x14ac:dyDescent="0.25">
      <c r="A156" s="74"/>
      <c r="B156" s="74"/>
      <c r="C156" s="79"/>
      <c r="D156" s="74"/>
      <c r="E156" s="74"/>
      <c r="F156" s="74"/>
      <c r="G156" s="79"/>
      <c r="H156" s="74"/>
      <c r="I156" s="79"/>
      <c r="J156" s="74"/>
      <c r="K156" s="79"/>
      <c r="L156" s="74"/>
      <c r="M156" s="205"/>
      <c r="N156" s="74"/>
      <c r="O156" s="79"/>
      <c r="P156" s="74"/>
    </row>
    <row r="157" spans="1:16" x14ac:dyDescent="0.25">
      <c r="A157" s="74"/>
      <c r="B157" s="74"/>
      <c r="C157" s="79"/>
      <c r="D157" s="74"/>
      <c r="E157" s="74"/>
      <c r="F157" s="74"/>
      <c r="G157" s="79"/>
      <c r="H157" s="74"/>
      <c r="I157" s="79"/>
      <c r="J157" s="74"/>
      <c r="K157" s="79"/>
      <c r="L157" s="74"/>
      <c r="M157" s="205"/>
      <c r="N157" s="74"/>
      <c r="O157" s="79"/>
      <c r="P157" s="74"/>
    </row>
    <row r="158" spans="1:16" x14ac:dyDescent="0.25">
      <c r="A158" s="74"/>
      <c r="B158" s="74"/>
      <c r="C158" s="79"/>
      <c r="D158" s="74"/>
      <c r="E158" s="74"/>
      <c r="F158" s="74"/>
      <c r="G158" s="79"/>
      <c r="H158" s="74"/>
      <c r="I158" s="79"/>
      <c r="J158" s="74"/>
      <c r="K158" s="79"/>
      <c r="L158" s="74"/>
      <c r="M158" s="205"/>
      <c r="N158" s="74"/>
      <c r="O158" s="79"/>
      <c r="P158" s="74"/>
    </row>
    <row r="159" spans="1:16" x14ac:dyDescent="0.25">
      <c r="A159" s="74"/>
      <c r="B159" s="74"/>
      <c r="C159" s="79"/>
      <c r="D159" s="74"/>
      <c r="E159" s="74"/>
      <c r="F159" s="74"/>
      <c r="G159" s="79"/>
      <c r="H159" s="74"/>
      <c r="I159" s="79"/>
      <c r="J159" s="74"/>
      <c r="K159" s="79"/>
      <c r="L159" s="74"/>
      <c r="M159" s="205"/>
      <c r="N159" s="74"/>
      <c r="O159" s="79"/>
      <c r="P159" s="74"/>
    </row>
    <row r="160" spans="1:16" x14ac:dyDescent="0.25">
      <c r="A160" s="74"/>
      <c r="B160" s="74"/>
      <c r="C160" s="79"/>
      <c r="D160" s="74"/>
      <c r="E160" s="74"/>
      <c r="F160" s="74"/>
      <c r="G160" s="79"/>
      <c r="H160" s="74"/>
      <c r="I160" s="79"/>
      <c r="J160" s="74"/>
      <c r="K160" s="79"/>
      <c r="L160" s="74"/>
      <c r="M160" s="205"/>
      <c r="N160" s="74"/>
      <c r="O160" s="79"/>
      <c r="P160" s="74"/>
    </row>
    <row r="161" spans="1:16" x14ac:dyDescent="0.25">
      <c r="A161" s="74"/>
      <c r="B161" s="74"/>
      <c r="C161" s="79"/>
      <c r="D161" s="74"/>
      <c r="E161" s="74"/>
      <c r="F161" s="74"/>
      <c r="G161" s="79"/>
      <c r="H161" s="74"/>
      <c r="I161" s="79"/>
      <c r="J161" s="74"/>
      <c r="K161" s="79"/>
      <c r="L161" s="74"/>
      <c r="M161" s="205"/>
      <c r="N161" s="74"/>
      <c r="O161" s="79"/>
      <c r="P161" s="74"/>
    </row>
    <row r="162" spans="1:16" x14ac:dyDescent="0.25">
      <c r="A162" s="74"/>
      <c r="B162" s="74"/>
      <c r="C162" s="79"/>
      <c r="D162" s="74"/>
      <c r="E162" s="74"/>
      <c r="F162" s="74"/>
      <c r="G162" s="79"/>
      <c r="H162" s="74"/>
      <c r="I162" s="79"/>
      <c r="J162" s="74"/>
      <c r="K162" s="79"/>
      <c r="L162" s="74"/>
      <c r="M162" s="205"/>
      <c r="N162" s="74"/>
      <c r="O162" s="79"/>
      <c r="P162" s="74"/>
    </row>
    <row r="163" spans="1:16" x14ac:dyDescent="0.25">
      <c r="A163" s="74"/>
      <c r="B163" s="74"/>
      <c r="C163" s="79"/>
      <c r="D163" s="74"/>
      <c r="E163" s="74"/>
      <c r="F163" s="74"/>
      <c r="G163" s="79"/>
      <c r="H163" s="74"/>
      <c r="I163" s="79"/>
      <c r="J163" s="74"/>
      <c r="K163" s="79"/>
      <c r="L163" s="74"/>
      <c r="M163" s="205"/>
      <c r="N163" s="74"/>
      <c r="O163" s="79"/>
      <c r="P163" s="74"/>
    </row>
    <row r="164" spans="1:16" x14ac:dyDescent="0.25">
      <c r="A164" s="74"/>
      <c r="B164" s="74"/>
      <c r="C164" s="79"/>
      <c r="D164" s="74"/>
      <c r="E164" s="74"/>
      <c r="F164" s="74"/>
      <c r="G164" s="79"/>
      <c r="H164" s="74"/>
      <c r="I164" s="79"/>
      <c r="J164" s="74"/>
      <c r="K164" s="79"/>
      <c r="L164" s="74"/>
      <c r="M164" s="205"/>
      <c r="N164" s="74"/>
      <c r="O164" s="79"/>
      <c r="P164" s="74"/>
    </row>
    <row r="165" spans="1:16" x14ac:dyDescent="0.25">
      <c r="A165" s="74"/>
      <c r="B165" s="74"/>
      <c r="C165" s="79"/>
      <c r="D165" s="74"/>
      <c r="E165" s="74"/>
      <c r="F165" s="74"/>
      <c r="G165" s="79"/>
      <c r="H165" s="74"/>
      <c r="I165" s="79"/>
      <c r="J165" s="74"/>
      <c r="K165" s="79"/>
      <c r="L165" s="74"/>
      <c r="M165" s="205"/>
      <c r="N165" s="74"/>
      <c r="O165" s="79"/>
      <c r="P165" s="74"/>
    </row>
    <row r="166" spans="1:16" x14ac:dyDescent="0.25">
      <c r="A166" s="74"/>
      <c r="B166" s="74"/>
      <c r="C166" s="79"/>
      <c r="D166" s="74"/>
      <c r="E166" s="74"/>
      <c r="F166" s="74"/>
      <c r="G166" s="79"/>
      <c r="H166" s="74"/>
      <c r="I166" s="79"/>
      <c r="J166" s="74"/>
      <c r="K166" s="79"/>
      <c r="L166" s="74"/>
      <c r="M166" s="205"/>
      <c r="N166" s="74"/>
      <c r="O166" s="79"/>
      <c r="P166" s="74"/>
    </row>
    <row r="167" spans="1:16" x14ac:dyDescent="0.25">
      <c r="A167" s="74"/>
      <c r="B167" s="74"/>
      <c r="C167" s="79"/>
      <c r="D167" s="74"/>
      <c r="E167" s="74"/>
      <c r="F167" s="74"/>
      <c r="G167" s="79"/>
      <c r="H167" s="74"/>
      <c r="I167" s="79"/>
      <c r="J167" s="74"/>
      <c r="K167" s="79"/>
      <c r="L167" s="74"/>
      <c r="M167" s="205"/>
      <c r="N167" s="74"/>
      <c r="O167" s="79"/>
      <c r="P167" s="74"/>
    </row>
    <row r="168" spans="1:16" x14ac:dyDescent="0.25">
      <c r="A168" s="74"/>
      <c r="B168" s="74"/>
      <c r="C168" s="79"/>
      <c r="D168" s="74"/>
      <c r="E168" s="74"/>
      <c r="F168" s="74"/>
      <c r="G168" s="79"/>
      <c r="H168" s="74"/>
      <c r="I168" s="79"/>
      <c r="J168" s="74"/>
      <c r="K168" s="79"/>
      <c r="L168" s="74"/>
      <c r="M168" s="205"/>
      <c r="N168" s="74"/>
      <c r="O168" s="79"/>
      <c r="P168" s="74"/>
    </row>
    <row r="169" spans="1:16" x14ac:dyDescent="0.25">
      <c r="A169" s="74"/>
      <c r="B169" s="74"/>
      <c r="C169" s="79"/>
      <c r="D169" s="74"/>
      <c r="E169" s="74"/>
      <c r="F169" s="74"/>
      <c r="G169" s="79"/>
      <c r="H169" s="74"/>
      <c r="I169" s="79"/>
      <c r="J169" s="74"/>
      <c r="K169" s="79"/>
      <c r="L169" s="74"/>
      <c r="M169" s="205"/>
      <c r="N169" s="74"/>
      <c r="O169" s="79"/>
      <c r="P169" s="74"/>
    </row>
    <row r="170" spans="1:16" x14ac:dyDescent="0.25">
      <c r="A170" s="74"/>
      <c r="B170" s="74"/>
      <c r="C170" s="79"/>
      <c r="D170" s="74"/>
      <c r="E170" s="74"/>
      <c r="F170" s="74"/>
      <c r="G170" s="79"/>
      <c r="H170" s="74"/>
      <c r="I170" s="79"/>
      <c r="J170" s="74"/>
      <c r="K170" s="79"/>
      <c r="L170" s="74"/>
      <c r="M170" s="205"/>
      <c r="N170" s="74"/>
      <c r="O170" s="79"/>
      <c r="P170" s="74"/>
    </row>
    <row r="171" spans="1:16" x14ac:dyDescent="0.25">
      <c r="A171" s="74"/>
      <c r="B171" s="74"/>
      <c r="C171" s="79"/>
      <c r="D171" s="74"/>
      <c r="E171" s="74"/>
      <c r="F171" s="74"/>
      <c r="G171" s="79"/>
      <c r="H171" s="74"/>
      <c r="I171" s="79"/>
      <c r="J171" s="74"/>
      <c r="K171" s="79"/>
      <c r="L171" s="74"/>
      <c r="M171" s="205"/>
      <c r="N171" s="74"/>
      <c r="O171" s="79"/>
      <c r="P171" s="74"/>
    </row>
    <row r="172" spans="1:16" x14ac:dyDescent="0.25">
      <c r="A172" s="74"/>
      <c r="B172" s="74"/>
      <c r="C172" s="79"/>
      <c r="D172" s="74"/>
      <c r="E172" s="74"/>
      <c r="F172" s="74"/>
      <c r="G172" s="79"/>
      <c r="H172" s="74"/>
      <c r="I172" s="79"/>
      <c r="J172" s="74"/>
      <c r="K172" s="79"/>
      <c r="L172" s="74"/>
      <c r="M172" s="205"/>
      <c r="N172" s="74"/>
      <c r="O172" s="79"/>
      <c r="P172" s="74"/>
    </row>
    <row r="173" spans="1:16" x14ac:dyDescent="0.25">
      <c r="A173" s="74"/>
      <c r="B173" s="74"/>
      <c r="C173" s="79"/>
      <c r="D173" s="74"/>
      <c r="E173" s="74"/>
      <c r="F173" s="74"/>
      <c r="G173" s="79"/>
      <c r="H173" s="74"/>
      <c r="I173" s="79"/>
      <c r="J173" s="74"/>
      <c r="K173" s="79"/>
      <c r="L173" s="74"/>
      <c r="M173" s="205"/>
      <c r="N173" s="74"/>
      <c r="O173" s="79"/>
      <c r="P173" s="74"/>
    </row>
    <row r="174" spans="1:16" x14ac:dyDescent="0.25">
      <c r="A174" s="74"/>
      <c r="B174" s="74"/>
      <c r="C174" s="79"/>
      <c r="D174" s="74"/>
      <c r="E174" s="74"/>
      <c r="F174" s="74"/>
      <c r="G174" s="79"/>
      <c r="H174" s="74"/>
      <c r="I174" s="79"/>
      <c r="J174" s="74"/>
      <c r="K174" s="79"/>
      <c r="L174" s="74"/>
      <c r="M174" s="205"/>
      <c r="N174" s="74"/>
      <c r="O174" s="79"/>
      <c r="P174" s="74"/>
    </row>
    <row r="175" spans="1:16" x14ac:dyDescent="0.25">
      <c r="A175" s="74"/>
      <c r="B175" s="74"/>
      <c r="C175" s="79"/>
      <c r="D175" s="74"/>
      <c r="E175" s="74"/>
      <c r="F175" s="74"/>
      <c r="G175" s="79"/>
      <c r="H175" s="74"/>
      <c r="I175" s="79"/>
      <c r="J175" s="74"/>
      <c r="K175" s="79"/>
      <c r="L175" s="74"/>
      <c r="M175" s="205"/>
      <c r="N175" s="74"/>
      <c r="O175" s="79"/>
      <c r="P175" s="74"/>
    </row>
    <row r="176" spans="1:16" x14ac:dyDescent="0.25">
      <c r="A176" s="74"/>
      <c r="B176" s="74"/>
      <c r="C176" s="79"/>
      <c r="D176" s="74"/>
      <c r="E176" s="74"/>
      <c r="F176" s="74"/>
      <c r="G176" s="79"/>
      <c r="H176" s="74"/>
      <c r="I176" s="79"/>
      <c r="J176" s="74"/>
      <c r="K176" s="79"/>
      <c r="L176" s="74"/>
      <c r="M176" s="205"/>
      <c r="N176" s="74"/>
      <c r="O176" s="79"/>
      <c r="P176" s="74"/>
    </row>
    <row r="177" spans="1:16" x14ac:dyDescent="0.25">
      <c r="A177" s="74"/>
      <c r="B177" s="74"/>
      <c r="C177" s="79"/>
      <c r="D177" s="74"/>
      <c r="E177" s="74"/>
      <c r="F177" s="74"/>
      <c r="G177" s="79"/>
      <c r="H177" s="74"/>
      <c r="I177" s="79"/>
      <c r="J177" s="74"/>
      <c r="K177" s="79"/>
      <c r="L177" s="74"/>
      <c r="M177" s="205"/>
      <c r="N177" s="74"/>
      <c r="O177" s="79"/>
      <c r="P177" s="74"/>
    </row>
    <row r="178" spans="1:16" x14ac:dyDescent="0.25">
      <c r="A178" s="74"/>
      <c r="B178" s="74"/>
      <c r="C178" s="79"/>
      <c r="D178" s="74"/>
      <c r="E178" s="74"/>
      <c r="F178" s="74"/>
      <c r="G178" s="79"/>
      <c r="H178" s="74"/>
      <c r="I178" s="79"/>
      <c r="J178" s="74"/>
      <c r="K178" s="79"/>
      <c r="L178" s="74"/>
      <c r="M178" s="205"/>
      <c r="N178" s="74"/>
      <c r="O178" s="79"/>
      <c r="P178" s="74"/>
    </row>
    <row r="179" spans="1:16" x14ac:dyDescent="0.25">
      <c r="A179" s="74"/>
      <c r="B179" s="74"/>
      <c r="C179" s="79"/>
      <c r="D179" s="74"/>
      <c r="E179" s="74"/>
      <c r="F179" s="74"/>
      <c r="G179" s="79"/>
      <c r="H179" s="74"/>
      <c r="I179" s="79"/>
      <c r="J179" s="74"/>
      <c r="K179" s="79"/>
      <c r="L179" s="74"/>
      <c r="M179" s="205"/>
      <c r="N179" s="74"/>
      <c r="O179" s="79"/>
      <c r="P179" s="74"/>
    </row>
    <row r="180" spans="1:16" x14ac:dyDescent="0.25">
      <c r="A180" s="74"/>
      <c r="B180" s="74"/>
      <c r="C180" s="79"/>
      <c r="D180" s="74"/>
      <c r="E180" s="74"/>
      <c r="F180" s="74"/>
      <c r="G180" s="79"/>
      <c r="H180" s="74"/>
      <c r="I180" s="79"/>
      <c r="J180" s="74"/>
      <c r="K180" s="79"/>
      <c r="L180" s="74"/>
      <c r="M180" s="205"/>
      <c r="N180" s="74"/>
      <c r="O180" s="79"/>
      <c r="P180" s="74"/>
    </row>
    <row r="181" spans="1:16" x14ac:dyDescent="0.25">
      <c r="A181" s="74"/>
      <c r="B181" s="74"/>
      <c r="C181" s="79"/>
      <c r="D181" s="74"/>
      <c r="E181" s="74"/>
      <c r="F181" s="74"/>
      <c r="G181" s="79"/>
      <c r="H181" s="74"/>
      <c r="I181" s="79"/>
      <c r="J181" s="74"/>
      <c r="K181" s="79"/>
      <c r="L181" s="74"/>
      <c r="M181" s="205"/>
      <c r="N181" s="74"/>
      <c r="O181" s="79"/>
      <c r="P181" s="74"/>
    </row>
    <row r="182" spans="1:16" x14ac:dyDescent="0.25">
      <c r="A182" s="74"/>
      <c r="B182" s="74"/>
      <c r="C182" s="79"/>
      <c r="D182" s="74"/>
      <c r="E182" s="74"/>
      <c r="F182" s="74"/>
      <c r="G182" s="79"/>
      <c r="H182" s="74"/>
      <c r="I182" s="79"/>
      <c r="J182" s="74"/>
      <c r="K182" s="79"/>
      <c r="L182" s="74"/>
      <c r="M182" s="205"/>
      <c r="N182" s="74"/>
      <c r="O182" s="79"/>
      <c r="P182" s="74"/>
    </row>
    <row r="183" spans="1:16" x14ac:dyDescent="0.25">
      <c r="A183" s="74"/>
      <c r="B183" s="74"/>
      <c r="C183" s="79"/>
      <c r="D183" s="74"/>
      <c r="E183" s="74"/>
      <c r="F183" s="74"/>
      <c r="G183" s="79"/>
      <c r="H183" s="74"/>
      <c r="I183" s="79"/>
      <c r="J183" s="74"/>
      <c r="K183" s="79"/>
      <c r="L183" s="74"/>
      <c r="M183" s="205"/>
      <c r="N183" s="74"/>
      <c r="O183" s="79"/>
      <c r="P183" s="74"/>
    </row>
    <row r="184" spans="1:16" x14ac:dyDescent="0.25">
      <c r="A184" s="74"/>
      <c r="B184" s="74"/>
      <c r="C184" s="79"/>
      <c r="D184" s="74"/>
      <c r="E184" s="74"/>
      <c r="F184" s="74"/>
      <c r="G184" s="79"/>
      <c r="H184" s="74"/>
      <c r="I184" s="79"/>
      <c r="J184" s="74"/>
      <c r="K184" s="79"/>
      <c r="L184" s="74"/>
      <c r="M184" s="205"/>
      <c r="N184" s="74"/>
      <c r="O184" s="79"/>
      <c r="P184" s="74"/>
    </row>
    <row r="185" spans="1:16" x14ac:dyDescent="0.25">
      <c r="A185" s="74"/>
      <c r="B185" s="74"/>
      <c r="C185" s="79"/>
      <c r="D185" s="74"/>
      <c r="E185" s="74"/>
      <c r="F185" s="74"/>
      <c r="G185" s="79"/>
      <c r="H185" s="74"/>
      <c r="I185" s="79"/>
      <c r="J185" s="74"/>
      <c r="K185" s="79"/>
      <c r="L185" s="74"/>
      <c r="M185" s="205"/>
      <c r="N185" s="74"/>
      <c r="O185" s="79"/>
      <c r="P185" s="74"/>
    </row>
    <row r="186" spans="1:16" x14ac:dyDescent="0.25">
      <c r="A186" s="74"/>
      <c r="B186" s="74"/>
      <c r="C186" s="79"/>
      <c r="D186" s="74"/>
      <c r="E186" s="74"/>
      <c r="F186" s="74"/>
      <c r="G186" s="79"/>
      <c r="H186" s="74"/>
      <c r="I186" s="79"/>
      <c r="J186" s="74"/>
      <c r="K186" s="79"/>
      <c r="L186" s="74"/>
      <c r="M186" s="205"/>
      <c r="N186" s="74"/>
      <c r="O186" s="79"/>
      <c r="P186" s="74"/>
    </row>
    <row r="187" spans="1:16" x14ac:dyDescent="0.25">
      <c r="A187" s="74"/>
      <c r="B187" s="74"/>
      <c r="C187" s="79"/>
      <c r="D187" s="74"/>
      <c r="E187" s="74"/>
      <c r="F187" s="74"/>
      <c r="G187" s="79"/>
      <c r="H187" s="74"/>
      <c r="I187" s="79"/>
      <c r="J187" s="74"/>
      <c r="K187" s="79"/>
      <c r="L187" s="74"/>
      <c r="M187" s="205"/>
      <c r="N187" s="74"/>
      <c r="O187" s="79"/>
      <c r="P187" s="74"/>
    </row>
    <row r="188" spans="1:16" x14ac:dyDescent="0.25">
      <c r="A188" s="74"/>
      <c r="B188" s="74"/>
      <c r="C188" s="79"/>
      <c r="D188" s="74"/>
      <c r="E188" s="74"/>
      <c r="F188" s="74"/>
      <c r="G188" s="79"/>
      <c r="H188" s="74"/>
      <c r="I188" s="79"/>
      <c r="J188" s="74"/>
      <c r="K188" s="79"/>
      <c r="L188" s="74"/>
      <c r="M188" s="205"/>
      <c r="N188" s="74"/>
      <c r="O188" s="79"/>
      <c r="P188" s="74"/>
    </row>
    <row r="189" spans="1:16" x14ac:dyDescent="0.25">
      <c r="A189" s="74"/>
      <c r="B189" s="74"/>
      <c r="C189" s="79"/>
      <c r="D189" s="74"/>
      <c r="E189" s="74"/>
      <c r="F189" s="74"/>
      <c r="G189" s="79"/>
      <c r="H189" s="74"/>
      <c r="I189" s="79"/>
      <c r="J189" s="74"/>
      <c r="K189" s="79"/>
      <c r="L189" s="74"/>
      <c r="M189" s="205"/>
      <c r="N189" s="74"/>
      <c r="O189" s="79"/>
      <c r="P189" s="74"/>
    </row>
    <row r="190" spans="1:16" x14ac:dyDescent="0.25">
      <c r="A190" s="74"/>
      <c r="B190" s="74"/>
      <c r="C190" s="79"/>
      <c r="D190" s="74"/>
      <c r="E190" s="74"/>
      <c r="F190" s="74"/>
      <c r="G190" s="79"/>
      <c r="H190" s="74"/>
      <c r="I190" s="79"/>
      <c r="J190" s="74"/>
      <c r="K190" s="79"/>
      <c r="L190" s="74"/>
      <c r="M190" s="205"/>
      <c r="N190" s="74"/>
      <c r="O190" s="79"/>
      <c r="P190" s="74"/>
    </row>
    <row r="191" spans="1:16" x14ac:dyDescent="0.25">
      <c r="A191" s="74"/>
      <c r="B191" s="74"/>
      <c r="C191" s="79"/>
      <c r="D191" s="74"/>
      <c r="E191" s="74"/>
      <c r="F191" s="74"/>
      <c r="G191" s="79"/>
      <c r="H191" s="74"/>
      <c r="I191" s="79"/>
      <c r="J191" s="74"/>
      <c r="K191" s="79"/>
      <c r="L191" s="74"/>
      <c r="M191" s="205"/>
      <c r="N191" s="74"/>
      <c r="O191" s="79"/>
      <c r="P191" s="74"/>
    </row>
    <row r="192" spans="1:16" x14ac:dyDescent="0.25">
      <c r="A192" s="74"/>
      <c r="B192" s="74"/>
      <c r="C192" s="79"/>
      <c r="D192" s="74"/>
      <c r="E192" s="74"/>
      <c r="F192" s="74"/>
      <c r="G192" s="79"/>
      <c r="H192" s="74"/>
      <c r="I192" s="79"/>
      <c r="J192" s="74"/>
      <c r="K192" s="79"/>
      <c r="L192" s="74"/>
      <c r="M192" s="205"/>
      <c r="N192" s="74"/>
      <c r="O192" s="79"/>
      <c r="P192" s="74"/>
    </row>
    <row r="193" spans="1:16" x14ac:dyDescent="0.25">
      <c r="A193" s="74"/>
      <c r="B193" s="74"/>
      <c r="C193" s="79"/>
      <c r="D193" s="74"/>
      <c r="E193" s="74"/>
      <c r="F193" s="74"/>
      <c r="G193" s="79"/>
      <c r="H193" s="74"/>
      <c r="I193" s="79"/>
      <c r="J193" s="74"/>
      <c r="K193" s="79"/>
      <c r="L193" s="74"/>
      <c r="M193" s="205"/>
      <c r="N193" s="74"/>
      <c r="O193" s="79"/>
      <c r="P193" s="74"/>
    </row>
    <row r="194" spans="1:16" x14ac:dyDescent="0.25">
      <c r="A194" s="74"/>
      <c r="B194" s="74"/>
      <c r="C194" s="79"/>
      <c r="D194" s="74"/>
      <c r="E194" s="74"/>
      <c r="F194" s="74"/>
      <c r="G194" s="79"/>
      <c r="H194" s="74"/>
      <c r="I194" s="79"/>
      <c r="J194" s="74"/>
      <c r="K194" s="79"/>
      <c r="L194" s="74"/>
      <c r="M194" s="205"/>
      <c r="N194" s="74"/>
      <c r="O194" s="79"/>
      <c r="P194" s="74"/>
    </row>
    <row r="195" spans="1:16" x14ac:dyDescent="0.25">
      <c r="A195" s="74"/>
      <c r="B195" s="74"/>
      <c r="C195" s="79"/>
      <c r="D195" s="74"/>
      <c r="E195" s="74"/>
      <c r="F195" s="74"/>
      <c r="G195" s="79"/>
      <c r="H195" s="74"/>
      <c r="I195" s="79"/>
      <c r="J195" s="74"/>
      <c r="K195" s="79"/>
      <c r="L195" s="74"/>
      <c r="M195" s="205"/>
      <c r="N195" s="74"/>
      <c r="O195" s="79"/>
      <c r="P195" s="74"/>
    </row>
    <row r="196" spans="1:16" x14ac:dyDescent="0.25">
      <c r="A196" s="74"/>
      <c r="B196" s="74"/>
      <c r="C196" s="79"/>
      <c r="D196" s="74"/>
      <c r="E196" s="74"/>
      <c r="F196" s="74"/>
      <c r="G196" s="79"/>
      <c r="H196" s="74"/>
      <c r="I196" s="79"/>
      <c r="J196" s="74"/>
      <c r="K196" s="79"/>
      <c r="L196" s="74"/>
      <c r="M196" s="205"/>
      <c r="N196" s="74"/>
      <c r="O196" s="79"/>
      <c r="P196" s="74"/>
    </row>
    <row r="197" spans="1:16" x14ac:dyDescent="0.25">
      <c r="A197" s="74"/>
      <c r="B197" s="74"/>
      <c r="C197" s="79"/>
      <c r="D197" s="74"/>
      <c r="E197" s="74"/>
      <c r="F197" s="74"/>
      <c r="G197" s="79"/>
      <c r="H197" s="74"/>
      <c r="I197" s="79"/>
      <c r="J197" s="74"/>
      <c r="K197" s="79"/>
      <c r="L197" s="74"/>
      <c r="M197" s="205"/>
      <c r="N197" s="74"/>
      <c r="O197" s="79"/>
      <c r="P197" s="74"/>
    </row>
    <row r="198" spans="1:16" x14ac:dyDescent="0.25">
      <c r="A198" s="74"/>
      <c r="B198" s="74"/>
      <c r="C198" s="79"/>
      <c r="D198" s="74"/>
      <c r="E198" s="74"/>
      <c r="F198" s="74"/>
      <c r="G198" s="79"/>
      <c r="H198" s="74"/>
      <c r="I198" s="79"/>
      <c r="J198" s="74"/>
      <c r="K198" s="79"/>
      <c r="L198" s="74"/>
      <c r="M198" s="205"/>
      <c r="N198" s="74"/>
      <c r="O198" s="79"/>
      <c r="P198" s="74"/>
    </row>
    <row r="199" spans="1:16" x14ac:dyDescent="0.25">
      <c r="A199" s="74"/>
      <c r="B199" s="74"/>
      <c r="C199" s="79"/>
      <c r="D199" s="74"/>
      <c r="E199" s="74"/>
      <c r="F199" s="74"/>
      <c r="G199" s="79"/>
      <c r="H199" s="74"/>
      <c r="I199" s="79"/>
      <c r="J199" s="74"/>
      <c r="K199" s="79"/>
      <c r="L199" s="74"/>
      <c r="M199" s="205"/>
      <c r="N199" s="74"/>
      <c r="O199" s="79"/>
      <c r="P199" s="74"/>
    </row>
    <row r="200" spans="1:16" x14ac:dyDescent="0.25">
      <c r="A200" s="74"/>
      <c r="B200" s="74"/>
      <c r="C200" s="79"/>
      <c r="D200" s="74"/>
      <c r="E200" s="74"/>
      <c r="F200" s="74"/>
      <c r="G200" s="79"/>
      <c r="H200" s="74"/>
      <c r="I200" s="79"/>
      <c r="J200" s="74"/>
      <c r="K200" s="79"/>
      <c r="L200" s="74"/>
      <c r="M200" s="205"/>
      <c r="N200" s="74"/>
      <c r="O200" s="79"/>
      <c r="P200" s="74"/>
    </row>
    <row r="201" spans="1:16" x14ac:dyDescent="0.25">
      <c r="A201" s="74"/>
      <c r="B201" s="74"/>
      <c r="C201" s="79"/>
      <c r="D201" s="74"/>
      <c r="E201" s="74"/>
      <c r="F201" s="74"/>
      <c r="G201" s="79"/>
      <c r="H201" s="74"/>
      <c r="I201" s="79"/>
      <c r="J201" s="74"/>
      <c r="K201" s="79"/>
      <c r="L201" s="74"/>
      <c r="M201" s="205"/>
      <c r="N201" s="74"/>
      <c r="O201" s="79"/>
      <c r="P201" s="74"/>
    </row>
    <row r="202" spans="1:16" x14ac:dyDescent="0.25">
      <c r="A202" s="74"/>
      <c r="B202" s="74"/>
      <c r="C202" s="79"/>
      <c r="D202" s="74"/>
      <c r="E202" s="74"/>
      <c r="F202" s="74"/>
      <c r="G202" s="79"/>
      <c r="H202" s="74"/>
      <c r="I202" s="79"/>
      <c r="J202" s="74"/>
      <c r="K202" s="79"/>
      <c r="L202" s="74"/>
      <c r="M202" s="205"/>
      <c r="N202" s="74"/>
      <c r="O202" s="79"/>
      <c r="P202" s="74"/>
    </row>
    <row r="203" spans="1:16" x14ac:dyDescent="0.25">
      <c r="A203" s="74"/>
      <c r="B203" s="74"/>
      <c r="C203" s="79"/>
      <c r="D203" s="74"/>
      <c r="E203" s="74"/>
      <c r="F203" s="74"/>
      <c r="G203" s="79"/>
      <c r="H203" s="74"/>
      <c r="I203" s="79"/>
      <c r="J203" s="74"/>
      <c r="K203" s="79"/>
      <c r="L203" s="74"/>
      <c r="M203" s="205"/>
      <c r="N203" s="74"/>
      <c r="O203" s="79"/>
      <c r="P203" s="74"/>
    </row>
    <row r="204" spans="1:16" x14ac:dyDescent="0.25">
      <c r="A204" s="74"/>
      <c r="B204" s="74"/>
      <c r="C204" s="79"/>
      <c r="D204" s="74"/>
      <c r="E204" s="74"/>
      <c r="F204" s="74"/>
      <c r="G204" s="79"/>
      <c r="H204" s="74"/>
      <c r="I204" s="79"/>
      <c r="J204" s="74"/>
      <c r="K204" s="79"/>
      <c r="L204" s="74"/>
      <c r="M204" s="205"/>
      <c r="N204" s="74"/>
      <c r="O204" s="79"/>
      <c r="P204" s="74"/>
    </row>
    <row r="205" spans="1:16" x14ac:dyDescent="0.25">
      <c r="A205" s="74"/>
      <c r="B205" s="74"/>
      <c r="C205" s="79"/>
      <c r="D205" s="74"/>
      <c r="E205" s="74"/>
      <c r="F205" s="74"/>
      <c r="G205" s="79"/>
      <c r="H205" s="74"/>
      <c r="I205" s="79"/>
      <c r="J205" s="74"/>
      <c r="K205" s="79"/>
      <c r="L205" s="74"/>
      <c r="M205" s="205"/>
      <c r="N205" s="74"/>
      <c r="O205" s="79"/>
      <c r="P205" s="74"/>
    </row>
    <row r="206" spans="1:16" x14ac:dyDescent="0.25">
      <c r="A206" s="74"/>
      <c r="B206" s="74"/>
      <c r="C206" s="79"/>
      <c r="D206" s="74"/>
      <c r="E206" s="74"/>
      <c r="F206" s="74"/>
      <c r="G206" s="79"/>
      <c r="H206" s="74"/>
      <c r="I206" s="79"/>
      <c r="J206" s="74"/>
      <c r="K206" s="79"/>
      <c r="L206" s="74"/>
      <c r="M206" s="205"/>
      <c r="N206" s="74"/>
      <c r="O206" s="79"/>
      <c r="P206" s="74"/>
    </row>
    <row r="207" spans="1:16" x14ac:dyDescent="0.25">
      <c r="A207" s="74"/>
      <c r="B207" s="74"/>
      <c r="C207" s="79"/>
      <c r="D207" s="74"/>
      <c r="E207" s="74"/>
      <c r="F207" s="74"/>
      <c r="G207" s="79"/>
      <c r="H207" s="74"/>
      <c r="I207" s="79"/>
      <c r="J207" s="74"/>
      <c r="K207" s="79"/>
      <c r="L207" s="74"/>
      <c r="M207" s="205"/>
      <c r="N207" s="74"/>
      <c r="O207" s="79"/>
      <c r="P207" s="74"/>
    </row>
    <row r="208" spans="1:16" x14ac:dyDescent="0.25">
      <c r="A208" s="74"/>
      <c r="B208" s="74"/>
      <c r="C208" s="79"/>
      <c r="D208" s="74"/>
      <c r="E208" s="74"/>
      <c r="F208" s="74"/>
      <c r="G208" s="79"/>
      <c r="H208" s="74"/>
      <c r="I208" s="79"/>
      <c r="J208" s="74"/>
      <c r="K208" s="79"/>
      <c r="L208" s="74"/>
      <c r="M208" s="205"/>
      <c r="N208" s="74"/>
      <c r="O208" s="79"/>
      <c r="P208" s="74"/>
    </row>
    <row r="209" spans="1:16" x14ac:dyDescent="0.25">
      <c r="A209" s="74"/>
      <c r="B209" s="74"/>
      <c r="C209" s="79"/>
      <c r="D209" s="74"/>
      <c r="E209" s="74"/>
      <c r="F209" s="74"/>
      <c r="G209" s="79"/>
      <c r="H209" s="74"/>
      <c r="I209" s="79"/>
      <c r="J209" s="74"/>
      <c r="K209" s="79"/>
      <c r="L209" s="74"/>
      <c r="M209" s="205"/>
      <c r="N209" s="74"/>
      <c r="O209" s="79"/>
      <c r="P209" s="74"/>
    </row>
    <row r="210" spans="1:16" x14ac:dyDescent="0.25">
      <c r="A210" s="74"/>
      <c r="B210" s="74"/>
      <c r="C210" s="79"/>
      <c r="D210" s="74"/>
      <c r="E210" s="74"/>
      <c r="F210" s="74"/>
      <c r="G210" s="79"/>
      <c r="H210" s="74"/>
      <c r="I210" s="79"/>
      <c r="J210" s="74"/>
      <c r="K210" s="79"/>
      <c r="L210" s="74"/>
      <c r="M210" s="205"/>
      <c r="N210" s="74"/>
      <c r="O210" s="79"/>
      <c r="P210" s="74"/>
    </row>
    <row r="211" spans="1:16" x14ac:dyDescent="0.25">
      <c r="A211" s="74"/>
      <c r="B211" s="74"/>
      <c r="C211" s="79"/>
      <c r="D211" s="74"/>
      <c r="E211" s="74"/>
      <c r="F211" s="74"/>
      <c r="G211" s="79"/>
      <c r="H211" s="74"/>
      <c r="I211" s="79"/>
      <c r="J211" s="74"/>
      <c r="K211" s="79"/>
      <c r="L211" s="74"/>
      <c r="M211" s="205"/>
      <c r="N211" s="74"/>
      <c r="O211" s="79"/>
      <c r="P211" s="74"/>
    </row>
    <row r="212" spans="1:16" x14ac:dyDescent="0.25">
      <c r="A212" s="74"/>
      <c r="B212" s="74"/>
      <c r="C212" s="79"/>
      <c r="D212" s="74"/>
      <c r="E212" s="74"/>
      <c r="F212" s="74"/>
      <c r="G212" s="79"/>
      <c r="H212" s="74"/>
      <c r="I212" s="79"/>
      <c r="J212" s="74"/>
      <c r="K212" s="79"/>
      <c r="L212" s="74"/>
      <c r="M212" s="205"/>
      <c r="N212" s="74"/>
      <c r="O212" s="79"/>
      <c r="P212" s="74"/>
    </row>
    <row r="213" spans="1:16" x14ac:dyDescent="0.25">
      <c r="A213" s="74"/>
      <c r="B213" s="74"/>
      <c r="C213" s="79"/>
      <c r="D213" s="74"/>
      <c r="E213" s="74"/>
      <c r="F213" s="74"/>
      <c r="G213" s="79"/>
      <c r="H213" s="74"/>
      <c r="I213" s="79"/>
      <c r="J213" s="74"/>
      <c r="K213" s="79"/>
      <c r="L213" s="74"/>
      <c r="M213" s="205"/>
      <c r="N213" s="74"/>
      <c r="O213" s="79"/>
      <c r="P213" s="74"/>
    </row>
    <row r="214" spans="1:16" x14ac:dyDescent="0.25">
      <c r="A214" s="74"/>
      <c r="B214" s="74"/>
      <c r="C214" s="79"/>
      <c r="D214" s="74"/>
      <c r="E214" s="74"/>
      <c r="F214" s="74"/>
      <c r="G214" s="79"/>
      <c r="H214" s="74"/>
      <c r="I214" s="79"/>
      <c r="J214" s="74"/>
      <c r="K214" s="79"/>
      <c r="L214" s="74"/>
      <c r="M214" s="205"/>
      <c r="N214" s="74"/>
      <c r="O214" s="79"/>
      <c r="P214" s="74"/>
    </row>
    <row r="215" spans="1:16" x14ac:dyDescent="0.25">
      <c r="A215" s="74"/>
      <c r="B215" s="74"/>
      <c r="C215" s="79"/>
      <c r="D215" s="74"/>
      <c r="E215" s="74"/>
      <c r="F215" s="74"/>
      <c r="G215" s="79"/>
      <c r="H215" s="74"/>
      <c r="I215" s="79"/>
      <c r="J215" s="74"/>
      <c r="K215" s="79"/>
      <c r="L215" s="74"/>
      <c r="M215" s="205"/>
      <c r="N215" s="74"/>
      <c r="O215" s="79"/>
      <c r="P215" s="74"/>
    </row>
    <row r="216" spans="1:16" x14ac:dyDescent="0.25">
      <c r="A216" s="74"/>
      <c r="B216" s="74"/>
      <c r="C216" s="79"/>
      <c r="D216" s="74"/>
      <c r="E216" s="74"/>
      <c r="F216" s="74"/>
      <c r="G216" s="79"/>
      <c r="H216" s="74"/>
      <c r="I216" s="79"/>
      <c r="J216" s="74"/>
      <c r="K216" s="79"/>
      <c r="L216" s="74"/>
      <c r="M216" s="205"/>
      <c r="N216" s="74"/>
      <c r="O216" s="79"/>
      <c r="P216" s="74"/>
    </row>
    <row r="217" spans="1:16" x14ac:dyDescent="0.25">
      <c r="A217" s="74"/>
      <c r="B217" s="74"/>
      <c r="C217" s="79"/>
      <c r="D217" s="74"/>
      <c r="E217" s="74"/>
      <c r="F217" s="74"/>
      <c r="G217" s="79"/>
      <c r="H217" s="74"/>
      <c r="I217" s="79"/>
      <c r="J217" s="74"/>
      <c r="K217" s="79"/>
      <c r="L217" s="74"/>
      <c r="M217" s="205"/>
      <c r="N217" s="74"/>
      <c r="O217" s="79"/>
      <c r="P217" s="74"/>
    </row>
    <row r="218" spans="1:16" x14ac:dyDescent="0.25">
      <c r="A218" s="74"/>
      <c r="B218" s="74"/>
      <c r="C218" s="79"/>
      <c r="D218" s="74"/>
      <c r="E218" s="74"/>
      <c r="F218" s="74"/>
      <c r="G218" s="79"/>
      <c r="H218" s="74"/>
      <c r="I218" s="79"/>
      <c r="J218" s="74"/>
      <c r="K218" s="79"/>
      <c r="L218" s="74"/>
      <c r="M218" s="205"/>
      <c r="N218" s="74"/>
      <c r="O218" s="79"/>
      <c r="P218" s="74"/>
    </row>
    <row r="219" spans="1:16" x14ac:dyDescent="0.25">
      <c r="A219" s="74"/>
      <c r="B219" s="74"/>
      <c r="C219" s="79"/>
      <c r="D219" s="74"/>
      <c r="E219" s="74"/>
      <c r="F219" s="74"/>
      <c r="G219" s="79"/>
      <c r="H219" s="74"/>
      <c r="I219" s="79"/>
      <c r="J219" s="74"/>
      <c r="K219" s="79"/>
      <c r="L219" s="74"/>
      <c r="M219" s="205"/>
      <c r="N219" s="74"/>
      <c r="O219" s="79"/>
      <c r="P219" s="74"/>
    </row>
    <row r="220" spans="1:16" x14ac:dyDescent="0.25">
      <c r="A220" s="74"/>
      <c r="B220" s="74"/>
      <c r="C220" s="79"/>
      <c r="D220" s="74"/>
      <c r="E220" s="74"/>
      <c r="F220" s="74"/>
      <c r="G220" s="79"/>
      <c r="H220" s="74"/>
      <c r="I220" s="79"/>
      <c r="J220" s="74"/>
      <c r="K220" s="79"/>
      <c r="L220" s="74"/>
      <c r="M220" s="205"/>
      <c r="N220" s="74"/>
      <c r="O220" s="79"/>
      <c r="P220" s="74"/>
    </row>
    <row r="221" spans="1:16" x14ac:dyDescent="0.25">
      <c r="A221" s="74"/>
      <c r="B221" s="74"/>
      <c r="C221" s="79"/>
      <c r="D221" s="74"/>
      <c r="E221" s="74"/>
      <c r="F221" s="74"/>
      <c r="G221" s="79"/>
      <c r="H221" s="74"/>
      <c r="I221" s="79"/>
      <c r="J221" s="74"/>
      <c r="K221" s="79"/>
      <c r="L221" s="74"/>
      <c r="M221" s="205"/>
      <c r="N221" s="74"/>
      <c r="O221" s="79"/>
      <c r="P221" s="74"/>
    </row>
    <row r="222" spans="1:16" x14ac:dyDescent="0.25">
      <c r="A222" s="74"/>
      <c r="B222" s="74"/>
      <c r="C222" s="79"/>
      <c r="D222" s="74"/>
      <c r="E222" s="74"/>
      <c r="F222" s="74"/>
      <c r="G222" s="79"/>
      <c r="H222" s="74"/>
      <c r="I222" s="79"/>
      <c r="J222" s="74"/>
      <c r="K222" s="79"/>
      <c r="L222" s="74"/>
      <c r="M222" s="205"/>
      <c r="N222" s="74"/>
      <c r="O222" s="79"/>
      <c r="P222" s="74"/>
    </row>
    <row r="223" spans="1:16" x14ac:dyDescent="0.25">
      <c r="A223" s="74"/>
      <c r="B223" s="74"/>
      <c r="C223" s="79"/>
      <c r="D223" s="74"/>
      <c r="E223" s="74"/>
      <c r="F223" s="74"/>
      <c r="G223" s="79"/>
      <c r="H223" s="74"/>
      <c r="I223" s="79"/>
      <c r="J223" s="74"/>
      <c r="K223" s="79"/>
      <c r="L223" s="74"/>
      <c r="M223" s="205"/>
      <c r="N223" s="74"/>
      <c r="O223" s="79"/>
      <c r="P223" s="74"/>
    </row>
    <row r="224" spans="1:16" x14ac:dyDescent="0.25">
      <c r="A224" s="74"/>
      <c r="B224" s="74"/>
      <c r="C224" s="79"/>
      <c r="D224" s="74"/>
      <c r="E224" s="74"/>
      <c r="F224" s="74"/>
      <c r="G224" s="79"/>
      <c r="H224" s="74"/>
      <c r="I224" s="79"/>
      <c r="J224" s="74"/>
      <c r="K224" s="79"/>
      <c r="L224" s="74"/>
      <c r="M224" s="205"/>
      <c r="N224" s="74"/>
      <c r="O224" s="79"/>
      <c r="P224" s="74"/>
    </row>
    <row r="225" spans="1:16" x14ac:dyDescent="0.25">
      <c r="A225" s="74"/>
      <c r="B225" s="74"/>
      <c r="C225" s="79"/>
      <c r="D225" s="74"/>
      <c r="E225" s="74"/>
      <c r="F225" s="74"/>
      <c r="G225" s="79"/>
      <c r="H225" s="74"/>
      <c r="I225" s="79"/>
      <c r="J225" s="74"/>
      <c r="K225" s="79"/>
      <c r="L225" s="74"/>
      <c r="M225" s="205"/>
      <c r="N225" s="74"/>
      <c r="O225" s="79"/>
      <c r="P225" s="74"/>
    </row>
    <row r="226" spans="1:16" x14ac:dyDescent="0.25">
      <c r="A226" s="74"/>
      <c r="B226" s="74"/>
      <c r="C226" s="79"/>
      <c r="D226" s="74"/>
      <c r="E226" s="74"/>
      <c r="F226" s="74"/>
      <c r="G226" s="79"/>
      <c r="H226" s="74"/>
      <c r="I226" s="79"/>
      <c r="J226" s="74"/>
      <c r="K226" s="79"/>
      <c r="L226" s="74"/>
      <c r="M226" s="205"/>
      <c r="N226" s="74"/>
      <c r="O226" s="79"/>
      <c r="P226" s="74"/>
    </row>
    <row r="227" spans="1:16" x14ac:dyDescent="0.25">
      <c r="A227" s="74"/>
      <c r="B227" s="74"/>
      <c r="C227" s="79"/>
      <c r="D227" s="74"/>
      <c r="E227" s="74"/>
      <c r="F227" s="74"/>
      <c r="G227" s="79"/>
      <c r="H227" s="74"/>
      <c r="I227" s="79"/>
      <c r="J227" s="74"/>
      <c r="K227" s="79"/>
      <c r="L227" s="74"/>
      <c r="M227" s="205"/>
      <c r="N227" s="74"/>
      <c r="O227" s="79"/>
      <c r="P227" s="74"/>
    </row>
    <row r="228" spans="1:16" x14ac:dyDescent="0.25">
      <c r="A228" s="74"/>
      <c r="B228" s="74"/>
      <c r="C228" s="79"/>
      <c r="D228" s="74"/>
      <c r="E228" s="74"/>
      <c r="F228" s="74"/>
      <c r="G228" s="79"/>
      <c r="H228" s="74"/>
      <c r="I228" s="79"/>
      <c r="J228" s="74"/>
      <c r="K228" s="79"/>
      <c r="L228" s="74"/>
      <c r="M228" s="205"/>
      <c r="N228" s="74"/>
      <c r="O228" s="79"/>
      <c r="P228" s="74"/>
    </row>
    <row r="229" spans="1:16" x14ac:dyDescent="0.25">
      <c r="A229" s="74"/>
      <c r="B229" s="74"/>
      <c r="C229" s="79"/>
      <c r="D229" s="74"/>
      <c r="E229" s="74"/>
      <c r="F229" s="74"/>
      <c r="G229" s="79"/>
      <c r="H229" s="74"/>
      <c r="I229" s="79"/>
      <c r="J229" s="74"/>
      <c r="K229" s="79"/>
      <c r="L229" s="74"/>
      <c r="M229" s="205"/>
      <c r="N229" s="74"/>
      <c r="O229" s="79"/>
      <c r="P229" s="74"/>
    </row>
    <row r="230" spans="1:16" x14ac:dyDescent="0.25">
      <c r="A230" s="74"/>
      <c r="B230" s="74"/>
      <c r="C230" s="79"/>
      <c r="D230" s="74"/>
      <c r="E230" s="74"/>
      <c r="F230" s="74"/>
      <c r="G230" s="79"/>
      <c r="H230" s="74"/>
      <c r="I230" s="79"/>
      <c r="J230" s="74"/>
      <c r="K230" s="79"/>
      <c r="L230" s="74"/>
      <c r="M230" s="205"/>
      <c r="N230" s="74"/>
      <c r="O230" s="79"/>
      <c r="P230" s="74"/>
    </row>
    <row r="231" spans="1:16" x14ac:dyDescent="0.25">
      <c r="A231" s="74"/>
      <c r="B231" s="74"/>
      <c r="C231" s="79"/>
      <c r="D231" s="74"/>
      <c r="E231" s="74"/>
      <c r="F231" s="74"/>
      <c r="G231" s="79"/>
      <c r="H231" s="74"/>
      <c r="I231" s="79"/>
      <c r="J231" s="74"/>
      <c r="K231" s="79"/>
      <c r="L231" s="74"/>
      <c r="M231" s="205"/>
      <c r="N231" s="74"/>
      <c r="O231" s="79"/>
      <c r="P231" s="74"/>
    </row>
    <row r="232" spans="1:16" x14ac:dyDescent="0.25">
      <c r="A232" s="74"/>
      <c r="B232" s="74"/>
      <c r="C232" s="79"/>
      <c r="D232" s="74"/>
      <c r="E232" s="74"/>
      <c r="F232" s="74"/>
      <c r="G232" s="79"/>
      <c r="H232" s="74"/>
      <c r="I232" s="79"/>
      <c r="J232" s="74"/>
      <c r="K232" s="79"/>
      <c r="L232" s="74"/>
      <c r="M232" s="205"/>
      <c r="N232" s="74"/>
      <c r="O232" s="79"/>
      <c r="P232" s="74"/>
    </row>
    <row r="233" spans="1:16" x14ac:dyDescent="0.25">
      <c r="A233" s="74"/>
      <c r="B233" s="74"/>
      <c r="C233" s="79"/>
      <c r="D233" s="74"/>
      <c r="E233" s="74"/>
      <c r="F233" s="74"/>
      <c r="G233" s="79"/>
      <c r="H233" s="74"/>
      <c r="I233" s="79"/>
      <c r="J233" s="74"/>
      <c r="K233" s="79"/>
      <c r="L233" s="74"/>
      <c r="M233" s="205"/>
      <c r="N233" s="74"/>
      <c r="O233" s="79"/>
      <c r="P233" s="74"/>
    </row>
    <row r="234" spans="1:16" x14ac:dyDescent="0.25">
      <c r="A234" s="74"/>
      <c r="B234" s="74"/>
      <c r="C234" s="79"/>
      <c r="D234" s="74"/>
      <c r="E234" s="74"/>
      <c r="F234" s="74"/>
      <c r="G234" s="79"/>
      <c r="H234" s="74"/>
      <c r="I234" s="79"/>
      <c r="J234" s="74"/>
      <c r="K234" s="79"/>
      <c r="L234" s="74"/>
      <c r="M234" s="205"/>
      <c r="N234" s="74"/>
      <c r="O234" s="79"/>
      <c r="P234" s="74"/>
    </row>
    <row r="235" spans="1:16" x14ac:dyDescent="0.25">
      <c r="A235" s="74"/>
      <c r="B235" s="74"/>
      <c r="C235" s="79"/>
      <c r="D235" s="74"/>
      <c r="E235" s="74"/>
      <c r="F235" s="74"/>
      <c r="G235" s="79"/>
      <c r="H235" s="74"/>
      <c r="I235" s="79"/>
      <c r="J235" s="74"/>
      <c r="K235" s="79"/>
      <c r="L235" s="74"/>
      <c r="M235" s="205"/>
      <c r="N235" s="74"/>
      <c r="O235" s="79"/>
      <c r="P235" s="74"/>
    </row>
    <row r="236" spans="1:16" x14ac:dyDescent="0.25">
      <c r="A236" s="74"/>
      <c r="B236" s="74"/>
      <c r="C236" s="79"/>
      <c r="D236" s="74"/>
      <c r="E236" s="74"/>
      <c r="F236" s="74"/>
      <c r="G236" s="79"/>
      <c r="H236" s="74"/>
      <c r="I236" s="79"/>
      <c r="J236" s="74"/>
      <c r="K236" s="79"/>
      <c r="L236" s="74"/>
      <c r="M236" s="205"/>
      <c r="N236" s="74"/>
      <c r="O236" s="79"/>
      <c r="P236" s="74"/>
    </row>
    <row r="237" spans="1:16" x14ac:dyDescent="0.25">
      <c r="A237" s="74"/>
      <c r="B237" s="74"/>
      <c r="C237" s="79"/>
      <c r="D237" s="74"/>
      <c r="E237" s="74"/>
      <c r="F237" s="74"/>
      <c r="G237" s="79"/>
      <c r="H237" s="74"/>
      <c r="I237" s="79"/>
      <c r="J237" s="74"/>
      <c r="K237" s="79"/>
      <c r="L237" s="74"/>
      <c r="M237" s="205"/>
      <c r="N237" s="74"/>
      <c r="O237" s="79"/>
      <c r="P237" s="74"/>
    </row>
    <row r="238" spans="1:16" x14ac:dyDescent="0.25">
      <c r="A238" s="74"/>
      <c r="B238" s="74"/>
      <c r="C238" s="79"/>
      <c r="D238" s="74"/>
      <c r="E238" s="74"/>
      <c r="F238" s="74"/>
      <c r="G238" s="79"/>
      <c r="H238" s="74"/>
      <c r="I238" s="79"/>
      <c r="J238" s="74"/>
      <c r="K238" s="79"/>
      <c r="L238" s="74"/>
      <c r="M238" s="205"/>
      <c r="N238" s="74"/>
      <c r="O238" s="79"/>
      <c r="P238" s="74"/>
    </row>
    <row r="239" spans="1:16" x14ac:dyDescent="0.25">
      <c r="A239" s="74"/>
      <c r="B239" s="74"/>
      <c r="C239" s="79"/>
      <c r="D239" s="74"/>
      <c r="E239" s="74"/>
      <c r="F239" s="74"/>
      <c r="G239" s="79"/>
      <c r="H239" s="74"/>
      <c r="I239" s="79"/>
      <c r="J239" s="74"/>
      <c r="K239" s="79"/>
      <c r="L239" s="74"/>
      <c r="M239" s="205"/>
      <c r="N239" s="74"/>
      <c r="O239" s="79"/>
      <c r="P239" s="74"/>
    </row>
    <row r="240" spans="1:16" x14ac:dyDescent="0.25">
      <c r="A240" s="74"/>
      <c r="B240" s="74"/>
      <c r="C240" s="79"/>
      <c r="D240" s="74"/>
      <c r="E240" s="74"/>
      <c r="F240" s="74"/>
      <c r="G240" s="79"/>
      <c r="H240" s="74"/>
      <c r="I240" s="79"/>
      <c r="J240" s="74"/>
      <c r="K240" s="79"/>
      <c r="L240" s="74"/>
      <c r="M240" s="205"/>
      <c r="N240" s="74"/>
      <c r="O240" s="79"/>
      <c r="P240" s="74"/>
    </row>
    <row r="241" spans="1:16" x14ac:dyDescent="0.25">
      <c r="A241" s="74"/>
      <c r="B241" s="74"/>
      <c r="C241" s="79"/>
      <c r="D241" s="74"/>
      <c r="E241" s="74"/>
      <c r="F241" s="74"/>
      <c r="G241" s="79"/>
      <c r="H241" s="74"/>
      <c r="I241" s="79"/>
      <c r="J241" s="74"/>
      <c r="K241" s="79"/>
      <c r="L241" s="74"/>
      <c r="M241" s="205"/>
      <c r="N241" s="74"/>
      <c r="O241" s="79"/>
      <c r="P241" s="74"/>
    </row>
    <row r="242" spans="1:16" x14ac:dyDescent="0.25">
      <c r="A242" s="74"/>
      <c r="B242" s="74"/>
      <c r="C242" s="79"/>
      <c r="D242" s="74"/>
      <c r="E242" s="74"/>
      <c r="F242" s="74"/>
      <c r="G242" s="79"/>
      <c r="H242" s="74"/>
      <c r="I242" s="79"/>
      <c r="J242" s="74"/>
      <c r="K242" s="79"/>
      <c r="L242" s="74"/>
      <c r="M242" s="205"/>
      <c r="N242" s="74"/>
      <c r="O242" s="79"/>
      <c r="P242" s="74"/>
    </row>
    <row r="243" spans="1:16" x14ac:dyDescent="0.25">
      <c r="A243" s="74"/>
      <c r="B243" s="74"/>
      <c r="C243" s="79"/>
      <c r="D243" s="74"/>
      <c r="E243" s="74"/>
      <c r="F243" s="74"/>
      <c r="G243" s="79"/>
      <c r="H243" s="74"/>
      <c r="I243" s="79"/>
      <c r="J243" s="74"/>
      <c r="K243" s="79"/>
      <c r="L243" s="74"/>
      <c r="M243" s="205"/>
      <c r="N243" s="74"/>
      <c r="O243" s="79"/>
      <c r="P243" s="74"/>
    </row>
    <row r="244" spans="1:16" x14ac:dyDescent="0.25">
      <c r="A244" s="74"/>
      <c r="B244" s="74"/>
      <c r="C244" s="79"/>
      <c r="D244" s="74"/>
      <c r="E244" s="74"/>
      <c r="F244" s="74"/>
      <c r="G244" s="79"/>
      <c r="H244" s="74"/>
      <c r="I244" s="79"/>
      <c r="J244" s="74"/>
      <c r="K244" s="79"/>
      <c r="L244" s="74"/>
      <c r="M244" s="205"/>
      <c r="N244" s="74"/>
      <c r="O244" s="79"/>
      <c r="P244" s="74"/>
    </row>
    <row r="245" spans="1:16" x14ac:dyDescent="0.25">
      <c r="A245" s="74"/>
      <c r="B245" s="74"/>
      <c r="C245" s="79"/>
      <c r="D245" s="74"/>
      <c r="E245" s="74"/>
      <c r="F245" s="74"/>
      <c r="G245" s="79"/>
      <c r="H245" s="74"/>
      <c r="I245" s="79"/>
      <c r="J245" s="74"/>
      <c r="K245" s="79"/>
      <c r="L245" s="74"/>
      <c r="M245" s="205"/>
      <c r="N245" s="74"/>
      <c r="O245" s="79"/>
      <c r="P245" s="74"/>
    </row>
    <row r="246" spans="1:16" x14ac:dyDescent="0.25">
      <c r="A246" s="74"/>
      <c r="B246" s="74"/>
      <c r="C246" s="79"/>
      <c r="D246" s="74"/>
      <c r="E246" s="74"/>
      <c r="F246" s="74"/>
      <c r="G246" s="79"/>
      <c r="H246" s="74"/>
      <c r="I246" s="79"/>
      <c r="J246" s="74"/>
      <c r="K246" s="79"/>
      <c r="L246" s="74"/>
      <c r="M246" s="205"/>
      <c r="N246" s="74"/>
      <c r="O246" s="79"/>
      <c r="P246" s="74"/>
    </row>
    <row r="247" spans="1:16" x14ac:dyDescent="0.25">
      <c r="A247" s="74"/>
      <c r="B247" s="74"/>
      <c r="C247" s="79"/>
      <c r="D247" s="74"/>
      <c r="E247" s="74"/>
      <c r="F247" s="74"/>
      <c r="G247" s="79"/>
      <c r="H247" s="74"/>
      <c r="I247" s="79"/>
      <c r="J247" s="74"/>
      <c r="K247" s="79"/>
      <c r="L247" s="74"/>
      <c r="M247" s="205"/>
      <c r="N247" s="74"/>
      <c r="O247" s="79"/>
      <c r="P247" s="74"/>
    </row>
    <row r="248" spans="1:16" x14ac:dyDescent="0.25">
      <c r="A248" s="74"/>
      <c r="B248" s="74"/>
      <c r="C248" s="79"/>
      <c r="D248" s="74"/>
      <c r="E248" s="74"/>
      <c r="F248" s="74"/>
      <c r="G248" s="79"/>
      <c r="H248" s="74"/>
      <c r="I248" s="79"/>
      <c r="J248" s="74"/>
      <c r="K248" s="79"/>
      <c r="L248" s="74"/>
      <c r="M248" s="205"/>
      <c r="N248" s="74"/>
      <c r="O248" s="79"/>
      <c r="P248" s="74"/>
    </row>
    <row r="249" spans="1:16" x14ac:dyDescent="0.25">
      <c r="A249" s="74"/>
      <c r="B249" s="74"/>
      <c r="C249" s="79"/>
      <c r="D249" s="74"/>
      <c r="E249" s="74"/>
      <c r="F249" s="74"/>
      <c r="G249" s="79"/>
      <c r="H249" s="74"/>
      <c r="I249" s="79"/>
      <c r="J249" s="74"/>
      <c r="K249" s="79"/>
      <c r="L249" s="74"/>
      <c r="M249" s="205"/>
      <c r="N249" s="74"/>
      <c r="O249" s="79"/>
      <c r="P249" s="74"/>
    </row>
    <row r="250" spans="1:16" x14ac:dyDescent="0.25">
      <c r="A250" s="74"/>
      <c r="B250" s="74"/>
      <c r="C250" s="79"/>
      <c r="D250" s="74"/>
      <c r="E250" s="74"/>
      <c r="F250" s="74"/>
      <c r="G250" s="79"/>
      <c r="H250" s="74"/>
      <c r="I250" s="79"/>
      <c r="J250" s="74"/>
      <c r="K250" s="79"/>
      <c r="L250" s="74"/>
      <c r="M250" s="205"/>
      <c r="N250" s="74"/>
      <c r="O250" s="79"/>
      <c r="P250" s="74"/>
    </row>
    <row r="251" spans="1:16" x14ac:dyDescent="0.25">
      <c r="A251" s="74"/>
      <c r="B251" s="74"/>
      <c r="C251" s="79"/>
      <c r="D251" s="74"/>
      <c r="E251" s="74"/>
      <c r="F251" s="74"/>
      <c r="G251" s="79"/>
      <c r="H251" s="74"/>
      <c r="I251" s="79"/>
      <c r="J251" s="74"/>
      <c r="K251" s="79"/>
      <c r="L251" s="74"/>
      <c r="M251" s="205"/>
      <c r="N251" s="74"/>
      <c r="O251" s="79"/>
      <c r="P251" s="74"/>
    </row>
    <row r="252" spans="1:16" x14ac:dyDescent="0.25">
      <c r="A252" s="74"/>
      <c r="B252" s="74"/>
      <c r="C252" s="79"/>
      <c r="D252" s="74"/>
      <c r="E252" s="74"/>
      <c r="F252" s="74"/>
      <c r="G252" s="79"/>
      <c r="H252" s="74"/>
      <c r="I252" s="79"/>
      <c r="J252" s="74"/>
      <c r="K252" s="79"/>
      <c r="L252" s="74"/>
      <c r="M252" s="205"/>
      <c r="N252" s="74"/>
      <c r="O252" s="79"/>
      <c r="P252" s="74"/>
    </row>
    <row r="253" spans="1:16" x14ac:dyDescent="0.25">
      <c r="A253" s="74"/>
      <c r="B253" s="74"/>
      <c r="C253" s="79"/>
      <c r="D253" s="74"/>
      <c r="E253" s="74"/>
      <c r="F253" s="74"/>
      <c r="G253" s="79"/>
      <c r="H253" s="74"/>
      <c r="I253" s="79"/>
      <c r="J253" s="74"/>
      <c r="K253" s="79"/>
      <c r="L253" s="74"/>
      <c r="M253" s="205"/>
      <c r="N253" s="74"/>
      <c r="O253" s="79"/>
      <c r="P253" s="74"/>
    </row>
    <row r="254" spans="1:16" x14ac:dyDescent="0.25">
      <c r="A254" s="74"/>
      <c r="B254" s="74"/>
      <c r="C254" s="79"/>
      <c r="D254" s="74"/>
      <c r="E254" s="74"/>
      <c r="F254" s="74"/>
      <c r="G254" s="79"/>
      <c r="H254" s="74"/>
      <c r="I254" s="79"/>
      <c r="J254" s="74"/>
      <c r="K254" s="79"/>
      <c r="L254" s="74"/>
      <c r="M254" s="205"/>
      <c r="N254" s="74"/>
      <c r="O254" s="79"/>
      <c r="P254" s="74"/>
    </row>
    <row r="255" spans="1:16" x14ac:dyDescent="0.25">
      <c r="A255" s="74"/>
      <c r="B255" s="74"/>
      <c r="C255" s="79"/>
      <c r="D255" s="74"/>
      <c r="E255" s="74"/>
      <c r="F255" s="74"/>
      <c r="G255" s="79"/>
      <c r="H255" s="74"/>
      <c r="I255" s="79"/>
      <c r="J255" s="74"/>
      <c r="K255" s="79"/>
      <c r="L255" s="74"/>
      <c r="M255" s="205"/>
      <c r="N255" s="74"/>
      <c r="O255" s="79"/>
      <c r="P255" s="74"/>
    </row>
    <row r="256" spans="1:16" x14ac:dyDescent="0.25">
      <c r="A256" s="74"/>
      <c r="B256" s="74"/>
      <c r="C256" s="79"/>
      <c r="D256" s="74"/>
      <c r="E256" s="74"/>
      <c r="F256" s="74"/>
      <c r="G256" s="79"/>
      <c r="H256" s="74"/>
      <c r="I256" s="79"/>
      <c r="J256" s="74"/>
      <c r="K256" s="79"/>
      <c r="L256" s="74"/>
      <c r="M256" s="205"/>
      <c r="N256" s="74"/>
      <c r="O256" s="79"/>
      <c r="P256" s="74"/>
    </row>
    <row r="257" spans="1:16" x14ac:dyDescent="0.25">
      <c r="A257" s="74"/>
      <c r="B257" s="74"/>
      <c r="C257" s="79"/>
      <c r="D257" s="74"/>
      <c r="E257" s="74"/>
      <c r="F257" s="74"/>
      <c r="G257" s="79"/>
      <c r="H257" s="74"/>
      <c r="I257" s="79"/>
      <c r="J257" s="74"/>
      <c r="K257" s="79"/>
      <c r="L257" s="74"/>
      <c r="M257" s="205"/>
      <c r="N257" s="74"/>
      <c r="O257" s="79"/>
      <c r="P257" s="74"/>
    </row>
    <row r="258" spans="1:16" x14ac:dyDescent="0.25">
      <c r="A258" s="74"/>
      <c r="B258" s="74"/>
      <c r="C258" s="79"/>
      <c r="D258" s="74"/>
      <c r="E258" s="74"/>
      <c r="F258" s="74"/>
      <c r="G258" s="79"/>
      <c r="H258" s="74"/>
      <c r="I258" s="79"/>
      <c r="J258" s="74"/>
      <c r="K258" s="79"/>
      <c r="L258" s="74"/>
      <c r="M258" s="205"/>
      <c r="N258" s="74"/>
      <c r="O258" s="79"/>
      <c r="P258" s="74"/>
    </row>
    <row r="259" spans="1:16" x14ac:dyDescent="0.25">
      <c r="A259" s="74"/>
      <c r="B259" s="74"/>
      <c r="C259" s="79"/>
      <c r="D259" s="74"/>
      <c r="E259" s="74"/>
      <c r="F259" s="74"/>
      <c r="G259" s="79"/>
      <c r="H259" s="74"/>
      <c r="I259" s="79"/>
      <c r="J259" s="74"/>
      <c r="K259" s="79"/>
      <c r="L259" s="74"/>
      <c r="M259" s="205"/>
      <c r="N259" s="74"/>
      <c r="O259" s="79"/>
      <c r="P259" s="74"/>
    </row>
    <row r="260" spans="1:16" x14ac:dyDescent="0.25">
      <c r="A260" s="74"/>
      <c r="B260" s="74"/>
      <c r="C260" s="79"/>
      <c r="D260" s="74"/>
      <c r="E260" s="74"/>
      <c r="F260" s="74"/>
      <c r="G260" s="79"/>
      <c r="H260" s="74"/>
      <c r="I260" s="79"/>
      <c r="J260" s="74"/>
      <c r="K260" s="79"/>
      <c r="L260" s="74"/>
      <c r="M260" s="205"/>
      <c r="N260" s="74"/>
      <c r="O260" s="79"/>
      <c r="P260" s="74"/>
    </row>
    <row r="261" spans="1:16" x14ac:dyDescent="0.25">
      <c r="A261" s="74"/>
      <c r="B261" s="74"/>
      <c r="C261" s="79"/>
      <c r="D261" s="74"/>
      <c r="E261" s="74"/>
      <c r="F261" s="74"/>
      <c r="G261" s="79"/>
      <c r="H261" s="74"/>
      <c r="I261" s="79"/>
      <c r="J261" s="74"/>
      <c r="K261" s="79"/>
      <c r="L261" s="74"/>
      <c r="M261" s="205"/>
      <c r="N261" s="74"/>
      <c r="O261" s="79"/>
      <c r="P261" s="74"/>
    </row>
    <row r="262" spans="1:16" x14ac:dyDescent="0.25">
      <c r="A262" s="74"/>
      <c r="B262" s="74"/>
      <c r="C262" s="79"/>
      <c r="D262" s="74"/>
      <c r="E262" s="74"/>
      <c r="F262" s="74"/>
      <c r="G262" s="79"/>
      <c r="H262" s="74"/>
      <c r="I262" s="79"/>
      <c r="J262" s="74"/>
      <c r="K262" s="79"/>
      <c r="L262" s="74"/>
      <c r="M262" s="205"/>
      <c r="N262" s="74"/>
      <c r="O262" s="79"/>
      <c r="P262" s="74"/>
    </row>
    <row r="263" spans="1:16" x14ac:dyDescent="0.25">
      <c r="A263" s="74"/>
      <c r="B263" s="74"/>
      <c r="C263" s="79"/>
      <c r="D263" s="74"/>
      <c r="E263" s="74"/>
      <c r="F263" s="74"/>
      <c r="G263" s="79"/>
      <c r="H263" s="74"/>
      <c r="I263" s="79"/>
      <c r="J263" s="74"/>
      <c r="K263" s="79"/>
      <c r="L263" s="74"/>
      <c r="M263" s="205"/>
      <c r="N263" s="74"/>
      <c r="O263" s="79"/>
      <c r="P263" s="74"/>
    </row>
    <row r="264" spans="1:16" x14ac:dyDescent="0.25">
      <c r="A264" s="74"/>
      <c r="B264" s="74"/>
      <c r="C264" s="79"/>
      <c r="D264" s="74"/>
      <c r="E264" s="74"/>
      <c r="F264" s="74"/>
      <c r="G264" s="79"/>
      <c r="H264" s="74"/>
      <c r="I264" s="79"/>
      <c r="J264" s="74"/>
      <c r="K264" s="79"/>
      <c r="L264" s="74"/>
      <c r="M264" s="205"/>
      <c r="N264" s="74"/>
      <c r="O264" s="79"/>
      <c r="P264" s="74"/>
    </row>
    <row r="265" spans="1:16" x14ac:dyDescent="0.25">
      <c r="A265" s="74"/>
      <c r="B265" s="74"/>
      <c r="C265" s="79"/>
      <c r="D265" s="74"/>
      <c r="E265" s="74"/>
      <c r="F265" s="74"/>
      <c r="G265" s="79"/>
      <c r="H265" s="74"/>
      <c r="I265" s="79"/>
      <c r="J265" s="74"/>
      <c r="K265" s="79"/>
      <c r="L265" s="74"/>
      <c r="M265" s="205"/>
      <c r="N265" s="74"/>
      <c r="O265" s="79"/>
      <c r="P265" s="74"/>
    </row>
    <row r="266" spans="1:16" x14ac:dyDescent="0.25">
      <c r="A266" s="74"/>
      <c r="B266" s="74"/>
      <c r="C266" s="79"/>
      <c r="D266" s="74"/>
      <c r="E266" s="74"/>
      <c r="F266" s="74"/>
      <c r="G266" s="79"/>
      <c r="H266" s="74"/>
      <c r="I266" s="79"/>
      <c r="J266" s="74"/>
      <c r="K266" s="79"/>
      <c r="L266" s="74"/>
      <c r="M266" s="205"/>
      <c r="N266" s="74"/>
      <c r="O266" s="79"/>
      <c r="P266" s="74"/>
    </row>
    <row r="267" spans="1:16" x14ac:dyDescent="0.25">
      <c r="A267" s="74"/>
      <c r="B267" s="74"/>
      <c r="C267" s="79"/>
      <c r="D267" s="74"/>
      <c r="E267" s="74"/>
      <c r="F267" s="74"/>
      <c r="G267" s="79"/>
      <c r="H267" s="74"/>
      <c r="I267" s="79"/>
      <c r="J267" s="74"/>
      <c r="K267" s="79"/>
      <c r="L267" s="74"/>
      <c r="M267" s="205"/>
      <c r="N267" s="74"/>
      <c r="O267" s="79"/>
      <c r="P267" s="74"/>
    </row>
    <row r="268" spans="1:16" x14ac:dyDescent="0.25">
      <c r="A268" s="74"/>
      <c r="B268" s="74"/>
      <c r="C268" s="79"/>
      <c r="D268" s="74"/>
      <c r="E268" s="74"/>
      <c r="F268" s="74"/>
      <c r="G268" s="79"/>
      <c r="H268" s="74"/>
      <c r="I268" s="79"/>
      <c r="J268" s="74"/>
      <c r="K268" s="79"/>
      <c r="L268" s="74"/>
      <c r="M268" s="205"/>
      <c r="N268" s="74"/>
      <c r="O268" s="79"/>
      <c r="P268" s="74"/>
    </row>
    <row r="269" spans="1:16" x14ac:dyDescent="0.25">
      <c r="A269" s="74"/>
      <c r="B269" s="74"/>
      <c r="C269" s="79"/>
      <c r="D269" s="74"/>
      <c r="E269" s="74"/>
      <c r="F269" s="74"/>
      <c r="G269" s="79"/>
      <c r="H269" s="74"/>
      <c r="I269" s="79"/>
      <c r="J269" s="74"/>
      <c r="K269" s="79"/>
      <c r="L269" s="74"/>
      <c r="M269" s="205"/>
      <c r="N269" s="74"/>
      <c r="O269" s="79"/>
      <c r="P269" s="74"/>
    </row>
    <row r="270" spans="1:16" x14ac:dyDescent="0.25">
      <c r="A270" s="74"/>
      <c r="B270" s="74"/>
      <c r="C270" s="79"/>
      <c r="D270" s="74"/>
      <c r="E270" s="74"/>
      <c r="F270" s="74"/>
      <c r="G270" s="79"/>
      <c r="H270" s="74"/>
      <c r="I270" s="79"/>
      <c r="J270" s="74"/>
      <c r="K270" s="79"/>
      <c r="L270" s="74"/>
      <c r="M270" s="205"/>
      <c r="N270" s="74"/>
      <c r="O270" s="79"/>
      <c r="P270" s="74"/>
    </row>
    <row r="271" spans="1:16" x14ac:dyDescent="0.25">
      <c r="A271" s="74"/>
      <c r="B271" s="74"/>
      <c r="C271" s="79"/>
      <c r="D271" s="74"/>
      <c r="E271" s="74"/>
      <c r="F271" s="74"/>
      <c r="G271" s="79"/>
      <c r="H271" s="74"/>
      <c r="I271" s="79"/>
      <c r="J271" s="74"/>
      <c r="K271" s="79"/>
      <c r="L271" s="74"/>
      <c r="M271" s="205"/>
      <c r="N271" s="74"/>
      <c r="O271" s="79"/>
      <c r="P271" s="74"/>
    </row>
    <row r="272" spans="1:16" x14ac:dyDescent="0.25">
      <c r="A272" s="74"/>
      <c r="B272" s="74"/>
      <c r="C272" s="79"/>
      <c r="D272" s="74"/>
      <c r="E272" s="74"/>
      <c r="F272" s="74"/>
      <c r="G272" s="79"/>
      <c r="H272" s="74"/>
      <c r="I272" s="79"/>
      <c r="J272" s="74"/>
      <c r="K272" s="79"/>
      <c r="L272" s="74"/>
      <c r="M272" s="205"/>
      <c r="N272" s="74"/>
      <c r="O272" s="79"/>
      <c r="P272" s="74"/>
    </row>
    <row r="273" spans="1:16" x14ac:dyDescent="0.25">
      <c r="A273" s="74"/>
      <c r="B273" s="74"/>
      <c r="C273" s="79"/>
      <c r="D273" s="74"/>
      <c r="E273" s="74"/>
      <c r="F273" s="74"/>
      <c r="G273" s="79"/>
      <c r="H273" s="74"/>
      <c r="I273" s="79"/>
      <c r="J273" s="74"/>
      <c r="K273" s="79"/>
      <c r="L273" s="74"/>
      <c r="M273" s="205"/>
      <c r="N273" s="74"/>
      <c r="O273" s="79"/>
      <c r="P273" s="74"/>
    </row>
    <row r="274" spans="1:16" x14ac:dyDescent="0.25">
      <c r="A274" s="74"/>
      <c r="B274" s="74"/>
      <c r="C274" s="79"/>
      <c r="D274" s="74"/>
      <c r="E274" s="74"/>
      <c r="F274" s="74"/>
      <c r="G274" s="79"/>
      <c r="H274" s="74"/>
      <c r="I274" s="79"/>
      <c r="J274" s="74"/>
      <c r="K274" s="79"/>
      <c r="L274" s="74"/>
      <c r="M274" s="205"/>
      <c r="N274" s="74"/>
      <c r="O274" s="79"/>
      <c r="P274" s="74"/>
    </row>
    <row r="275" spans="1:16" x14ac:dyDescent="0.25">
      <c r="A275" s="74"/>
      <c r="B275" s="74"/>
      <c r="C275" s="79"/>
      <c r="D275" s="74"/>
      <c r="E275" s="74"/>
      <c r="F275" s="74"/>
      <c r="G275" s="79"/>
      <c r="H275" s="74"/>
      <c r="I275" s="79"/>
      <c r="J275" s="74"/>
      <c r="K275" s="79"/>
      <c r="L275" s="74"/>
      <c r="M275" s="205"/>
      <c r="N275" s="74"/>
      <c r="O275" s="79"/>
      <c r="P275" s="74"/>
    </row>
    <row r="276" spans="1:16" x14ac:dyDescent="0.25">
      <c r="A276" s="74"/>
      <c r="B276" s="74"/>
      <c r="C276" s="79"/>
      <c r="D276" s="74"/>
      <c r="E276" s="74"/>
      <c r="F276" s="74"/>
      <c r="G276" s="79"/>
      <c r="H276" s="74"/>
      <c r="I276" s="79"/>
      <c r="J276" s="74"/>
      <c r="K276" s="79"/>
      <c r="L276" s="74"/>
      <c r="M276" s="205"/>
      <c r="N276" s="74"/>
      <c r="O276" s="79"/>
      <c r="P276" s="74"/>
    </row>
    <row r="277" spans="1:16" x14ac:dyDescent="0.25">
      <c r="A277" s="74"/>
      <c r="B277" s="74"/>
      <c r="C277" s="79"/>
      <c r="D277" s="74"/>
      <c r="E277" s="74"/>
      <c r="F277" s="74"/>
      <c r="G277" s="79"/>
      <c r="H277" s="74"/>
      <c r="I277" s="79"/>
      <c r="J277" s="74"/>
      <c r="K277" s="79"/>
      <c r="L277" s="74"/>
      <c r="M277" s="205"/>
      <c r="N277" s="74"/>
      <c r="O277" s="79"/>
      <c r="P277" s="74"/>
    </row>
    <row r="278" spans="1:16" x14ac:dyDescent="0.25">
      <c r="A278" s="74"/>
      <c r="B278" s="74"/>
      <c r="C278" s="79"/>
      <c r="D278" s="74"/>
      <c r="E278" s="74"/>
      <c r="F278" s="74"/>
      <c r="G278" s="79"/>
      <c r="H278" s="74"/>
      <c r="I278" s="79"/>
      <c r="J278" s="74"/>
      <c r="K278" s="79"/>
      <c r="L278" s="74"/>
      <c r="M278" s="205"/>
      <c r="N278" s="74"/>
      <c r="O278" s="79"/>
      <c r="P278" s="74"/>
    </row>
    <row r="279" spans="1:16" x14ac:dyDescent="0.25">
      <c r="A279" s="74"/>
      <c r="B279" s="74"/>
      <c r="C279" s="79"/>
      <c r="D279" s="74"/>
      <c r="E279" s="74"/>
      <c r="F279" s="74"/>
      <c r="G279" s="79"/>
      <c r="H279" s="74"/>
      <c r="I279" s="79"/>
      <c r="J279" s="74"/>
      <c r="K279" s="79"/>
      <c r="L279" s="74"/>
      <c r="M279" s="205"/>
      <c r="N279" s="74"/>
      <c r="O279" s="79"/>
      <c r="P279" s="74"/>
    </row>
    <row r="280" spans="1:16" x14ac:dyDescent="0.25">
      <c r="A280" s="74"/>
      <c r="B280" s="74"/>
      <c r="C280" s="79"/>
      <c r="D280" s="74"/>
      <c r="E280" s="74"/>
      <c r="F280" s="74"/>
      <c r="G280" s="79"/>
      <c r="H280" s="74"/>
      <c r="I280" s="79"/>
      <c r="J280" s="74"/>
      <c r="K280" s="79"/>
      <c r="L280" s="74"/>
      <c r="M280" s="205"/>
      <c r="N280" s="74"/>
      <c r="O280" s="79"/>
      <c r="P280" s="74"/>
    </row>
    <row r="281" spans="1:16" x14ac:dyDescent="0.25">
      <c r="A281" s="74"/>
      <c r="B281" s="74"/>
      <c r="C281" s="79"/>
      <c r="D281" s="74"/>
      <c r="E281" s="74"/>
      <c r="F281" s="74"/>
      <c r="G281" s="79"/>
      <c r="H281" s="74"/>
      <c r="I281" s="79"/>
      <c r="J281" s="74"/>
      <c r="K281" s="79"/>
      <c r="L281" s="74"/>
      <c r="M281" s="205"/>
      <c r="N281" s="74"/>
      <c r="O281" s="79"/>
      <c r="P281" s="74"/>
    </row>
    <row r="282" spans="1:16" x14ac:dyDescent="0.25">
      <c r="A282" s="74"/>
      <c r="B282" s="74"/>
      <c r="C282" s="79"/>
      <c r="D282" s="74"/>
      <c r="E282" s="74"/>
      <c r="F282" s="74"/>
      <c r="G282" s="79"/>
      <c r="H282" s="74"/>
      <c r="I282" s="79"/>
      <c r="J282" s="74"/>
      <c r="K282" s="79"/>
      <c r="L282" s="74"/>
      <c r="M282" s="205"/>
      <c r="N282" s="74"/>
      <c r="O282" s="79"/>
      <c r="P282" s="74"/>
    </row>
    <row r="283" spans="1:16" x14ac:dyDescent="0.25">
      <c r="A283" s="74"/>
      <c r="B283" s="74"/>
      <c r="C283" s="79"/>
      <c r="D283" s="74"/>
      <c r="E283" s="74"/>
      <c r="F283" s="74"/>
      <c r="G283" s="79"/>
      <c r="H283" s="74"/>
      <c r="I283" s="79"/>
      <c r="J283" s="74"/>
      <c r="K283" s="79"/>
      <c r="L283" s="74"/>
      <c r="M283" s="205"/>
      <c r="N283" s="74"/>
      <c r="O283" s="79"/>
      <c r="P283" s="74"/>
    </row>
    <row r="284" spans="1:16" x14ac:dyDescent="0.25">
      <c r="A284" s="74"/>
      <c r="B284" s="74"/>
      <c r="C284" s="79"/>
      <c r="D284" s="74"/>
      <c r="E284" s="74"/>
      <c r="F284" s="74"/>
      <c r="G284" s="79"/>
      <c r="H284" s="74"/>
      <c r="I284" s="79"/>
      <c r="J284" s="74"/>
      <c r="K284" s="79"/>
      <c r="L284" s="74"/>
      <c r="M284" s="205"/>
      <c r="N284" s="74"/>
      <c r="O284" s="79"/>
      <c r="P284" s="74"/>
    </row>
    <row r="285" spans="1:16" x14ac:dyDescent="0.25">
      <c r="A285" s="74"/>
      <c r="B285" s="74"/>
      <c r="C285" s="79"/>
      <c r="D285" s="74"/>
      <c r="E285" s="74"/>
      <c r="F285" s="74"/>
      <c r="G285" s="79"/>
      <c r="H285" s="74"/>
      <c r="I285" s="79"/>
      <c r="J285" s="74"/>
      <c r="K285" s="79"/>
      <c r="L285" s="74"/>
      <c r="M285" s="205"/>
      <c r="N285" s="74"/>
      <c r="O285" s="79"/>
      <c r="P285" s="74"/>
    </row>
    <row r="286" spans="1:16" x14ac:dyDescent="0.25">
      <c r="A286" s="74"/>
      <c r="B286" s="74"/>
      <c r="C286" s="79"/>
      <c r="D286" s="74"/>
      <c r="E286" s="74"/>
      <c r="F286" s="74"/>
      <c r="G286" s="79"/>
      <c r="H286" s="74"/>
      <c r="I286" s="79"/>
      <c r="J286" s="74"/>
      <c r="K286" s="79"/>
      <c r="L286" s="74"/>
      <c r="M286" s="205"/>
      <c r="N286" s="74"/>
      <c r="O286" s="79"/>
      <c r="P286" s="74"/>
    </row>
    <row r="287" spans="1:16" x14ac:dyDescent="0.25">
      <c r="A287" s="74"/>
      <c r="B287" s="74"/>
      <c r="C287" s="79"/>
      <c r="D287" s="74"/>
      <c r="E287" s="74"/>
      <c r="F287" s="74"/>
      <c r="G287" s="79"/>
      <c r="H287" s="74"/>
      <c r="I287" s="79"/>
      <c r="J287" s="74"/>
      <c r="K287" s="79"/>
      <c r="L287" s="74"/>
      <c r="M287" s="205"/>
      <c r="N287" s="74"/>
      <c r="O287" s="79"/>
      <c r="P287" s="74"/>
    </row>
    <row r="288" spans="1:16" x14ac:dyDescent="0.25">
      <c r="A288" s="74"/>
      <c r="B288" s="74"/>
      <c r="C288" s="79"/>
      <c r="D288" s="74"/>
      <c r="E288" s="74"/>
      <c r="F288" s="74"/>
      <c r="G288" s="79"/>
      <c r="H288" s="74"/>
      <c r="I288" s="79"/>
      <c r="J288" s="74"/>
      <c r="K288" s="79"/>
      <c r="L288" s="74"/>
      <c r="M288" s="205"/>
      <c r="N288" s="74"/>
      <c r="O288" s="79"/>
      <c r="P288" s="74"/>
    </row>
    <row r="289" spans="1:16" x14ac:dyDescent="0.25">
      <c r="A289" s="74"/>
      <c r="B289" s="74"/>
      <c r="C289" s="79"/>
      <c r="D289" s="74"/>
      <c r="E289" s="74"/>
      <c r="F289" s="74"/>
      <c r="G289" s="79"/>
      <c r="H289" s="74"/>
      <c r="I289" s="79"/>
      <c r="J289" s="74"/>
      <c r="K289" s="79"/>
      <c r="L289" s="74"/>
      <c r="M289" s="205"/>
      <c r="N289" s="74"/>
      <c r="O289" s="79"/>
      <c r="P289" s="74"/>
    </row>
    <row r="290" spans="1:16" x14ac:dyDescent="0.25">
      <c r="A290" s="74"/>
      <c r="B290" s="74"/>
      <c r="C290" s="79"/>
      <c r="D290" s="74"/>
      <c r="E290" s="74"/>
      <c r="F290" s="74"/>
      <c r="G290" s="79"/>
      <c r="H290" s="74"/>
      <c r="I290" s="79"/>
      <c r="J290" s="74"/>
      <c r="K290" s="79"/>
      <c r="L290" s="74"/>
      <c r="M290" s="205"/>
      <c r="N290" s="74"/>
      <c r="O290" s="79"/>
      <c r="P290" s="74"/>
    </row>
    <row r="291" spans="1:16" x14ac:dyDescent="0.25">
      <c r="A291" s="74"/>
      <c r="B291" s="74"/>
      <c r="C291" s="79"/>
      <c r="D291" s="74"/>
      <c r="E291" s="74"/>
      <c r="F291" s="74"/>
      <c r="G291" s="79"/>
      <c r="H291" s="74"/>
      <c r="I291" s="79"/>
      <c r="J291" s="74"/>
      <c r="K291" s="79"/>
      <c r="L291" s="74"/>
      <c r="M291" s="205"/>
      <c r="N291" s="74"/>
      <c r="O291" s="79"/>
      <c r="P291" s="74"/>
    </row>
    <row r="292" spans="1:16" x14ac:dyDescent="0.25">
      <c r="A292" s="74"/>
      <c r="B292" s="74"/>
      <c r="C292" s="79"/>
      <c r="D292" s="74"/>
      <c r="E292" s="74"/>
      <c r="F292" s="74"/>
      <c r="G292" s="79"/>
      <c r="H292" s="74"/>
      <c r="I292" s="79"/>
      <c r="J292" s="74"/>
      <c r="K292" s="79"/>
      <c r="L292" s="74"/>
      <c r="M292" s="205"/>
      <c r="N292" s="74"/>
      <c r="O292" s="79"/>
      <c r="P292" s="74"/>
    </row>
    <row r="293" spans="1:16" x14ac:dyDescent="0.25">
      <c r="A293" s="74"/>
      <c r="B293" s="74"/>
      <c r="C293" s="79"/>
      <c r="D293" s="74"/>
      <c r="E293" s="74"/>
      <c r="F293" s="74"/>
      <c r="G293" s="79"/>
      <c r="H293" s="74"/>
      <c r="I293" s="79"/>
      <c r="J293" s="74"/>
      <c r="K293" s="79"/>
      <c r="L293" s="74"/>
      <c r="M293" s="205"/>
      <c r="N293" s="74"/>
      <c r="O293" s="79"/>
      <c r="P293" s="74"/>
    </row>
    <row r="294" spans="1:16" x14ac:dyDescent="0.25">
      <c r="A294" s="74"/>
      <c r="B294" s="74"/>
      <c r="C294" s="79"/>
      <c r="D294" s="74"/>
      <c r="E294" s="74"/>
      <c r="F294" s="74"/>
      <c r="G294" s="79"/>
      <c r="H294" s="74"/>
      <c r="I294" s="79"/>
      <c r="J294" s="74"/>
      <c r="K294" s="79"/>
      <c r="L294" s="74"/>
      <c r="M294" s="205"/>
      <c r="N294" s="74"/>
      <c r="O294" s="79"/>
      <c r="P294" s="74"/>
    </row>
    <row r="295" spans="1:16" x14ac:dyDescent="0.25">
      <c r="A295" s="74"/>
      <c r="B295" s="74"/>
      <c r="C295" s="79"/>
      <c r="D295" s="74"/>
      <c r="E295" s="74"/>
      <c r="F295" s="74"/>
      <c r="G295" s="79"/>
      <c r="H295" s="74"/>
      <c r="I295" s="79"/>
      <c r="J295" s="74"/>
      <c r="K295" s="79"/>
      <c r="L295" s="74"/>
      <c r="M295" s="205"/>
      <c r="N295" s="74"/>
      <c r="O295" s="79"/>
      <c r="P295" s="74"/>
    </row>
    <row r="296" spans="1:16" x14ac:dyDescent="0.25">
      <c r="A296" s="74"/>
      <c r="B296" s="74"/>
      <c r="C296" s="79"/>
      <c r="D296" s="74"/>
      <c r="E296" s="74"/>
      <c r="F296" s="74"/>
      <c r="G296" s="79"/>
      <c r="H296" s="74"/>
      <c r="I296" s="79"/>
      <c r="J296" s="74"/>
      <c r="K296" s="79"/>
      <c r="L296" s="74"/>
      <c r="M296" s="205"/>
      <c r="N296" s="74"/>
      <c r="O296" s="79"/>
      <c r="P296" s="74"/>
    </row>
    <row r="297" spans="1:16" x14ac:dyDescent="0.25">
      <c r="A297" s="74"/>
      <c r="B297" s="74"/>
      <c r="C297" s="79"/>
      <c r="D297" s="74"/>
      <c r="E297" s="74"/>
      <c r="F297" s="74"/>
      <c r="G297" s="79"/>
      <c r="H297" s="74"/>
      <c r="I297" s="79"/>
      <c r="J297" s="74"/>
      <c r="K297" s="79"/>
      <c r="L297" s="74"/>
      <c r="M297" s="205"/>
      <c r="N297" s="74"/>
      <c r="O297" s="79"/>
      <c r="P297" s="74"/>
    </row>
    <row r="298" spans="1:16" x14ac:dyDescent="0.25">
      <c r="A298" s="74"/>
      <c r="B298" s="74"/>
      <c r="C298" s="79"/>
      <c r="D298" s="74"/>
      <c r="E298" s="74"/>
      <c r="F298" s="74"/>
      <c r="G298" s="79"/>
      <c r="H298" s="74"/>
      <c r="I298" s="79"/>
      <c r="J298" s="74"/>
      <c r="K298" s="79"/>
      <c r="L298" s="74"/>
      <c r="M298" s="205"/>
      <c r="N298" s="74"/>
      <c r="O298" s="79"/>
      <c r="P298" s="74"/>
    </row>
    <row r="299" spans="1:16" x14ac:dyDescent="0.25">
      <c r="A299" s="74"/>
      <c r="B299" s="74"/>
      <c r="C299" s="79"/>
      <c r="D299" s="74"/>
      <c r="E299" s="74"/>
      <c r="F299" s="74"/>
      <c r="G299" s="79"/>
      <c r="H299" s="74"/>
      <c r="I299" s="79"/>
      <c r="J299" s="74"/>
      <c r="K299" s="79"/>
      <c r="L299" s="74"/>
      <c r="M299" s="205"/>
      <c r="N299" s="74"/>
      <c r="O299" s="79"/>
      <c r="P299" s="74"/>
    </row>
    <row r="300" spans="1:16" x14ac:dyDescent="0.25">
      <c r="A300" s="74"/>
      <c r="B300" s="74"/>
      <c r="C300" s="79"/>
      <c r="D300" s="74"/>
      <c r="E300" s="74"/>
      <c r="F300" s="74"/>
      <c r="G300" s="79"/>
      <c r="H300" s="74"/>
      <c r="I300" s="79"/>
      <c r="J300" s="74"/>
      <c r="K300" s="79"/>
      <c r="L300" s="74"/>
      <c r="M300" s="205"/>
      <c r="N300" s="74"/>
      <c r="O300" s="79"/>
      <c r="P300" s="74"/>
    </row>
    <row r="301" spans="1:16" x14ac:dyDescent="0.25">
      <c r="A301" s="74"/>
      <c r="B301" s="74"/>
      <c r="C301" s="79"/>
      <c r="D301" s="74"/>
      <c r="E301" s="74"/>
      <c r="F301" s="74"/>
      <c r="G301" s="79"/>
      <c r="H301" s="74"/>
      <c r="I301" s="79"/>
      <c r="J301" s="74"/>
      <c r="K301" s="79"/>
      <c r="L301" s="74"/>
      <c r="M301" s="205"/>
      <c r="N301" s="74"/>
      <c r="O301" s="79"/>
      <c r="P301" s="74"/>
    </row>
    <row r="302" spans="1:16" x14ac:dyDescent="0.25">
      <c r="A302" s="74"/>
      <c r="B302" s="74"/>
      <c r="C302" s="79"/>
      <c r="D302" s="74"/>
      <c r="E302" s="74"/>
      <c r="F302" s="74"/>
      <c r="G302" s="79"/>
      <c r="H302" s="74"/>
      <c r="I302" s="79"/>
      <c r="J302" s="74"/>
      <c r="K302" s="79"/>
      <c r="L302" s="74"/>
      <c r="M302" s="205"/>
      <c r="N302" s="74"/>
      <c r="O302" s="79"/>
      <c r="P302" s="74"/>
    </row>
    <row r="303" spans="1:16" x14ac:dyDescent="0.25">
      <c r="A303" s="74"/>
      <c r="B303" s="74"/>
      <c r="C303" s="79"/>
      <c r="D303" s="74"/>
      <c r="E303" s="74"/>
      <c r="F303" s="74"/>
      <c r="G303" s="79"/>
      <c r="H303" s="74"/>
      <c r="I303" s="79"/>
      <c r="J303" s="74"/>
      <c r="K303" s="79"/>
      <c r="L303" s="74"/>
      <c r="M303" s="205"/>
      <c r="N303" s="74"/>
      <c r="O303" s="79"/>
      <c r="P303" s="74"/>
    </row>
    <row r="304" spans="1:16" x14ac:dyDescent="0.25">
      <c r="A304" s="74"/>
      <c r="B304" s="74"/>
      <c r="C304" s="79"/>
      <c r="D304" s="74"/>
      <c r="E304" s="74"/>
      <c r="F304" s="74"/>
      <c r="G304" s="79"/>
      <c r="H304" s="74"/>
      <c r="I304" s="79"/>
      <c r="J304" s="74"/>
      <c r="K304" s="79"/>
      <c r="L304" s="74"/>
      <c r="M304" s="205"/>
      <c r="N304" s="74"/>
      <c r="O304" s="79"/>
      <c r="P304" s="74"/>
    </row>
    <row r="305" spans="1:16" x14ac:dyDescent="0.25">
      <c r="A305" s="74"/>
      <c r="B305" s="74"/>
      <c r="C305" s="79"/>
      <c r="D305" s="74"/>
      <c r="E305" s="74"/>
      <c r="F305" s="74"/>
      <c r="G305" s="79"/>
      <c r="H305" s="74"/>
      <c r="I305" s="79"/>
      <c r="J305" s="74"/>
      <c r="K305" s="79"/>
      <c r="L305" s="74"/>
      <c r="M305" s="205"/>
      <c r="N305" s="74"/>
      <c r="O305" s="79"/>
      <c r="P305" s="74"/>
    </row>
    <row r="306" spans="1:16" x14ac:dyDescent="0.25">
      <c r="A306" s="74"/>
      <c r="B306" s="74"/>
      <c r="C306" s="79"/>
      <c r="D306" s="74"/>
      <c r="E306" s="74"/>
      <c r="F306" s="74"/>
      <c r="G306" s="79"/>
      <c r="H306" s="74"/>
      <c r="I306" s="79"/>
      <c r="J306" s="74"/>
      <c r="K306" s="79"/>
      <c r="L306" s="74"/>
      <c r="M306" s="205"/>
      <c r="N306" s="74"/>
      <c r="O306" s="79"/>
      <c r="P306" s="74"/>
    </row>
    <row r="307" spans="1:16" x14ac:dyDescent="0.25">
      <c r="A307" s="74"/>
      <c r="B307" s="74"/>
      <c r="C307" s="79"/>
      <c r="D307" s="74"/>
      <c r="E307" s="74"/>
      <c r="F307" s="74"/>
      <c r="G307" s="79"/>
      <c r="H307" s="74"/>
      <c r="I307" s="79"/>
      <c r="J307" s="74"/>
      <c r="K307" s="79"/>
      <c r="L307" s="74"/>
      <c r="M307" s="205"/>
      <c r="N307" s="74"/>
      <c r="O307" s="79"/>
      <c r="P307" s="74"/>
    </row>
    <row r="308" spans="1:16" x14ac:dyDescent="0.25">
      <c r="A308" s="74"/>
      <c r="B308" s="74"/>
      <c r="C308" s="79"/>
      <c r="D308" s="74"/>
      <c r="E308" s="74"/>
      <c r="F308" s="74"/>
      <c r="G308" s="79"/>
      <c r="H308" s="74"/>
      <c r="I308" s="79"/>
      <c r="J308" s="74"/>
      <c r="K308" s="79"/>
      <c r="L308" s="74"/>
      <c r="M308" s="205"/>
      <c r="N308" s="74"/>
      <c r="O308" s="79"/>
      <c r="P308" s="74"/>
    </row>
    <row r="309" spans="1:16" x14ac:dyDescent="0.25">
      <c r="A309" s="74"/>
      <c r="B309" s="74"/>
      <c r="C309" s="79"/>
      <c r="D309" s="74"/>
      <c r="E309" s="74"/>
      <c r="F309" s="74"/>
      <c r="G309" s="79"/>
      <c r="H309" s="74"/>
      <c r="I309" s="79"/>
      <c r="J309" s="74"/>
      <c r="K309" s="79"/>
      <c r="L309" s="74"/>
      <c r="M309" s="205"/>
      <c r="N309" s="74"/>
      <c r="O309" s="79"/>
      <c r="P309" s="74"/>
    </row>
    <row r="310" spans="1:16" x14ac:dyDescent="0.25">
      <c r="A310" s="74"/>
      <c r="B310" s="74"/>
      <c r="C310" s="79"/>
      <c r="D310" s="74"/>
      <c r="E310" s="74"/>
      <c r="F310" s="74"/>
      <c r="G310" s="79"/>
      <c r="H310" s="74"/>
      <c r="I310" s="79"/>
      <c r="J310" s="74"/>
      <c r="K310" s="79"/>
      <c r="L310" s="74"/>
      <c r="M310" s="205"/>
      <c r="N310" s="74"/>
      <c r="O310" s="79"/>
      <c r="P310" s="74"/>
    </row>
    <row r="311" spans="1:16" x14ac:dyDescent="0.25">
      <c r="A311" s="74"/>
      <c r="B311" s="74"/>
      <c r="C311" s="79"/>
      <c r="D311" s="74"/>
      <c r="E311" s="74"/>
      <c r="F311" s="74"/>
      <c r="G311" s="79"/>
      <c r="H311" s="74"/>
      <c r="I311" s="79"/>
      <c r="J311" s="74"/>
      <c r="K311" s="79"/>
      <c r="L311" s="74"/>
      <c r="M311" s="205"/>
      <c r="N311" s="74"/>
      <c r="O311" s="79"/>
      <c r="P311" s="74"/>
    </row>
    <row r="312" spans="1:16" x14ac:dyDescent="0.25">
      <c r="A312" s="74"/>
      <c r="B312" s="74"/>
      <c r="C312" s="79"/>
      <c r="D312" s="74"/>
      <c r="E312" s="74"/>
      <c r="F312" s="74"/>
      <c r="G312" s="79"/>
      <c r="H312" s="74"/>
      <c r="I312" s="79"/>
      <c r="J312" s="74"/>
      <c r="K312" s="79"/>
      <c r="L312" s="74"/>
      <c r="M312" s="205"/>
      <c r="N312" s="74"/>
      <c r="O312" s="79"/>
      <c r="P312" s="74"/>
    </row>
    <row r="313" spans="1:16" x14ac:dyDescent="0.25">
      <c r="A313" s="74"/>
      <c r="B313" s="74"/>
      <c r="C313" s="79"/>
      <c r="D313" s="74"/>
      <c r="E313" s="74"/>
      <c r="F313" s="74"/>
      <c r="G313" s="79"/>
      <c r="H313" s="74"/>
      <c r="I313" s="79"/>
      <c r="J313" s="74"/>
      <c r="K313" s="79"/>
      <c r="L313" s="74"/>
      <c r="M313" s="205"/>
      <c r="N313" s="74"/>
      <c r="O313" s="79"/>
      <c r="P313" s="74"/>
    </row>
    <row r="314" spans="1:16" x14ac:dyDescent="0.25">
      <c r="A314" s="74"/>
      <c r="B314" s="74"/>
      <c r="C314" s="79"/>
      <c r="D314" s="74"/>
      <c r="E314" s="74"/>
      <c r="F314" s="74"/>
      <c r="G314" s="79"/>
      <c r="H314" s="74"/>
      <c r="I314" s="79"/>
      <c r="J314" s="74"/>
      <c r="K314" s="79"/>
      <c r="L314" s="74"/>
      <c r="M314" s="205"/>
      <c r="N314" s="74"/>
      <c r="O314" s="79"/>
      <c r="P314" s="74"/>
    </row>
    <row r="315" spans="1:16" x14ac:dyDescent="0.25">
      <c r="A315" s="74"/>
      <c r="B315" s="74"/>
      <c r="C315" s="79"/>
      <c r="D315" s="74"/>
      <c r="E315" s="74"/>
      <c r="F315" s="74"/>
      <c r="G315" s="79"/>
      <c r="H315" s="74"/>
      <c r="I315" s="79"/>
      <c r="J315" s="74"/>
      <c r="K315" s="79"/>
      <c r="L315" s="74"/>
      <c r="M315" s="205"/>
      <c r="N315" s="74"/>
      <c r="O315" s="79"/>
      <c r="P315" s="74"/>
    </row>
    <row r="316" spans="1:16" x14ac:dyDescent="0.25">
      <c r="A316" s="74"/>
      <c r="B316" s="74"/>
      <c r="C316" s="79"/>
      <c r="D316" s="74"/>
      <c r="E316" s="74"/>
      <c r="F316" s="74"/>
      <c r="G316" s="79"/>
      <c r="H316" s="74"/>
      <c r="I316" s="79"/>
      <c r="J316" s="74"/>
      <c r="K316" s="79"/>
      <c r="L316" s="74"/>
      <c r="M316" s="205"/>
      <c r="N316" s="74"/>
      <c r="O316" s="79"/>
      <c r="P316" s="74"/>
    </row>
    <row r="317" spans="1:16" x14ac:dyDescent="0.25">
      <c r="A317" s="74"/>
      <c r="B317" s="74"/>
      <c r="C317" s="79"/>
      <c r="D317" s="74"/>
      <c r="E317" s="74"/>
      <c r="F317" s="74"/>
      <c r="G317" s="79"/>
      <c r="H317" s="74"/>
      <c r="I317" s="79"/>
      <c r="J317" s="74"/>
      <c r="K317" s="79"/>
      <c r="L317" s="74"/>
      <c r="M317" s="205"/>
      <c r="N317" s="74"/>
      <c r="O317" s="79"/>
      <c r="P317" s="74"/>
    </row>
    <row r="318" spans="1:16" x14ac:dyDescent="0.25">
      <c r="A318" s="74"/>
      <c r="B318" s="74"/>
      <c r="C318" s="79"/>
      <c r="D318" s="74"/>
      <c r="E318" s="74"/>
      <c r="F318" s="74"/>
      <c r="G318" s="79"/>
      <c r="H318" s="74"/>
      <c r="I318" s="79"/>
      <c r="J318" s="74"/>
      <c r="K318" s="79"/>
      <c r="L318" s="74"/>
      <c r="M318" s="205"/>
      <c r="N318" s="74"/>
      <c r="O318" s="79"/>
      <c r="P318" s="74"/>
    </row>
    <row r="319" spans="1:16" x14ac:dyDescent="0.25">
      <c r="A319" s="74"/>
      <c r="B319" s="74"/>
      <c r="C319" s="79"/>
      <c r="D319" s="74"/>
      <c r="E319" s="74"/>
      <c r="F319" s="74"/>
      <c r="G319" s="79"/>
      <c r="H319" s="74"/>
      <c r="I319" s="79"/>
      <c r="J319" s="74"/>
      <c r="K319" s="79"/>
      <c r="L319" s="74"/>
      <c r="M319" s="205"/>
      <c r="N319" s="74"/>
      <c r="O319" s="79"/>
      <c r="P319" s="74"/>
    </row>
    <row r="320" spans="1:16" x14ac:dyDescent="0.25">
      <c r="A320" s="74"/>
      <c r="B320" s="74"/>
      <c r="C320" s="79"/>
      <c r="D320" s="74"/>
      <c r="E320" s="74"/>
      <c r="F320" s="74"/>
      <c r="G320" s="79"/>
      <c r="H320" s="74"/>
      <c r="I320" s="79"/>
      <c r="J320" s="74"/>
      <c r="K320" s="79"/>
      <c r="L320" s="74"/>
      <c r="M320" s="205"/>
      <c r="N320" s="74"/>
      <c r="O320" s="79"/>
      <c r="P320" s="74"/>
    </row>
    <row r="321" spans="1:16" x14ac:dyDescent="0.25">
      <c r="A321" s="74"/>
      <c r="B321" s="74"/>
      <c r="C321" s="79"/>
      <c r="D321" s="74"/>
      <c r="E321" s="74"/>
      <c r="F321" s="74"/>
      <c r="G321" s="79"/>
      <c r="H321" s="74"/>
      <c r="I321" s="79"/>
      <c r="J321" s="74"/>
      <c r="K321" s="79"/>
      <c r="L321" s="74"/>
      <c r="M321" s="205"/>
      <c r="N321" s="74"/>
      <c r="O321" s="79"/>
      <c r="P321" s="74"/>
    </row>
    <row r="322" spans="1:16" x14ac:dyDescent="0.25">
      <c r="A322" s="74"/>
      <c r="B322" s="74"/>
      <c r="C322" s="79"/>
      <c r="D322" s="74"/>
      <c r="E322" s="74"/>
      <c r="F322" s="74"/>
      <c r="G322" s="79"/>
      <c r="H322" s="74"/>
      <c r="I322" s="79"/>
      <c r="J322" s="74"/>
      <c r="K322" s="79"/>
      <c r="L322" s="74"/>
      <c r="M322" s="205"/>
      <c r="N322" s="74"/>
      <c r="O322" s="79"/>
      <c r="P322" s="74"/>
    </row>
    <row r="323" spans="1:16" x14ac:dyDescent="0.25">
      <c r="A323" s="74"/>
      <c r="B323" s="74"/>
      <c r="C323" s="79"/>
      <c r="D323" s="74"/>
      <c r="E323" s="74"/>
      <c r="F323" s="74"/>
      <c r="G323" s="79"/>
      <c r="H323" s="74"/>
      <c r="I323" s="79"/>
      <c r="J323" s="74"/>
      <c r="K323" s="79"/>
      <c r="L323" s="74"/>
      <c r="M323" s="205"/>
      <c r="N323" s="74"/>
      <c r="O323" s="79"/>
      <c r="P323" s="74"/>
    </row>
    <row r="324" spans="1:16" x14ac:dyDescent="0.25">
      <c r="A324" s="74"/>
      <c r="B324" s="74"/>
      <c r="C324" s="79"/>
      <c r="D324" s="74"/>
      <c r="E324" s="74"/>
      <c r="F324" s="74"/>
      <c r="G324" s="79"/>
      <c r="H324" s="74"/>
      <c r="I324" s="79"/>
      <c r="J324" s="74"/>
      <c r="K324" s="79"/>
      <c r="L324" s="74"/>
      <c r="M324" s="205"/>
      <c r="N324" s="74"/>
      <c r="O324" s="79"/>
      <c r="P324" s="74"/>
    </row>
    <row r="325" spans="1:16" x14ac:dyDescent="0.25">
      <c r="A325" s="74"/>
      <c r="B325" s="74"/>
      <c r="C325" s="79"/>
      <c r="D325" s="74"/>
      <c r="E325" s="74"/>
      <c r="F325" s="74"/>
      <c r="G325" s="79"/>
      <c r="H325" s="74"/>
      <c r="I325" s="79"/>
      <c r="J325" s="74"/>
      <c r="K325" s="79"/>
      <c r="L325" s="74"/>
      <c r="M325" s="205"/>
      <c r="N325" s="74"/>
      <c r="O325" s="79"/>
      <c r="P325" s="74"/>
    </row>
    <row r="326" spans="1:16" x14ac:dyDescent="0.25">
      <c r="A326" s="74"/>
      <c r="B326" s="74"/>
      <c r="C326" s="79"/>
      <c r="D326" s="74"/>
      <c r="E326" s="74"/>
      <c r="F326" s="74"/>
      <c r="G326" s="79"/>
      <c r="H326" s="74"/>
      <c r="I326" s="79"/>
      <c r="J326" s="74"/>
      <c r="K326" s="79"/>
      <c r="L326" s="74"/>
      <c r="M326" s="205"/>
      <c r="N326" s="74"/>
      <c r="O326" s="79"/>
      <c r="P326" s="74"/>
    </row>
    <row r="327" spans="1:16" x14ac:dyDescent="0.25">
      <c r="A327" s="74"/>
      <c r="B327" s="74"/>
      <c r="C327" s="79"/>
      <c r="D327" s="74"/>
      <c r="E327" s="74"/>
      <c r="F327" s="74"/>
      <c r="G327" s="79"/>
      <c r="H327" s="74"/>
      <c r="I327" s="79"/>
      <c r="J327" s="74"/>
      <c r="K327" s="79"/>
      <c r="L327" s="74"/>
      <c r="M327" s="205"/>
      <c r="N327" s="74"/>
      <c r="O327" s="79"/>
      <c r="P327" s="74"/>
    </row>
    <row r="328" spans="1:16" x14ac:dyDescent="0.25">
      <c r="A328" s="74"/>
      <c r="B328" s="74"/>
      <c r="C328" s="79"/>
      <c r="D328" s="74"/>
      <c r="E328" s="74"/>
      <c r="F328" s="74"/>
      <c r="G328" s="79"/>
      <c r="H328" s="74"/>
      <c r="I328" s="79"/>
      <c r="J328" s="74"/>
      <c r="K328" s="79"/>
      <c r="L328" s="74"/>
      <c r="M328" s="205"/>
      <c r="N328" s="74"/>
      <c r="O328" s="79"/>
      <c r="P328" s="74"/>
    </row>
    <row r="329" spans="1:16" x14ac:dyDescent="0.25">
      <c r="A329" s="74"/>
      <c r="B329" s="74"/>
      <c r="C329" s="79"/>
      <c r="D329" s="74"/>
      <c r="E329" s="74"/>
      <c r="F329" s="74"/>
      <c r="G329" s="79"/>
      <c r="H329" s="74"/>
      <c r="I329" s="79"/>
      <c r="J329" s="74"/>
      <c r="K329" s="79"/>
      <c r="L329" s="74"/>
      <c r="M329" s="205"/>
      <c r="N329" s="74"/>
      <c r="O329" s="79"/>
      <c r="P329" s="74"/>
    </row>
    <row r="330" spans="1:16" x14ac:dyDescent="0.25">
      <c r="A330" s="74"/>
      <c r="B330" s="74"/>
      <c r="C330" s="79"/>
      <c r="D330" s="74"/>
      <c r="E330" s="74"/>
      <c r="F330" s="74"/>
      <c r="G330" s="79"/>
      <c r="H330" s="74"/>
      <c r="I330" s="79"/>
      <c r="J330" s="74"/>
      <c r="K330" s="79"/>
      <c r="L330" s="74"/>
      <c r="M330" s="205"/>
      <c r="N330" s="74"/>
      <c r="O330" s="79"/>
      <c r="P330" s="74"/>
    </row>
    <row r="331" spans="1:16" x14ac:dyDescent="0.25">
      <c r="A331" s="74"/>
      <c r="B331" s="74"/>
      <c r="C331" s="79"/>
      <c r="D331" s="74"/>
      <c r="E331" s="74"/>
      <c r="F331" s="74"/>
      <c r="G331" s="79"/>
      <c r="H331" s="74"/>
      <c r="I331" s="79"/>
      <c r="J331" s="74"/>
      <c r="K331" s="79"/>
      <c r="L331" s="74"/>
      <c r="M331" s="205"/>
      <c r="N331" s="74"/>
      <c r="O331" s="79"/>
      <c r="P331" s="74"/>
    </row>
    <row r="332" spans="1:16" x14ac:dyDescent="0.25">
      <c r="A332" s="74"/>
      <c r="B332" s="74"/>
      <c r="C332" s="79"/>
      <c r="D332" s="74"/>
      <c r="E332" s="74"/>
      <c r="F332" s="74"/>
      <c r="G332" s="79"/>
      <c r="H332" s="74"/>
      <c r="I332" s="79"/>
      <c r="J332" s="74"/>
      <c r="K332" s="79"/>
      <c r="L332" s="74"/>
      <c r="M332" s="205"/>
      <c r="N332" s="74"/>
      <c r="O332" s="79"/>
      <c r="P332" s="74"/>
    </row>
    <row r="333" spans="1:16" x14ac:dyDescent="0.25">
      <c r="A333" s="74"/>
      <c r="B333" s="74"/>
      <c r="C333" s="79"/>
      <c r="D333" s="74"/>
      <c r="E333" s="74"/>
      <c r="F333" s="74"/>
      <c r="G333" s="79"/>
      <c r="H333" s="74"/>
      <c r="I333" s="79"/>
      <c r="J333" s="74"/>
      <c r="K333" s="79"/>
      <c r="L333" s="74"/>
      <c r="M333" s="205"/>
      <c r="N333" s="74"/>
      <c r="O333" s="79"/>
      <c r="P333" s="74"/>
    </row>
    <row r="334" spans="1:16" x14ac:dyDescent="0.25">
      <c r="A334" s="74"/>
      <c r="B334" s="74"/>
      <c r="C334" s="79"/>
      <c r="D334" s="74"/>
      <c r="E334" s="74"/>
      <c r="F334" s="74"/>
      <c r="G334" s="79"/>
      <c r="H334" s="74"/>
      <c r="I334" s="79"/>
      <c r="J334" s="74"/>
      <c r="K334" s="79"/>
      <c r="L334" s="74"/>
      <c r="M334" s="205"/>
      <c r="N334" s="74"/>
      <c r="O334" s="79"/>
      <c r="P334" s="74"/>
    </row>
    <row r="335" spans="1:16" x14ac:dyDescent="0.25">
      <c r="A335" s="74"/>
      <c r="B335" s="74"/>
      <c r="C335" s="79"/>
      <c r="D335" s="74"/>
      <c r="E335" s="74"/>
      <c r="F335" s="74"/>
      <c r="G335" s="79"/>
      <c r="H335" s="74"/>
      <c r="I335" s="79"/>
      <c r="J335" s="74"/>
      <c r="K335" s="79"/>
      <c r="L335" s="74"/>
      <c r="M335" s="205"/>
      <c r="N335" s="74"/>
      <c r="O335" s="79"/>
      <c r="P335" s="74"/>
    </row>
    <row r="336" spans="1:16" x14ac:dyDescent="0.25">
      <c r="A336" s="74"/>
      <c r="B336" s="74"/>
      <c r="C336" s="79"/>
      <c r="D336" s="74"/>
      <c r="E336" s="74"/>
      <c r="F336" s="74"/>
      <c r="G336" s="79"/>
      <c r="H336" s="74"/>
      <c r="I336" s="79"/>
      <c r="J336" s="74"/>
      <c r="K336" s="79"/>
      <c r="L336" s="74"/>
      <c r="M336" s="205"/>
      <c r="N336" s="74"/>
      <c r="O336" s="79"/>
      <c r="P336" s="74"/>
    </row>
    <row r="337" spans="1:16" x14ac:dyDescent="0.25">
      <c r="A337" s="74"/>
      <c r="B337" s="74"/>
      <c r="C337" s="79"/>
      <c r="D337" s="74"/>
      <c r="E337" s="74"/>
      <c r="F337" s="74"/>
      <c r="G337" s="79"/>
      <c r="H337" s="74"/>
      <c r="I337" s="79"/>
      <c r="J337" s="74"/>
      <c r="K337" s="79"/>
      <c r="L337" s="74"/>
      <c r="M337" s="205"/>
      <c r="N337" s="74"/>
      <c r="O337" s="79"/>
      <c r="P337" s="74"/>
    </row>
    <row r="338" spans="1:16" x14ac:dyDescent="0.25">
      <c r="A338" s="74"/>
      <c r="B338" s="74"/>
      <c r="C338" s="79"/>
      <c r="D338" s="74"/>
      <c r="E338" s="74"/>
      <c r="F338" s="74"/>
      <c r="G338" s="79"/>
      <c r="H338" s="74"/>
      <c r="I338" s="79"/>
      <c r="J338" s="74"/>
      <c r="K338" s="79"/>
      <c r="L338" s="74"/>
      <c r="M338" s="205"/>
      <c r="N338" s="74"/>
      <c r="O338" s="79"/>
      <c r="P338" s="74"/>
    </row>
    <row r="339" spans="1:16" x14ac:dyDescent="0.25">
      <c r="A339" s="74"/>
      <c r="B339" s="74"/>
      <c r="C339" s="79"/>
      <c r="D339" s="74"/>
      <c r="E339" s="74"/>
      <c r="F339" s="74"/>
      <c r="G339" s="79"/>
      <c r="H339" s="74"/>
      <c r="I339" s="79"/>
      <c r="J339" s="74"/>
      <c r="K339" s="79"/>
      <c r="L339" s="74"/>
      <c r="M339" s="205"/>
      <c r="N339" s="74"/>
      <c r="O339" s="79"/>
      <c r="P339" s="74"/>
    </row>
    <row r="340" spans="1:16" x14ac:dyDescent="0.25">
      <c r="A340" s="74"/>
      <c r="B340" s="74"/>
      <c r="C340" s="79"/>
      <c r="D340" s="74"/>
      <c r="E340" s="74"/>
      <c r="F340" s="74"/>
      <c r="G340" s="79"/>
      <c r="H340" s="74"/>
      <c r="I340" s="79"/>
      <c r="J340" s="74"/>
      <c r="K340" s="79"/>
      <c r="L340" s="74"/>
      <c r="M340" s="205"/>
      <c r="N340" s="74"/>
      <c r="O340" s="79"/>
      <c r="P340" s="74"/>
    </row>
    <row r="341" spans="1:16" x14ac:dyDescent="0.25">
      <c r="A341" s="74"/>
      <c r="B341" s="74"/>
      <c r="C341" s="79"/>
      <c r="D341" s="74"/>
      <c r="E341" s="74"/>
      <c r="F341" s="74"/>
      <c r="G341" s="79"/>
      <c r="H341" s="74"/>
      <c r="I341" s="79"/>
      <c r="J341" s="74"/>
      <c r="K341" s="79"/>
      <c r="L341" s="74"/>
      <c r="M341" s="205"/>
      <c r="N341" s="74"/>
      <c r="O341" s="79"/>
      <c r="P341" s="74"/>
    </row>
    <row r="342" spans="1:16" x14ac:dyDescent="0.25">
      <c r="A342" s="74"/>
      <c r="B342" s="74"/>
      <c r="C342" s="79"/>
      <c r="D342" s="74"/>
      <c r="E342" s="74"/>
      <c r="F342" s="74"/>
      <c r="G342" s="79"/>
      <c r="H342" s="74"/>
      <c r="I342" s="79"/>
      <c r="J342" s="74"/>
      <c r="K342" s="79"/>
      <c r="L342" s="74"/>
      <c r="M342" s="205"/>
      <c r="N342" s="74"/>
      <c r="O342" s="79"/>
      <c r="P342" s="74"/>
    </row>
    <row r="343" spans="1:16" x14ac:dyDescent="0.25">
      <c r="A343" s="74"/>
      <c r="B343" s="74"/>
      <c r="C343" s="79"/>
      <c r="D343" s="74"/>
      <c r="E343" s="74"/>
      <c r="F343" s="74"/>
      <c r="G343" s="79"/>
      <c r="H343" s="74"/>
      <c r="I343" s="79"/>
      <c r="J343" s="74"/>
      <c r="K343" s="79"/>
      <c r="L343" s="74"/>
      <c r="M343" s="205"/>
      <c r="N343" s="74"/>
      <c r="O343" s="79"/>
      <c r="P343" s="74"/>
    </row>
    <row r="344" spans="1:16" x14ac:dyDescent="0.25">
      <c r="A344" s="74"/>
      <c r="B344" s="74"/>
      <c r="C344" s="79"/>
      <c r="D344" s="74"/>
      <c r="E344" s="74"/>
      <c r="F344" s="74"/>
      <c r="G344" s="79"/>
      <c r="H344" s="74"/>
      <c r="I344" s="79"/>
      <c r="J344" s="74"/>
      <c r="K344" s="79"/>
      <c r="L344" s="74"/>
      <c r="M344" s="205"/>
      <c r="N344" s="74"/>
      <c r="O344" s="79"/>
      <c r="P344" s="74"/>
    </row>
    <row r="345" spans="1:16" x14ac:dyDescent="0.25">
      <c r="A345" s="74"/>
      <c r="B345" s="74"/>
      <c r="C345" s="79"/>
      <c r="D345" s="74"/>
      <c r="E345" s="74"/>
      <c r="F345" s="74"/>
      <c r="G345" s="79"/>
      <c r="H345" s="74"/>
      <c r="I345" s="79"/>
      <c r="J345" s="74"/>
      <c r="K345" s="79"/>
      <c r="L345" s="74"/>
      <c r="M345" s="205"/>
      <c r="N345" s="74"/>
      <c r="O345" s="79"/>
      <c r="P345" s="74"/>
    </row>
    <row r="346" spans="1:16" x14ac:dyDescent="0.25">
      <c r="A346" s="74"/>
      <c r="B346" s="74"/>
      <c r="C346" s="79"/>
      <c r="D346" s="74"/>
      <c r="E346" s="74"/>
      <c r="F346" s="74"/>
      <c r="G346" s="79"/>
      <c r="H346" s="74"/>
      <c r="I346" s="79"/>
      <c r="J346" s="74"/>
      <c r="K346" s="79"/>
      <c r="L346" s="74"/>
      <c r="M346" s="205"/>
      <c r="N346" s="74"/>
      <c r="O346" s="79"/>
      <c r="P346" s="74"/>
    </row>
    <row r="347" spans="1:16" x14ac:dyDescent="0.25">
      <c r="A347" s="74"/>
      <c r="B347" s="74"/>
      <c r="C347" s="79"/>
      <c r="D347" s="74"/>
      <c r="E347" s="74"/>
      <c r="F347" s="74"/>
      <c r="G347" s="79"/>
      <c r="H347" s="74"/>
      <c r="I347" s="79"/>
      <c r="J347" s="74"/>
      <c r="K347" s="79"/>
      <c r="L347" s="74"/>
      <c r="M347" s="205"/>
      <c r="N347" s="74"/>
      <c r="O347" s="79"/>
      <c r="P347" s="74"/>
    </row>
    <row r="348" spans="1:16" x14ac:dyDescent="0.25">
      <c r="A348" s="74"/>
      <c r="B348" s="74"/>
      <c r="C348" s="79"/>
      <c r="D348" s="74"/>
      <c r="E348" s="74"/>
      <c r="F348" s="74"/>
      <c r="G348" s="79"/>
      <c r="H348" s="74"/>
      <c r="I348" s="79"/>
      <c r="J348" s="74"/>
      <c r="K348" s="79"/>
      <c r="L348" s="74"/>
      <c r="M348" s="205"/>
      <c r="N348" s="74"/>
      <c r="O348" s="79"/>
      <c r="P348" s="74"/>
    </row>
    <row r="349" spans="1:16" x14ac:dyDescent="0.25">
      <c r="A349" s="74"/>
      <c r="B349" s="74"/>
      <c r="C349" s="79"/>
      <c r="D349" s="74"/>
      <c r="E349" s="74"/>
      <c r="F349" s="74"/>
      <c r="G349" s="79"/>
      <c r="H349" s="74"/>
      <c r="I349" s="79"/>
      <c r="J349" s="74"/>
      <c r="K349" s="79"/>
      <c r="L349" s="74"/>
      <c r="M349" s="205"/>
      <c r="N349" s="74"/>
      <c r="O349" s="79"/>
      <c r="P349" s="74"/>
    </row>
    <row r="350" spans="1:16" x14ac:dyDescent="0.25">
      <c r="A350" s="74"/>
      <c r="B350" s="74"/>
      <c r="C350" s="79"/>
      <c r="D350" s="74"/>
      <c r="E350" s="74"/>
      <c r="F350" s="74"/>
      <c r="G350" s="79"/>
      <c r="H350" s="74"/>
      <c r="I350" s="79"/>
      <c r="J350" s="74"/>
      <c r="K350" s="79"/>
      <c r="L350" s="74"/>
      <c r="M350" s="205"/>
      <c r="N350" s="74"/>
      <c r="O350" s="79"/>
      <c r="P350" s="74"/>
    </row>
    <row r="351" spans="1:16" x14ac:dyDescent="0.25">
      <c r="A351" s="74"/>
      <c r="B351" s="74"/>
      <c r="C351" s="79"/>
      <c r="D351" s="74"/>
      <c r="E351" s="74"/>
      <c r="F351" s="74"/>
      <c r="G351" s="79"/>
      <c r="H351" s="74"/>
      <c r="I351" s="79"/>
      <c r="J351" s="74"/>
      <c r="K351" s="79"/>
      <c r="L351" s="74"/>
      <c r="M351" s="205"/>
      <c r="N351" s="74"/>
      <c r="O351" s="79"/>
      <c r="P351" s="74"/>
    </row>
    <row r="352" spans="1:16" x14ac:dyDescent="0.25">
      <c r="A352" s="74"/>
      <c r="B352" s="74"/>
      <c r="C352" s="79"/>
      <c r="D352" s="74"/>
      <c r="E352" s="74"/>
      <c r="F352" s="74"/>
      <c r="G352" s="79"/>
      <c r="H352" s="74"/>
      <c r="I352" s="79"/>
      <c r="J352" s="74"/>
      <c r="K352" s="79"/>
      <c r="L352" s="74"/>
      <c r="M352" s="205"/>
      <c r="N352" s="74"/>
      <c r="O352" s="79"/>
      <c r="P352" s="74"/>
    </row>
    <row r="353" spans="1:16" x14ac:dyDescent="0.25">
      <c r="A353" s="74"/>
      <c r="B353" s="74"/>
      <c r="C353" s="79"/>
      <c r="D353" s="74"/>
      <c r="E353" s="74"/>
      <c r="F353" s="74"/>
      <c r="G353" s="79"/>
      <c r="H353" s="74"/>
      <c r="I353" s="79"/>
      <c r="J353" s="74"/>
      <c r="K353" s="79"/>
      <c r="L353" s="74"/>
      <c r="M353" s="205"/>
      <c r="N353" s="74"/>
      <c r="O353" s="79"/>
      <c r="P353" s="74"/>
    </row>
    <row r="354" spans="1:16" x14ac:dyDescent="0.25">
      <c r="A354" s="74"/>
      <c r="B354" s="74"/>
      <c r="C354" s="79"/>
      <c r="D354" s="74"/>
      <c r="E354" s="74"/>
      <c r="F354" s="74"/>
      <c r="G354" s="79"/>
      <c r="H354" s="74"/>
      <c r="I354" s="79"/>
      <c r="J354" s="74"/>
      <c r="K354" s="79"/>
      <c r="L354" s="74"/>
      <c r="M354" s="205"/>
      <c r="N354" s="74"/>
      <c r="O354" s="79"/>
      <c r="P354" s="74"/>
    </row>
    <row r="355" spans="1:16" x14ac:dyDescent="0.25">
      <c r="A355" s="74"/>
      <c r="B355" s="74"/>
      <c r="C355" s="79"/>
      <c r="D355" s="74"/>
      <c r="E355" s="74"/>
      <c r="F355" s="74"/>
      <c r="G355" s="79"/>
      <c r="H355" s="74"/>
      <c r="I355" s="79"/>
      <c r="J355" s="74"/>
      <c r="K355" s="79"/>
      <c r="L355" s="74"/>
      <c r="M355" s="205"/>
      <c r="N355" s="74"/>
      <c r="O355" s="79"/>
      <c r="P355" s="74"/>
    </row>
    <row r="356" spans="1:16" x14ac:dyDescent="0.25">
      <c r="A356" s="74"/>
      <c r="B356" s="74"/>
      <c r="C356" s="79"/>
      <c r="D356" s="74"/>
      <c r="E356" s="74"/>
      <c r="F356" s="74"/>
      <c r="G356" s="79"/>
      <c r="H356" s="74"/>
      <c r="I356" s="79"/>
      <c r="J356" s="74"/>
      <c r="K356" s="79"/>
      <c r="L356" s="74"/>
      <c r="M356" s="205"/>
      <c r="N356" s="74"/>
      <c r="O356" s="79"/>
      <c r="P356" s="74"/>
    </row>
    <row r="357" spans="1:16" x14ac:dyDescent="0.25">
      <c r="A357" s="74"/>
      <c r="B357" s="74"/>
      <c r="C357" s="79"/>
      <c r="D357" s="74"/>
      <c r="E357" s="74"/>
      <c r="F357" s="74"/>
      <c r="G357" s="79"/>
      <c r="H357" s="74"/>
      <c r="I357" s="79"/>
      <c r="J357" s="74"/>
      <c r="K357" s="79"/>
      <c r="L357" s="74"/>
      <c r="M357" s="205"/>
      <c r="N357" s="74"/>
      <c r="O357" s="79"/>
      <c r="P357" s="74"/>
    </row>
    <row r="358" spans="1:16" x14ac:dyDescent="0.25">
      <c r="A358" s="74"/>
      <c r="B358" s="74"/>
      <c r="C358" s="79"/>
      <c r="D358" s="74"/>
      <c r="E358" s="74"/>
      <c r="F358" s="74"/>
      <c r="G358" s="79"/>
      <c r="H358" s="74"/>
      <c r="I358" s="79"/>
      <c r="J358" s="74"/>
      <c r="K358" s="79"/>
      <c r="L358" s="74"/>
      <c r="M358" s="205"/>
      <c r="N358" s="74"/>
      <c r="O358" s="79"/>
      <c r="P358" s="74"/>
    </row>
    <row r="359" spans="1:16" x14ac:dyDescent="0.25">
      <c r="A359" s="74"/>
      <c r="B359" s="74"/>
      <c r="C359" s="79"/>
      <c r="D359" s="74"/>
      <c r="E359" s="74"/>
      <c r="F359" s="74"/>
      <c r="G359" s="79"/>
      <c r="H359" s="74"/>
      <c r="I359" s="79"/>
      <c r="J359" s="74"/>
      <c r="K359" s="79"/>
      <c r="L359" s="74"/>
      <c r="M359" s="205"/>
      <c r="N359" s="74"/>
      <c r="O359" s="79"/>
      <c r="P359" s="74"/>
    </row>
    <row r="360" spans="1:16" x14ac:dyDescent="0.25">
      <c r="A360" s="74"/>
      <c r="B360" s="74"/>
      <c r="C360" s="79"/>
      <c r="D360" s="74"/>
      <c r="E360" s="74"/>
      <c r="F360" s="74"/>
      <c r="G360" s="79"/>
      <c r="H360" s="74"/>
      <c r="I360" s="79"/>
      <c r="J360" s="74"/>
      <c r="K360" s="79"/>
      <c r="L360" s="74"/>
      <c r="M360" s="205"/>
      <c r="N360" s="74"/>
      <c r="O360" s="79"/>
      <c r="P360" s="74"/>
    </row>
    <row r="361" spans="1:16" x14ac:dyDescent="0.25">
      <c r="A361" s="74"/>
      <c r="B361" s="74"/>
      <c r="C361" s="79"/>
      <c r="D361" s="74"/>
      <c r="E361" s="74"/>
      <c r="F361" s="74"/>
      <c r="G361" s="79"/>
      <c r="H361" s="74"/>
      <c r="I361" s="79"/>
      <c r="J361" s="74"/>
      <c r="K361" s="79"/>
      <c r="L361" s="74"/>
      <c r="M361" s="205"/>
      <c r="N361" s="74"/>
      <c r="O361" s="79"/>
      <c r="P361" s="74"/>
    </row>
    <row r="362" spans="1:16" x14ac:dyDescent="0.25">
      <c r="A362" s="74"/>
      <c r="B362" s="74"/>
      <c r="C362" s="79"/>
      <c r="D362" s="74"/>
      <c r="E362" s="74"/>
      <c r="F362" s="74"/>
      <c r="G362" s="79"/>
      <c r="H362" s="74"/>
      <c r="I362" s="79"/>
      <c r="J362" s="74"/>
      <c r="K362" s="79"/>
      <c r="L362" s="74"/>
      <c r="M362" s="205"/>
      <c r="N362" s="74"/>
      <c r="O362" s="79"/>
      <c r="P362" s="74"/>
    </row>
    <row r="363" spans="1:16" x14ac:dyDescent="0.25">
      <c r="A363" s="74"/>
      <c r="B363" s="74"/>
      <c r="C363" s="79"/>
      <c r="D363" s="74"/>
      <c r="E363" s="74"/>
      <c r="F363" s="74"/>
      <c r="G363" s="79"/>
      <c r="H363" s="74"/>
      <c r="I363" s="79"/>
      <c r="J363" s="74"/>
      <c r="K363" s="79"/>
      <c r="L363" s="74"/>
      <c r="M363" s="205"/>
      <c r="N363" s="74"/>
      <c r="O363" s="79"/>
      <c r="P363" s="74"/>
    </row>
    <row r="364" spans="1:16" x14ac:dyDescent="0.25">
      <c r="A364" s="74"/>
      <c r="B364" s="74"/>
      <c r="C364" s="79"/>
      <c r="D364" s="74"/>
      <c r="E364" s="74"/>
      <c r="F364" s="74"/>
      <c r="G364" s="79"/>
      <c r="H364" s="74"/>
      <c r="I364" s="79"/>
      <c r="J364" s="74"/>
      <c r="K364" s="79"/>
      <c r="L364" s="74"/>
      <c r="M364" s="205"/>
      <c r="N364" s="74"/>
      <c r="O364" s="79"/>
      <c r="P364" s="74"/>
    </row>
    <row r="365" spans="1:16" x14ac:dyDescent="0.25">
      <c r="A365" s="74"/>
      <c r="B365" s="74"/>
      <c r="C365" s="79"/>
      <c r="D365" s="74"/>
      <c r="E365" s="74"/>
      <c r="F365" s="74"/>
      <c r="G365" s="79"/>
      <c r="H365" s="74"/>
      <c r="I365" s="79"/>
      <c r="J365" s="74"/>
      <c r="K365" s="79"/>
      <c r="L365" s="74"/>
      <c r="M365" s="205"/>
      <c r="N365" s="74"/>
      <c r="O365" s="79"/>
      <c r="P365" s="74"/>
    </row>
    <row r="366" spans="1:16" x14ac:dyDescent="0.25">
      <c r="A366" s="74"/>
      <c r="B366" s="74"/>
      <c r="C366" s="79"/>
      <c r="D366" s="74"/>
      <c r="E366" s="74"/>
      <c r="F366" s="74"/>
      <c r="G366" s="79"/>
      <c r="H366" s="74"/>
      <c r="I366" s="79"/>
      <c r="J366" s="74"/>
      <c r="K366" s="79"/>
      <c r="L366" s="74"/>
      <c r="M366" s="205"/>
      <c r="N366" s="74"/>
      <c r="O366" s="79"/>
      <c r="P366" s="74"/>
    </row>
    <row r="367" spans="1:16" x14ac:dyDescent="0.25">
      <c r="A367" s="74"/>
      <c r="B367" s="74"/>
      <c r="C367" s="79"/>
      <c r="D367" s="74"/>
      <c r="E367" s="74"/>
      <c r="F367" s="74"/>
      <c r="G367" s="79"/>
      <c r="H367" s="74"/>
      <c r="I367" s="79"/>
      <c r="J367" s="74"/>
      <c r="K367" s="79"/>
      <c r="L367" s="74"/>
      <c r="M367" s="205"/>
      <c r="N367" s="74"/>
      <c r="O367" s="79"/>
      <c r="P367" s="74"/>
    </row>
    <row r="368" spans="1:16" x14ac:dyDescent="0.25">
      <c r="A368" s="74"/>
      <c r="B368" s="74"/>
      <c r="C368" s="79"/>
      <c r="D368" s="74"/>
      <c r="E368" s="74"/>
      <c r="F368" s="74"/>
      <c r="G368" s="79"/>
      <c r="H368" s="74"/>
      <c r="I368" s="79"/>
      <c r="J368" s="74"/>
      <c r="K368" s="79"/>
      <c r="L368" s="74"/>
      <c r="M368" s="205"/>
      <c r="N368" s="74"/>
      <c r="O368" s="79"/>
      <c r="P368" s="74"/>
    </row>
    <row r="369" spans="1:16" x14ac:dyDescent="0.25">
      <c r="A369" s="74"/>
      <c r="B369" s="74"/>
      <c r="C369" s="79"/>
      <c r="D369" s="74"/>
      <c r="E369" s="74"/>
      <c r="F369" s="74"/>
      <c r="G369" s="79"/>
      <c r="H369" s="74"/>
      <c r="I369" s="79"/>
      <c r="J369" s="74"/>
      <c r="K369" s="79"/>
      <c r="L369" s="74"/>
      <c r="M369" s="205"/>
      <c r="N369" s="74"/>
      <c r="O369" s="79"/>
      <c r="P369" s="74"/>
    </row>
    <row r="370" spans="1:16" x14ac:dyDescent="0.25">
      <c r="A370" s="74"/>
      <c r="B370" s="74"/>
      <c r="C370" s="79"/>
      <c r="D370" s="74"/>
      <c r="E370" s="74"/>
      <c r="F370" s="74"/>
      <c r="G370" s="79"/>
      <c r="H370" s="74"/>
      <c r="I370" s="79"/>
      <c r="J370" s="74"/>
      <c r="K370" s="79"/>
      <c r="L370" s="74"/>
      <c r="M370" s="205"/>
      <c r="N370" s="74"/>
      <c r="O370" s="79"/>
      <c r="P370" s="74"/>
    </row>
    <row r="371" spans="1:16" x14ac:dyDescent="0.25">
      <c r="A371" s="74"/>
      <c r="B371" s="74"/>
      <c r="C371" s="79"/>
      <c r="D371" s="74"/>
      <c r="E371" s="74"/>
      <c r="F371" s="74"/>
      <c r="G371" s="79"/>
      <c r="H371" s="74"/>
      <c r="I371" s="79"/>
      <c r="J371" s="74"/>
      <c r="K371" s="79"/>
      <c r="L371" s="74"/>
      <c r="M371" s="205"/>
      <c r="N371" s="74"/>
      <c r="O371" s="79"/>
      <c r="P371" s="74"/>
    </row>
    <row r="372" spans="1:16" x14ac:dyDescent="0.25">
      <c r="A372" s="74"/>
      <c r="B372" s="74"/>
      <c r="C372" s="79"/>
      <c r="D372" s="74"/>
      <c r="E372" s="74"/>
      <c r="F372" s="74"/>
      <c r="G372" s="79"/>
      <c r="H372" s="74"/>
      <c r="I372" s="79"/>
      <c r="J372" s="74"/>
      <c r="K372" s="79"/>
      <c r="L372" s="74"/>
      <c r="M372" s="205"/>
      <c r="N372" s="74"/>
      <c r="O372" s="79"/>
      <c r="P372" s="74"/>
    </row>
    <row r="373" spans="1:16" x14ac:dyDescent="0.25">
      <c r="A373" s="74"/>
      <c r="B373" s="74"/>
      <c r="C373" s="79"/>
      <c r="D373" s="74"/>
      <c r="E373" s="74"/>
      <c r="F373" s="74"/>
      <c r="G373" s="79"/>
      <c r="H373" s="74"/>
      <c r="I373" s="79"/>
      <c r="J373" s="74"/>
      <c r="K373" s="79"/>
      <c r="L373" s="74"/>
      <c r="M373" s="205"/>
      <c r="N373" s="74"/>
      <c r="O373" s="79"/>
      <c r="P373" s="74"/>
    </row>
    <row r="374" spans="1:16" x14ac:dyDescent="0.25">
      <c r="A374" s="74"/>
      <c r="B374" s="74"/>
      <c r="C374" s="79"/>
      <c r="D374" s="74"/>
      <c r="E374" s="74"/>
      <c r="F374" s="74"/>
      <c r="G374" s="79"/>
      <c r="H374" s="74"/>
      <c r="I374" s="79"/>
      <c r="J374" s="74"/>
      <c r="K374" s="79"/>
      <c r="L374" s="74"/>
      <c r="M374" s="205"/>
      <c r="N374" s="74"/>
      <c r="O374" s="79"/>
      <c r="P374" s="74"/>
    </row>
    <row r="375" spans="1:16" x14ac:dyDescent="0.25">
      <c r="A375" s="74"/>
      <c r="B375" s="74"/>
      <c r="C375" s="79"/>
      <c r="D375" s="74"/>
      <c r="E375" s="74"/>
      <c r="F375" s="74"/>
      <c r="G375" s="79"/>
      <c r="H375" s="74"/>
      <c r="I375" s="79"/>
      <c r="J375" s="74"/>
      <c r="K375" s="79"/>
      <c r="L375" s="74"/>
      <c r="M375" s="205"/>
      <c r="N375" s="74"/>
      <c r="O375" s="79"/>
      <c r="P375" s="74"/>
    </row>
    <row r="376" spans="1:16" x14ac:dyDescent="0.25">
      <c r="A376" s="74"/>
      <c r="B376" s="74"/>
      <c r="C376" s="79"/>
      <c r="D376" s="74"/>
      <c r="E376" s="74"/>
      <c r="F376" s="74"/>
      <c r="G376" s="79"/>
      <c r="H376" s="74"/>
      <c r="I376" s="79"/>
      <c r="J376" s="74"/>
      <c r="K376" s="79"/>
      <c r="L376" s="74"/>
      <c r="M376" s="205"/>
      <c r="N376" s="74"/>
      <c r="O376" s="79"/>
      <c r="P376" s="74"/>
    </row>
    <row r="377" spans="1:16" x14ac:dyDescent="0.25">
      <c r="A377" s="74"/>
      <c r="B377" s="74"/>
      <c r="C377" s="79"/>
      <c r="D377" s="74"/>
      <c r="E377" s="74"/>
      <c r="F377" s="74"/>
      <c r="G377" s="79"/>
      <c r="H377" s="74"/>
      <c r="I377" s="79"/>
      <c r="J377" s="74"/>
      <c r="K377" s="79"/>
      <c r="L377" s="74"/>
      <c r="M377" s="205"/>
      <c r="N377" s="74"/>
      <c r="O377" s="79"/>
      <c r="P377" s="74"/>
    </row>
    <row r="378" spans="1:16" x14ac:dyDescent="0.25">
      <c r="A378" s="74"/>
      <c r="B378" s="74"/>
      <c r="C378" s="79"/>
      <c r="D378" s="74"/>
      <c r="E378" s="74"/>
      <c r="F378" s="74"/>
      <c r="G378" s="79"/>
      <c r="H378" s="74"/>
      <c r="I378" s="79"/>
      <c r="J378" s="74"/>
      <c r="K378" s="79"/>
      <c r="L378" s="74"/>
      <c r="M378" s="205"/>
      <c r="N378" s="74"/>
      <c r="O378" s="79"/>
      <c r="P378" s="74"/>
    </row>
    <row r="379" spans="1:16" x14ac:dyDescent="0.25">
      <c r="A379" s="74"/>
      <c r="B379" s="74"/>
      <c r="C379" s="79"/>
      <c r="D379" s="74"/>
      <c r="E379" s="74"/>
      <c r="F379" s="74"/>
      <c r="G379" s="79"/>
      <c r="H379" s="74"/>
      <c r="I379" s="79"/>
      <c r="J379" s="74"/>
      <c r="K379" s="79"/>
      <c r="L379" s="74"/>
      <c r="M379" s="205"/>
      <c r="N379" s="74"/>
      <c r="O379" s="79"/>
      <c r="P379" s="74"/>
    </row>
    <row r="380" spans="1:16" x14ac:dyDescent="0.25">
      <c r="A380" s="74"/>
      <c r="B380" s="74"/>
      <c r="C380" s="79"/>
      <c r="D380" s="74"/>
      <c r="E380" s="74"/>
      <c r="F380" s="74"/>
      <c r="G380" s="79"/>
      <c r="H380" s="74"/>
      <c r="I380" s="79"/>
      <c r="J380" s="74"/>
      <c r="K380" s="79"/>
      <c r="L380" s="74"/>
      <c r="M380" s="205"/>
      <c r="N380" s="74"/>
      <c r="O380" s="79"/>
      <c r="P380" s="74"/>
    </row>
    <row r="381" spans="1:16" x14ac:dyDescent="0.25">
      <c r="A381" s="74"/>
      <c r="B381" s="74"/>
      <c r="C381" s="79"/>
      <c r="D381" s="74"/>
      <c r="E381" s="74"/>
      <c r="F381" s="74"/>
      <c r="G381" s="79"/>
      <c r="H381" s="74"/>
      <c r="I381" s="79"/>
      <c r="J381" s="74"/>
      <c r="K381" s="79"/>
      <c r="L381" s="74"/>
      <c r="M381" s="205"/>
      <c r="N381" s="74"/>
      <c r="O381" s="79"/>
      <c r="P381" s="74"/>
    </row>
    <row r="382" spans="1:16" x14ac:dyDescent="0.25">
      <c r="A382" s="74"/>
      <c r="B382" s="74"/>
      <c r="C382" s="79"/>
      <c r="D382" s="74"/>
      <c r="E382" s="74"/>
      <c r="F382" s="74"/>
      <c r="G382" s="79"/>
      <c r="H382" s="74"/>
      <c r="I382" s="79"/>
      <c r="J382" s="74"/>
      <c r="K382" s="79"/>
      <c r="L382" s="74"/>
      <c r="M382" s="205"/>
      <c r="N382" s="74"/>
      <c r="O382" s="79"/>
      <c r="P382" s="74"/>
    </row>
    <row r="383" spans="1:16" x14ac:dyDescent="0.25">
      <c r="A383" s="74"/>
      <c r="B383" s="74"/>
      <c r="C383" s="79"/>
      <c r="D383" s="74"/>
      <c r="E383" s="74"/>
      <c r="F383" s="74"/>
      <c r="G383" s="79"/>
      <c r="H383" s="74"/>
      <c r="I383" s="79"/>
      <c r="J383" s="74"/>
      <c r="K383" s="79"/>
      <c r="L383" s="74"/>
      <c r="M383" s="205"/>
      <c r="N383" s="74"/>
      <c r="O383" s="79"/>
      <c r="P383" s="74"/>
    </row>
    <row r="384" spans="1:16" x14ac:dyDescent="0.25">
      <c r="A384" s="74"/>
      <c r="B384" s="74"/>
      <c r="C384" s="79"/>
      <c r="D384" s="74"/>
      <c r="E384" s="74"/>
      <c r="F384" s="74"/>
      <c r="G384" s="79"/>
      <c r="H384" s="74"/>
      <c r="I384" s="79"/>
      <c r="J384" s="74"/>
      <c r="K384" s="79"/>
      <c r="L384" s="74"/>
      <c r="M384" s="205"/>
      <c r="N384" s="74"/>
      <c r="O384" s="79"/>
      <c r="P384" s="74"/>
    </row>
    <row r="385" spans="1:16" x14ac:dyDescent="0.25">
      <c r="A385" s="74"/>
      <c r="B385" s="74"/>
      <c r="C385" s="79"/>
      <c r="D385" s="74"/>
      <c r="E385" s="74"/>
      <c r="F385" s="74"/>
      <c r="G385" s="79"/>
      <c r="H385" s="74"/>
      <c r="I385" s="79"/>
      <c r="J385" s="74"/>
      <c r="K385" s="79"/>
      <c r="L385" s="74"/>
      <c r="M385" s="205"/>
      <c r="N385" s="74"/>
      <c r="O385" s="79"/>
      <c r="P385" s="74"/>
    </row>
    <row r="386" spans="1:16" x14ac:dyDescent="0.25">
      <c r="A386" s="74"/>
      <c r="B386" s="74"/>
      <c r="C386" s="79"/>
      <c r="D386" s="74"/>
      <c r="E386" s="74"/>
      <c r="F386" s="74"/>
      <c r="G386" s="79"/>
      <c r="H386" s="74"/>
      <c r="I386" s="79"/>
      <c r="J386" s="74"/>
      <c r="K386" s="79"/>
      <c r="L386" s="74"/>
      <c r="M386" s="205"/>
      <c r="N386" s="74"/>
      <c r="O386" s="79"/>
      <c r="P386" s="74"/>
    </row>
    <row r="387" spans="1:16" x14ac:dyDescent="0.25">
      <c r="A387" s="74"/>
      <c r="B387" s="74"/>
      <c r="C387" s="79"/>
      <c r="D387" s="74"/>
      <c r="E387" s="74"/>
      <c r="F387" s="74"/>
      <c r="G387" s="79"/>
      <c r="H387" s="74"/>
      <c r="I387" s="79"/>
      <c r="J387" s="74"/>
      <c r="K387" s="79"/>
      <c r="L387" s="74"/>
      <c r="M387" s="205"/>
      <c r="N387" s="74"/>
      <c r="O387" s="79"/>
      <c r="P387" s="74"/>
    </row>
    <row r="388" spans="1:16" x14ac:dyDescent="0.25">
      <c r="A388" s="74"/>
      <c r="B388" s="74"/>
      <c r="C388" s="79"/>
      <c r="D388" s="74"/>
      <c r="E388" s="74"/>
      <c r="F388" s="74"/>
      <c r="G388" s="79"/>
      <c r="H388" s="74"/>
      <c r="I388" s="79"/>
      <c r="J388" s="74"/>
      <c r="K388" s="79"/>
      <c r="L388" s="74"/>
      <c r="M388" s="205"/>
      <c r="N388" s="74"/>
      <c r="O388" s="79"/>
      <c r="P388" s="74"/>
    </row>
    <row r="389" spans="1:16" x14ac:dyDescent="0.25">
      <c r="A389" s="74"/>
      <c r="B389" s="74"/>
      <c r="C389" s="79"/>
      <c r="D389" s="74"/>
      <c r="E389" s="74"/>
      <c r="F389" s="74"/>
      <c r="G389" s="79"/>
      <c r="H389" s="74"/>
      <c r="I389" s="79"/>
      <c r="J389" s="74"/>
      <c r="K389" s="79"/>
      <c r="L389" s="74"/>
      <c r="M389" s="205"/>
      <c r="N389" s="74"/>
      <c r="O389" s="79"/>
      <c r="P389" s="74"/>
    </row>
    <row r="390" spans="1:16" x14ac:dyDescent="0.25">
      <c r="A390" s="74"/>
      <c r="B390" s="74"/>
      <c r="C390" s="79"/>
      <c r="D390" s="74"/>
      <c r="E390" s="74"/>
      <c r="F390" s="74"/>
      <c r="G390" s="79"/>
      <c r="H390" s="74"/>
      <c r="I390" s="79"/>
      <c r="J390" s="74"/>
      <c r="K390" s="79"/>
      <c r="L390" s="74"/>
      <c r="M390" s="205"/>
      <c r="N390" s="74"/>
      <c r="O390" s="79"/>
      <c r="P390" s="74"/>
    </row>
    <row r="391" spans="1:16" x14ac:dyDescent="0.25">
      <c r="A391" s="74"/>
      <c r="B391" s="74"/>
      <c r="C391" s="79"/>
      <c r="D391" s="74"/>
      <c r="E391" s="74"/>
      <c r="F391" s="74"/>
      <c r="G391" s="79"/>
      <c r="H391" s="74"/>
      <c r="I391" s="79"/>
      <c r="J391" s="74"/>
      <c r="K391" s="79"/>
      <c r="L391" s="74"/>
      <c r="M391" s="205"/>
      <c r="N391" s="74"/>
      <c r="O391" s="79"/>
      <c r="P391" s="74"/>
    </row>
    <row r="392" spans="1:16" x14ac:dyDescent="0.25">
      <c r="A392" s="74"/>
      <c r="B392" s="74"/>
      <c r="C392" s="79"/>
      <c r="D392" s="74"/>
      <c r="E392" s="74"/>
      <c r="F392" s="74"/>
      <c r="G392" s="79"/>
      <c r="H392" s="74"/>
      <c r="I392" s="79"/>
      <c r="J392" s="74"/>
      <c r="K392" s="79"/>
      <c r="L392" s="74"/>
      <c r="M392" s="205"/>
      <c r="N392" s="74"/>
      <c r="O392" s="79"/>
      <c r="P392" s="74"/>
    </row>
    <row r="393" spans="1:16" x14ac:dyDescent="0.25">
      <c r="A393" s="74"/>
      <c r="B393" s="74"/>
      <c r="C393" s="79"/>
      <c r="D393" s="74"/>
      <c r="E393" s="74"/>
      <c r="F393" s="74"/>
      <c r="G393" s="79"/>
      <c r="H393" s="74"/>
      <c r="I393" s="79"/>
      <c r="J393" s="74"/>
      <c r="K393" s="79"/>
      <c r="L393" s="74"/>
      <c r="M393" s="205"/>
      <c r="N393" s="74"/>
      <c r="O393" s="79"/>
      <c r="P393" s="74"/>
    </row>
    <row r="394" spans="1:16" x14ac:dyDescent="0.25">
      <c r="A394" s="74"/>
      <c r="B394" s="74"/>
      <c r="C394" s="79"/>
      <c r="D394" s="74"/>
      <c r="E394" s="74"/>
      <c r="F394" s="74"/>
      <c r="G394" s="79"/>
      <c r="H394" s="74"/>
      <c r="I394" s="79"/>
      <c r="J394" s="74"/>
      <c r="K394" s="79"/>
      <c r="L394" s="74"/>
      <c r="M394" s="205"/>
      <c r="N394" s="74"/>
      <c r="O394" s="79"/>
      <c r="P394" s="74"/>
    </row>
    <row r="395" spans="1:16" x14ac:dyDescent="0.25">
      <c r="A395" s="74"/>
      <c r="B395" s="74"/>
      <c r="C395" s="79"/>
      <c r="D395" s="74"/>
      <c r="E395" s="74"/>
      <c r="F395" s="74"/>
      <c r="G395" s="79"/>
      <c r="H395" s="74"/>
      <c r="I395" s="79"/>
      <c r="J395" s="74"/>
      <c r="K395" s="79"/>
      <c r="L395" s="74"/>
      <c r="M395" s="205"/>
      <c r="N395" s="74"/>
      <c r="O395" s="79"/>
      <c r="P395" s="74"/>
    </row>
    <row r="396" spans="1:16" x14ac:dyDescent="0.25">
      <c r="A396" s="74"/>
      <c r="B396" s="74"/>
      <c r="C396" s="79"/>
      <c r="D396" s="74"/>
      <c r="E396" s="74"/>
      <c r="F396" s="74"/>
      <c r="G396" s="79"/>
      <c r="H396" s="74"/>
      <c r="I396" s="79"/>
      <c r="J396" s="74"/>
      <c r="K396" s="79"/>
      <c r="L396" s="74"/>
      <c r="M396" s="205"/>
      <c r="N396" s="74"/>
      <c r="O396" s="79"/>
      <c r="P396" s="74"/>
    </row>
    <row r="397" spans="1:16" x14ac:dyDescent="0.25">
      <c r="A397" s="74"/>
      <c r="B397" s="74"/>
      <c r="C397" s="79"/>
      <c r="D397" s="74"/>
      <c r="E397" s="74"/>
      <c r="F397" s="74"/>
      <c r="G397" s="79"/>
      <c r="H397" s="74"/>
      <c r="I397" s="79"/>
      <c r="J397" s="74"/>
      <c r="K397" s="79"/>
      <c r="L397" s="74"/>
      <c r="M397" s="205"/>
      <c r="N397" s="74"/>
      <c r="O397" s="79"/>
      <c r="P397" s="74"/>
    </row>
    <row r="398" spans="1:16" x14ac:dyDescent="0.25">
      <c r="A398" s="74"/>
      <c r="B398" s="74"/>
      <c r="C398" s="79"/>
      <c r="D398" s="74"/>
      <c r="E398" s="74"/>
      <c r="F398" s="74"/>
      <c r="G398" s="79"/>
      <c r="H398" s="74"/>
      <c r="I398" s="79"/>
      <c r="J398" s="74"/>
      <c r="K398" s="79"/>
      <c r="L398" s="74"/>
      <c r="M398" s="205"/>
      <c r="N398" s="74"/>
      <c r="O398" s="79"/>
      <c r="P398" s="74"/>
    </row>
    <row r="399" spans="1:16" x14ac:dyDescent="0.25">
      <c r="A399" s="74"/>
      <c r="B399" s="74"/>
      <c r="C399" s="79"/>
      <c r="D399" s="74"/>
      <c r="E399" s="74"/>
      <c r="F399" s="74"/>
      <c r="G399" s="79"/>
      <c r="H399" s="74"/>
      <c r="I399" s="79"/>
      <c r="J399" s="74"/>
      <c r="K399" s="79"/>
      <c r="L399" s="74"/>
      <c r="M399" s="205"/>
      <c r="N399" s="74"/>
      <c r="O399" s="79"/>
      <c r="P399" s="74"/>
    </row>
    <row r="400" spans="1:16" x14ac:dyDescent="0.25">
      <c r="A400" s="74"/>
      <c r="B400" s="74"/>
      <c r="C400" s="79"/>
      <c r="D400" s="74"/>
      <c r="E400" s="74"/>
      <c r="F400" s="74"/>
      <c r="G400" s="79"/>
      <c r="H400" s="74"/>
      <c r="I400" s="79"/>
      <c r="J400" s="74"/>
      <c r="K400" s="79"/>
      <c r="L400" s="74"/>
      <c r="M400" s="205"/>
      <c r="N400" s="74"/>
      <c r="O400" s="79"/>
      <c r="P400" s="74"/>
    </row>
    <row r="401" spans="1:16" x14ac:dyDescent="0.25">
      <c r="A401" s="74"/>
      <c r="B401" s="74"/>
      <c r="C401" s="79"/>
      <c r="D401" s="74"/>
      <c r="E401" s="74"/>
      <c r="F401" s="74"/>
      <c r="G401" s="79"/>
      <c r="H401" s="74"/>
      <c r="I401" s="79"/>
      <c r="J401" s="74"/>
      <c r="K401" s="79"/>
      <c r="L401" s="74"/>
      <c r="M401" s="205"/>
      <c r="N401" s="74"/>
      <c r="O401" s="79"/>
      <c r="P401" s="74"/>
    </row>
    <row r="402" spans="1:16" x14ac:dyDescent="0.25">
      <c r="A402" s="74"/>
      <c r="B402" s="74"/>
      <c r="C402" s="79"/>
      <c r="D402" s="74"/>
      <c r="E402" s="74"/>
      <c r="F402" s="74"/>
      <c r="G402" s="79"/>
      <c r="H402" s="74"/>
      <c r="I402" s="79"/>
      <c r="J402" s="74"/>
      <c r="K402" s="79"/>
      <c r="L402" s="74"/>
      <c r="M402" s="205"/>
      <c r="N402" s="74"/>
      <c r="O402" s="79"/>
      <c r="P402" s="74"/>
    </row>
    <row r="403" spans="1:16" x14ac:dyDescent="0.25">
      <c r="A403" s="74"/>
      <c r="B403" s="74"/>
      <c r="C403" s="79"/>
      <c r="D403" s="74"/>
      <c r="E403" s="74"/>
      <c r="F403" s="74"/>
      <c r="G403" s="79"/>
      <c r="H403" s="74"/>
      <c r="I403" s="79"/>
      <c r="J403" s="74"/>
      <c r="K403" s="79"/>
      <c r="L403" s="74"/>
      <c r="M403" s="205"/>
      <c r="N403" s="74"/>
      <c r="O403" s="79"/>
      <c r="P403" s="74"/>
    </row>
    <row r="404" spans="1:16" x14ac:dyDescent="0.25">
      <c r="A404" s="74"/>
      <c r="B404" s="74"/>
      <c r="C404" s="79"/>
      <c r="D404" s="74"/>
      <c r="E404" s="74"/>
      <c r="F404" s="74"/>
      <c r="G404" s="79"/>
      <c r="H404" s="74"/>
      <c r="I404" s="79"/>
      <c r="J404" s="74"/>
      <c r="K404" s="79"/>
      <c r="L404" s="74"/>
      <c r="M404" s="205"/>
      <c r="N404" s="74"/>
      <c r="O404" s="79"/>
      <c r="P404" s="74"/>
    </row>
    <row r="405" spans="1:16" x14ac:dyDescent="0.25">
      <c r="A405" s="74"/>
      <c r="B405" s="74"/>
      <c r="C405" s="79"/>
      <c r="D405" s="74"/>
      <c r="E405" s="74"/>
      <c r="F405" s="74"/>
      <c r="G405" s="79"/>
      <c r="H405" s="74"/>
      <c r="I405" s="79"/>
      <c r="J405" s="74"/>
      <c r="K405" s="79"/>
      <c r="L405" s="74"/>
      <c r="M405" s="205"/>
      <c r="N405" s="74"/>
      <c r="O405" s="79"/>
      <c r="P405" s="74"/>
    </row>
    <row r="406" spans="1:16" x14ac:dyDescent="0.25">
      <c r="A406" s="74"/>
      <c r="B406" s="74"/>
      <c r="C406" s="79"/>
      <c r="D406" s="74"/>
      <c r="E406" s="74"/>
      <c r="F406" s="74"/>
      <c r="G406" s="79"/>
      <c r="H406" s="74"/>
      <c r="I406" s="79"/>
      <c r="J406" s="74"/>
      <c r="K406" s="79"/>
      <c r="L406" s="74"/>
      <c r="M406" s="205"/>
      <c r="N406" s="74"/>
      <c r="O406" s="79"/>
      <c r="P406" s="74"/>
    </row>
    <row r="407" spans="1:16" x14ac:dyDescent="0.25">
      <c r="A407" s="74"/>
      <c r="B407" s="74"/>
      <c r="C407" s="79"/>
      <c r="D407" s="74"/>
      <c r="E407" s="74"/>
      <c r="F407" s="74"/>
      <c r="G407" s="79"/>
      <c r="H407" s="74"/>
      <c r="I407" s="79"/>
      <c r="J407" s="74"/>
      <c r="K407" s="79"/>
      <c r="L407" s="74"/>
      <c r="M407" s="205"/>
      <c r="N407" s="74"/>
      <c r="O407" s="79"/>
      <c r="P407" s="74"/>
    </row>
    <row r="408" spans="1:16" x14ac:dyDescent="0.25">
      <c r="A408" s="74"/>
      <c r="B408" s="74"/>
      <c r="C408" s="79"/>
      <c r="D408" s="74"/>
      <c r="E408" s="74"/>
      <c r="F408" s="74"/>
      <c r="G408" s="79"/>
      <c r="H408" s="74"/>
      <c r="I408" s="79"/>
      <c r="J408" s="74"/>
      <c r="K408" s="79"/>
      <c r="L408" s="74"/>
      <c r="M408" s="205"/>
      <c r="N408" s="74"/>
      <c r="O408" s="79"/>
      <c r="P408" s="74"/>
    </row>
    <row r="409" spans="1:16" x14ac:dyDescent="0.25">
      <c r="A409" s="74"/>
      <c r="B409" s="74"/>
      <c r="C409" s="79"/>
      <c r="D409" s="74"/>
      <c r="E409" s="74"/>
      <c r="F409" s="74"/>
      <c r="G409" s="79"/>
      <c r="H409" s="74"/>
      <c r="I409" s="79"/>
      <c r="J409" s="74"/>
      <c r="K409" s="79"/>
      <c r="L409" s="74"/>
      <c r="M409" s="205"/>
      <c r="N409" s="74"/>
      <c r="O409" s="79"/>
      <c r="P409" s="74"/>
    </row>
    <row r="410" spans="1:16" x14ac:dyDescent="0.25">
      <c r="A410" s="74"/>
      <c r="B410" s="74"/>
      <c r="C410" s="79"/>
      <c r="D410" s="74"/>
      <c r="E410" s="74"/>
      <c r="F410" s="74"/>
      <c r="G410" s="79"/>
      <c r="H410" s="74"/>
      <c r="I410" s="79"/>
      <c r="J410" s="74"/>
      <c r="K410" s="79"/>
      <c r="L410" s="74"/>
      <c r="M410" s="205"/>
      <c r="N410" s="74"/>
      <c r="O410" s="79"/>
      <c r="P410" s="74"/>
    </row>
    <row r="411" spans="1:16" x14ac:dyDescent="0.25">
      <c r="A411" s="74"/>
      <c r="B411" s="74"/>
      <c r="C411" s="79"/>
      <c r="D411" s="74"/>
      <c r="E411" s="74"/>
      <c r="F411" s="74"/>
      <c r="G411" s="79"/>
      <c r="H411" s="74"/>
      <c r="I411" s="79"/>
      <c r="J411" s="74"/>
      <c r="K411" s="79"/>
      <c r="L411" s="74"/>
      <c r="M411" s="205"/>
      <c r="N411" s="74"/>
      <c r="O411" s="79"/>
      <c r="P411" s="74"/>
    </row>
    <row r="412" spans="1:16" x14ac:dyDescent="0.25">
      <c r="A412" s="74"/>
      <c r="B412" s="74"/>
      <c r="C412" s="79"/>
      <c r="D412" s="74"/>
      <c r="E412" s="74"/>
      <c r="F412" s="74"/>
      <c r="G412" s="79"/>
      <c r="H412" s="74"/>
      <c r="I412" s="79"/>
      <c r="J412" s="74"/>
      <c r="K412" s="79"/>
      <c r="L412" s="74"/>
      <c r="M412" s="205"/>
      <c r="N412" s="74"/>
      <c r="O412" s="79"/>
      <c r="P412" s="74"/>
    </row>
    <row r="413" spans="1:16" x14ac:dyDescent="0.25">
      <c r="A413" s="74"/>
      <c r="B413" s="74"/>
      <c r="C413" s="79"/>
      <c r="D413" s="74"/>
      <c r="E413" s="74"/>
      <c r="F413" s="74"/>
      <c r="G413" s="79"/>
      <c r="H413" s="74"/>
      <c r="I413" s="79"/>
      <c r="J413" s="74"/>
      <c r="K413" s="79"/>
      <c r="L413" s="74"/>
      <c r="M413" s="205"/>
      <c r="N413" s="74"/>
      <c r="O413" s="79"/>
      <c r="P413" s="74"/>
    </row>
    <row r="414" spans="1:16" x14ac:dyDescent="0.25">
      <c r="A414" s="74"/>
      <c r="B414" s="74"/>
      <c r="C414" s="79"/>
      <c r="D414" s="74"/>
      <c r="E414" s="74"/>
      <c r="F414" s="74"/>
      <c r="G414" s="79"/>
      <c r="H414" s="74"/>
      <c r="I414" s="79"/>
      <c r="J414" s="74"/>
      <c r="K414" s="79"/>
      <c r="L414" s="74"/>
      <c r="M414" s="205"/>
      <c r="N414" s="74"/>
      <c r="O414" s="79"/>
      <c r="P414" s="74"/>
    </row>
    <row r="415" spans="1:16" x14ac:dyDescent="0.25">
      <c r="A415" s="74"/>
      <c r="B415" s="74"/>
      <c r="C415" s="79"/>
      <c r="D415" s="74"/>
      <c r="E415" s="74"/>
      <c r="F415" s="74"/>
      <c r="G415" s="79"/>
      <c r="H415" s="74"/>
      <c r="I415" s="79"/>
      <c r="J415" s="74"/>
      <c r="K415" s="79"/>
      <c r="L415" s="74"/>
      <c r="M415" s="205"/>
      <c r="N415" s="74"/>
      <c r="O415" s="79"/>
      <c r="P415" s="74"/>
    </row>
    <row r="416" spans="1:16" x14ac:dyDescent="0.25">
      <c r="A416" s="74"/>
      <c r="B416" s="74"/>
      <c r="C416" s="79"/>
      <c r="D416" s="74"/>
      <c r="E416" s="74"/>
      <c r="F416" s="74"/>
      <c r="G416" s="79"/>
      <c r="H416" s="74"/>
      <c r="I416" s="79"/>
      <c r="J416" s="74"/>
      <c r="K416" s="79"/>
      <c r="L416" s="74"/>
      <c r="M416" s="205"/>
      <c r="N416" s="74"/>
      <c r="O416" s="79"/>
      <c r="P416" s="74"/>
    </row>
    <row r="417" spans="1:16" x14ac:dyDescent="0.25">
      <c r="A417" s="74"/>
      <c r="B417" s="74"/>
      <c r="C417" s="79"/>
      <c r="D417" s="74"/>
      <c r="E417" s="74"/>
      <c r="F417" s="74"/>
      <c r="G417" s="79"/>
      <c r="H417" s="74"/>
      <c r="I417" s="79"/>
      <c r="J417" s="74"/>
      <c r="K417" s="79"/>
      <c r="L417" s="74"/>
      <c r="M417" s="205"/>
      <c r="N417" s="74"/>
      <c r="O417" s="79"/>
      <c r="P417" s="74"/>
    </row>
    <row r="418" spans="1:16" x14ac:dyDescent="0.25">
      <c r="A418" s="74"/>
      <c r="B418" s="74"/>
      <c r="C418" s="79"/>
      <c r="D418" s="74"/>
      <c r="E418" s="74"/>
      <c r="F418" s="74"/>
      <c r="G418" s="79"/>
      <c r="H418" s="74"/>
      <c r="I418" s="79"/>
      <c r="J418" s="74"/>
      <c r="K418" s="79"/>
      <c r="L418" s="74"/>
      <c r="M418" s="205"/>
      <c r="N418" s="74"/>
      <c r="O418" s="79"/>
      <c r="P418" s="74"/>
    </row>
    <row r="419" spans="1:16" x14ac:dyDescent="0.25">
      <c r="A419" s="74"/>
      <c r="B419" s="74"/>
      <c r="C419" s="79"/>
      <c r="D419" s="74"/>
      <c r="E419" s="74"/>
      <c r="F419" s="74"/>
      <c r="G419" s="79"/>
      <c r="H419" s="74"/>
      <c r="I419" s="79"/>
      <c r="J419" s="74"/>
      <c r="K419" s="79"/>
      <c r="L419" s="74"/>
      <c r="M419" s="205"/>
      <c r="N419" s="74"/>
      <c r="O419" s="79"/>
      <c r="P419" s="74"/>
    </row>
    <row r="420" spans="1:16" x14ac:dyDescent="0.25">
      <c r="A420" s="74"/>
      <c r="B420" s="74"/>
      <c r="C420" s="79"/>
      <c r="D420" s="74"/>
      <c r="E420" s="74"/>
      <c r="F420" s="74"/>
      <c r="G420" s="79"/>
      <c r="H420" s="74"/>
      <c r="I420" s="79"/>
      <c r="J420" s="74"/>
      <c r="K420" s="79"/>
      <c r="L420" s="74"/>
      <c r="M420" s="205"/>
      <c r="N420" s="74"/>
      <c r="O420" s="79"/>
      <c r="P420" s="74"/>
    </row>
    <row r="421" spans="1:16" x14ac:dyDescent="0.25">
      <c r="A421" s="74"/>
      <c r="B421" s="74"/>
      <c r="C421" s="79"/>
      <c r="D421" s="74"/>
      <c r="E421" s="74"/>
      <c r="F421" s="74"/>
      <c r="G421" s="79"/>
      <c r="H421" s="74"/>
      <c r="I421" s="79"/>
      <c r="J421" s="74"/>
      <c r="K421" s="79"/>
      <c r="L421" s="74"/>
      <c r="M421" s="205"/>
      <c r="N421" s="74"/>
      <c r="O421" s="79"/>
      <c r="P421" s="74"/>
    </row>
    <row r="422" spans="1:16" x14ac:dyDescent="0.25">
      <c r="A422" s="74"/>
      <c r="B422" s="74"/>
      <c r="C422" s="79"/>
      <c r="D422" s="74"/>
      <c r="E422" s="74"/>
      <c r="F422" s="74"/>
      <c r="G422" s="79"/>
      <c r="H422" s="74"/>
      <c r="I422" s="79"/>
      <c r="J422" s="74"/>
      <c r="K422" s="79"/>
      <c r="L422" s="74"/>
      <c r="M422" s="205"/>
      <c r="N422" s="74"/>
      <c r="O422" s="79"/>
      <c r="P422" s="74"/>
    </row>
    <row r="423" spans="1:16" x14ac:dyDescent="0.25">
      <c r="A423" s="74"/>
      <c r="B423" s="74"/>
      <c r="C423" s="79"/>
      <c r="D423" s="74"/>
      <c r="E423" s="74"/>
      <c r="F423" s="74"/>
      <c r="G423" s="79"/>
      <c r="H423" s="74"/>
      <c r="I423" s="79"/>
      <c r="J423" s="74"/>
      <c r="K423" s="79"/>
      <c r="L423" s="74"/>
      <c r="M423" s="205"/>
      <c r="N423" s="74"/>
      <c r="O423" s="79"/>
      <c r="P423" s="74"/>
    </row>
    <row r="424" spans="1:16" x14ac:dyDescent="0.25">
      <c r="A424" s="74"/>
      <c r="B424" s="74"/>
      <c r="C424" s="79"/>
      <c r="D424" s="74"/>
      <c r="E424" s="74"/>
      <c r="F424" s="74"/>
      <c r="G424" s="79"/>
      <c r="H424" s="74"/>
      <c r="I424" s="79"/>
      <c r="J424" s="74"/>
      <c r="K424" s="79"/>
      <c r="L424" s="74"/>
      <c r="M424" s="205"/>
      <c r="N424" s="74"/>
      <c r="O424" s="79"/>
      <c r="P424" s="74"/>
    </row>
    <row r="425" spans="1:16" x14ac:dyDescent="0.25">
      <c r="A425" s="74"/>
      <c r="B425" s="74"/>
      <c r="C425" s="79"/>
      <c r="D425" s="74"/>
      <c r="E425" s="74"/>
      <c r="F425" s="74"/>
      <c r="G425" s="79"/>
      <c r="H425" s="74"/>
      <c r="I425" s="79"/>
      <c r="J425" s="74"/>
      <c r="K425" s="79"/>
      <c r="L425" s="74"/>
      <c r="M425" s="205"/>
      <c r="N425" s="74"/>
      <c r="O425" s="79"/>
      <c r="P425" s="74"/>
    </row>
    <row r="426" spans="1:16" x14ac:dyDescent="0.25">
      <c r="A426" s="74"/>
      <c r="B426" s="74"/>
      <c r="C426" s="79"/>
      <c r="D426" s="74"/>
      <c r="E426" s="74"/>
      <c r="F426" s="74"/>
      <c r="G426" s="79"/>
      <c r="H426" s="74"/>
      <c r="I426" s="79"/>
      <c r="J426" s="74"/>
      <c r="K426" s="79"/>
      <c r="L426" s="74"/>
      <c r="M426" s="205"/>
      <c r="N426" s="74"/>
      <c r="O426" s="79"/>
      <c r="P426" s="74"/>
    </row>
    <row r="427" spans="1:16" x14ac:dyDescent="0.25">
      <c r="A427" s="74"/>
      <c r="B427" s="74"/>
      <c r="C427" s="79"/>
      <c r="D427" s="74"/>
      <c r="E427" s="74"/>
      <c r="F427" s="74"/>
      <c r="G427" s="79"/>
      <c r="H427" s="74"/>
      <c r="I427" s="79"/>
      <c r="J427" s="74"/>
      <c r="K427" s="79"/>
      <c r="L427" s="74"/>
      <c r="M427" s="205"/>
      <c r="N427" s="74"/>
      <c r="O427" s="79"/>
      <c r="P427" s="74"/>
    </row>
    <row r="428" spans="1:16" x14ac:dyDescent="0.25">
      <c r="A428" s="74"/>
      <c r="B428" s="74"/>
      <c r="C428" s="79"/>
      <c r="D428" s="74"/>
      <c r="E428" s="74"/>
      <c r="F428" s="74"/>
      <c r="G428" s="79"/>
      <c r="H428" s="74"/>
      <c r="I428" s="79"/>
      <c r="J428" s="74"/>
      <c r="K428" s="79"/>
      <c r="L428" s="74"/>
      <c r="M428" s="205"/>
      <c r="N428" s="74"/>
      <c r="O428" s="79"/>
      <c r="P428" s="74"/>
    </row>
    <row r="429" spans="1:16" x14ac:dyDescent="0.25">
      <c r="A429" s="74"/>
      <c r="B429" s="74"/>
      <c r="C429" s="79"/>
      <c r="D429" s="74"/>
      <c r="E429" s="74"/>
      <c r="F429" s="74"/>
      <c r="G429" s="79"/>
      <c r="H429" s="74"/>
      <c r="I429" s="79"/>
      <c r="J429" s="74"/>
      <c r="K429" s="79"/>
      <c r="L429" s="74"/>
      <c r="M429" s="205"/>
      <c r="N429" s="74"/>
      <c r="O429" s="79"/>
      <c r="P429" s="74"/>
    </row>
    <row r="430" spans="1:16" x14ac:dyDescent="0.25">
      <c r="A430" s="74"/>
      <c r="B430" s="74"/>
      <c r="C430" s="79"/>
      <c r="D430" s="74"/>
      <c r="E430" s="74"/>
      <c r="F430" s="74"/>
      <c r="G430" s="79"/>
      <c r="H430" s="74"/>
      <c r="I430" s="79"/>
      <c r="J430" s="74"/>
      <c r="K430" s="79"/>
      <c r="L430" s="74"/>
      <c r="M430" s="205"/>
      <c r="N430" s="74"/>
      <c r="O430" s="79"/>
      <c r="P430" s="74"/>
    </row>
    <row r="431" spans="1:16" x14ac:dyDescent="0.25">
      <c r="A431" s="74"/>
      <c r="B431" s="74"/>
      <c r="C431" s="79"/>
      <c r="D431" s="74"/>
      <c r="E431" s="74"/>
      <c r="F431" s="74"/>
      <c r="G431" s="79"/>
      <c r="H431" s="74"/>
      <c r="I431" s="79"/>
      <c r="J431" s="74"/>
      <c r="K431" s="79"/>
      <c r="L431" s="74"/>
      <c r="M431" s="205"/>
      <c r="N431" s="74"/>
      <c r="O431" s="79"/>
      <c r="P431" s="74"/>
    </row>
    <row r="432" spans="1:16" x14ac:dyDescent="0.25">
      <c r="A432" s="74"/>
      <c r="B432" s="74"/>
      <c r="C432" s="79"/>
      <c r="D432" s="74"/>
      <c r="E432" s="74"/>
      <c r="F432" s="74"/>
      <c r="G432" s="79"/>
      <c r="H432" s="74"/>
      <c r="I432" s="79"/>
      <c r="J432" s="74"/>
      <c r="K432" s="79"/>
      <c r="L432" s="74"/>
      <c r="M432" s="205"/>
      <c r="N432" s="74"/>
      <c r="O432" s="79"/>
      <c r="P432" s="74"/>
    </row>
    <row r="433" spans="1:16" x14ac:dyDescent="0.25">
      <c r="A433" s="74"/>
      <c r="B433" s="74"/>
      <c r="C433" s="79"/>
      <c r="D433" s="74"/>
      <c r="E433" s="74"/>
      <c r="F433" s="74"/>
      <c r="G433" s="79"/>
      <c r="H433" s="74"/>
      <c r="I433" s="79"/>
      <c r="J433" s="74"/>
      <c r="K433" s="79"/>
      <c r="L433" s="74"/>
      <c r="M433" s="205"/>
      <c r="N433" s="74"/>
      <c r="O433" s="79"/>
      <c r="P433" s="74"/>
    </row>
    <row r="434" spans="1:16" x14ac:dyDescent="0.25">
      <c r="A434" s="74"/>
      <c r="B434" s="74"/>
      <c r="C434" s="79"/>
      <c r="D434" s="74"/>
      <c r="E434" s="74"/>
      <c r="F434" s="74"/>
      <c r="G434" s="79"/>
      <c r="H434" s="74"/>
      <c r="I434" s="79"/>
      <c r="J434" s="74"/>
      <c r="K434" s="79"/>
      <c r="L434" s="74"/>
      <c r="M434" s="205"/>
      <c r="N434" s="74"/>
      <c r="O434" s="79"/>
      <c r="P434" s="74"/>
    </row>
    <row r="435" spans="1:16" x14ac:dyDescent="0.25">
      <c r="A435" s="74"/>
      <c r="B435" s="74"/>
      <c r="C435" s="79"/>
      <c r="D435" s="74"/>
      <c r="E435" s="74"/>
      <c r="F435" s="74"/>
      <c r="G435" s="79"/>
      <c r="H435" s="74"/>
      <c r="I435" s="79"/>
      <c r="J435" s="74"/>
      <c r="K435" s="79"/>
      <c r="L435" s="74"/>
      <c r="M435" s="205"/>
      <c r="N435" s="74"/>
      <c r="O435" s="79"/>
      <c r="P435" s="74"/>
    </row>
    <row r="436" spans="1:16" x14ac:dyDescent="0.25">
      <c r="A436" s="74"/>
      <c r="B436" s="74"/>
      <c r="C436" s="79"/>
      <c r="D436" s="74"/>
      <c r="E436" s="74"/>
      <c r="F436" s="74"/>
      <c r="G436" s="79"/>
      <c r="H436" s="74"/>
      <c r="I436" s="79"/>
      <c r="J436" s="74"/>
      <c r="K436" s="79"/>
      <c r="L436" s="74"/>
      <c r="M436" s="205"/>
      <c r="N436" s="74"/>
      <c r="O436" s="79"/>
      <c r="P436" s="74"/>
    </row>
    <row r="437" spans="1:16" x14ac:dyDescent="0.25">
      <c r="A437" s="74"/>
      <c r="B437" s="74"/>
      <c r="C437" s="79"/>
      <c r="D437" s="74"/>
      <c r="E437" s="74"/>
      <c r="F437" s="74"/>
      <c r="G437" s="79"/>
      <c r="H437" s="74"/>
      <c r="I437" s="79"/>
      <c r="J437" s="74"/>
      <c r="K437" s="79"/>
      <c r="L437" s="74"/>
      <c r="M437" s="205"/>
      <c r="N437" s="74"/>
      <c r="O437" s="79"/>
      <c r="P437" s="74"/>
    </row>
    <row r="438" spans="1:16" x14ac:dyDescent="0.25">
      <c r="A438" s="74"/>
      <c r="B438" s="74"/>
      <c r="C438" s="79"/>
      <c r="D438" s="74"/>
      <c r="E438" s="74"/>
      <c r="F438" s="74"/>
      <c r="G438" s="79"/>
      <c r="H438" s="74"/>
      <c r="I438" s="79"/>
      <c r="J438" s="74"/>
      <c r="K438" s="79"/>
      <c r="L438" s="74"/>
      <c r="M438" s="205"/>
      <c r="N438" s="74"/>
      <c r="O438" s="79"/>
      <c r="P438" s="74"/>
    </row>
    <row r="439" spans="1:16" x14ac:dyDescent="0.25">
      <c r="A439" s="74"/>
      <c r="B439" s="74"/>
      <c r="C439" s="79"/>
      <c r="D439" s="74"/>
      <c r="E439" s="74"/>
      <c r="F439" s="74"/>
      <c r="G439" s="79"/>
      <c r="H439" s="74"/>
      <c r="I439" s="79"/>
      <c r="J439" s="74"/>
      <c r="K439" s="79"/>
      <c r="L439" s="74"/>
      <c r="M439" s="205"/>
      <c r="N439" s="74"/>
      <c r="O439" s="79"/>
      <c r="P439" s="74"/>
    </row>
    <row r="440" spans="1:16" x14ac:dyDescent="0.25">
      <c r="A440" s="74"/>
      <c r="B440" s="74"/>
      <c r="C440" s="79"/>
      <c r="D440" s="74"/>
      <c r="E440" s="74"/>
      <c r="F440" s="74"/>
      <c r="G440" s="79"/>
      <c r="H440" s="74"/>
      <c r="I440" s="79"/>
      <c r="J440" s="74"/>
      <c r="K440" s="79"/>
      <c r="L440" s="74"/>
      <c r="M440" s="205"/>
      <c r="N440" s="74"/>
      <c r="O440" s="79"/>
      <c r="P440" s="74"/>
    </row>
    <row r="441" spans="1:16" x14ac:dyDescent="0.25">
      <c r="A441" s="74"/>
      <c r="B441" s="74"/>
      <c r="C441" s="79"/>
      <c r="D441" s="74"/>
      <c r="E441" s="74"/>
      <c r="F441" s="74"/>
      <c r="G441" s="79"/>
      <c r="H441" s="74"/>
      <c r="I441" s="79"/>
      <c r="J441" s="74"/>
      <c r="K441" s="79"/>
      <c r="L441" s="74"/>
      <c r="M441" s="205"/>
      <c r="N441" s="74"/>
      <c r="O441" s="79"/>
      <c r="P441" s="74"/>
    </row>
    <row r="442" spans="1:16" x14ac:dyDescent="0.25">
      <c r="A442" s="74"/>
      <c r="B442" s="74"/>
      <c r="C442" s="79"/>
      <c r="D442" s="74"/>
      <c r="E442" s="74"/>
      <c r="F442" s="74"/>
      <c r="G442" s="79"/>
      <c r="H442" s="74"/>
      <c r="I442" s="79"/>
      <c r="J442" s="74"/>
      <c r="K442" s="79"/>
      <c r="L442" s="74"/>
      <c r="M442" s="205"/>
      <c r="N442" s="74"/>
      <c r="O442" s="79"/>
      <c r="P442" s="74"/>
    </row>
    <row r="443" spans="1:16" x14ac:dyDescent="0.25">
      <c r="A443" s="74"/>
      <c r="B443" s="74"/>
      <c r="C443" s="79"/>
      <c r="D443" s="74"/>
      <c r="E443" s="74"/>
      <c r="F443" s="74"/>
      <c r="G443" s="79"/>
      <c r="H443" s="74"/>
      <c r="I443" s="79"/>
      <c r="J443" s="74"/>
      <c r="K443" s="79"/>
      <c r="L443" s="74"/>
      <c r="M443" s="205"/>
      <c r="N443" s="74"/>
      <c r="O443" s="79"/>
      <c r="P443" s="74"/>
    </row>
    <row r="444" spans="1:16" x14ac:dyDescent="0.25">
      <c r="A444" s="74"/>
      <c r="B444" s="74"/>
      <c r="C444" s="79"/>
      <c r="D444" s="74"/>
      <c r="E444" s="74"/>
      <c r="F444" s="74"/>
      <c r="G444" s="79"/>
      <c r="H444" s="74"/>
      <c r="I444" s="79"/>
      <c r="J444" s="74"/>
      <c r="K444" s="79"/>
      <c r="L444" s="74"/>
      <c r="M444" s="205"/>
      <c r="N444" s="74"/>
      <c r="O444" s="79"/>
      <c r="P444" s="74"/>
    </row>
    <row r="445" spans="1:16" x14ac:dyDescent="0.25">
      <c r="A445" s="74"/>
      <c r="B445" s="74"/>
      <c r="C445" s="79"/>
      <c r="D445" s="74"/>
      <c r="E445" s="74"/>
      <c r="F445" s="74"/>
      <c r="G445" s="79"/>
      <c r="H445" s="74"/>
      <c r="I445" s="79"/>
      <c r="J445" s="74"/>
      <c r="K445" s="79"/>
      <c r="L445" s="74"/>
      <c r="M445" s="205"/>
      <c r="N445" s="74"/>
      <c r="O445" s="79"/>
      <c r="P445" s="74"/>
    </row>
    <row r="446" spans="1:16" x14ac:dyDescent="0.25">
      <c r="A446" s="74"/>
      <c r="B446" s="74"/>
      <c r="C446" s="79"/>
      <c r="D446" s="74"/>
      <c r="E446" s="74"/>
      <c r="F446" s="74"/>
      <c r="G446" s="79"/>
      <c r="H446" s="74"/>
      <c r="I446" s="79"/>
      <c r="J446" s="74"/>
      <c r="K446" s="79"/>
      <c r="L446" s="74"/>
      <c r="M446" s="205"/>
      <c r="N446" s="74"/>
      <c r="O446" s="79"/>
      <c r="P446" s="74"/>
    </row>
    <row r="447" spans="1:16" x14ac:dyDescent="0.25">
      <c r="A447" s="74"/>
      <c r="B447" s="74"/>
      <c r="C447" s="79"/>
      <c r="D447" s="74"/>
      <c r="E447" s="74"/>
      <c r="F447" s="74"/>
      <c r="G447" s="79"/>
      <c r="H447" s="74"/>
      <c r="I447" s="79"/>
      <c r="J447" s="74"/>
      <c r="K447" s="79"/>
      <c r="L447" s="74"/>
      <c r="M447" s="205"/>
      <c r="N447" s="74"/>
      <c r="O447" s="79"/>
      <c r="P447" s="74"/>
    </row>
    <row r="448" spans="1:16" x14ac:dyDescent="0.25">
      <c r="A448" s="74"/>
      <c r="B448" s="74"/>
      <c r="C448" s="79"/>
      <c r="D448" s="74"/>
      <c r="E448" s="74"/>
      <c r="F448" s="74"/>
      <c r="G448" s="79"/>
      <c r="H448" s="74"/>
      <c r="I448" s="79"/>
      <c r="J448" s="74"/>
      <c r="K448" s="79"/>
      <c r="L448" s="74"/>
      <c r="M448" s="205"/>
      <c r="N448" s="74"/>
      <c r="O448" s="79"/>
      <c r="P448" s="74"/>
    </row>
    <row r="449" spans="1:16" x14ac:dyDescent="0.25">
      <c r="A449" s="74"/>
      <c r="B449" s="74"/>
      <c r="C449" s="79"/>
      <c r="D449" s="74"/>
      <c r="E449" s="74"/>
      <c r="F449" s="74"/>
      <c r="G449" s="79"/>
      <c r="H449" s="74"/>
      <c r="I449" s="79"/>
      <c r="J449" s="74"/>
      <c r="K449" s="79"/>
      <c r="L449" s="74"/>
      <c r="M449" s="205"/>
      <c r="N449" s="74"/>
      <c r="O449" s="79"/>
      <c r="P449" s="74"/>
    </row>
    <row r="450" spans="1:16" x14ac:dyDescent="0.25">
      <c r="A450" s="74"/>
      <c r="B450" s="74"/>
      <c r="C450" s="79"/>
      <c r="D450" s="74"/>
      <c r="E450" s="74"/>
      <c r="F450" s="74"/>
      <c r="G450" s="79"/>
      <c r="H450" s="74"/>
      <c r="I450" s="79"/>
      <c r="J450" s="74"/>
      <c r="K450" s="79"/>
      <c r="L450" s="74"/>
      <c r="M450" s="205"/>
      <c r="N450" s="74"/>
      <c r="O450" s="79"/>
      <c r="P450" s="74"/>
    </row>
    <row r="451" spans="1:16" x14ac:dyDescent="0.25">
      <c r="A451" s="74"/>
      <c r="B451" s="74"/>
      <c r="C451" s="79"/>
      <c r="D451" s="74"/>
      <c r="E451" s="74"/>
      <c r="F451" s="74"/>
      <c r="G451" s="79"/>
      <c r="H451" s="74"/>
      <c r="I451" s="79"/>
      <c r="J451" s="74"/>
      <c r="K451" s="79"/>
      <c r="L451" s="74"/>
      <c r="M451" s="205"/>
      <c r="N451" s="74"/>
      <c r="O451" s="79"/>
      <c r="P451" s="74"/>
    </row>
    <row r="452" spans="1:16" x14ac:dyDescent="0.25">
      <c r="A452" s="74"/>
      <c r="B452" s="74"/>
      <c r="C452" s="79"/>
      <c r="D452" s="74"/>
      <c r="E452" s="74"/>
      <c r="F452" s="74"/>
      <c r="G452" s="79"/>
      <c r="H452" s="74"/>
      <c r="I452" s="79"/>
      <c r="J452" s="74"/>
      <c r="K452" s="79"/>
      <c r="L452" s="74"/>
      <c r="M452" s="205"/>
      <c r="N452" s="74"/>
      <c r="O452" s="79"/>
      <c r="P452" s="74"/>
    </row>
    <row r="453" spans="1:16" x14ac:dyDescent="0.25">
      <c r="A453" s="74"/>
      <c r="B453" s="74"/>
      <c r="C453" s="79"/>
      <c r="D453" s="74"/>
      <c r="E453" s="74"/>
      <c r="F453" s="74"/>
      <c r="G453" s="79"/>
      <c r="H453" s="74"/>
      <c r="I453" s="79"/>
      <c r="J453" s="74"/>
      <c r="K453" s="79"/>
      <c r="L453" s="74"/>
      <c r="M453" s="205"/>
      <c r="N453" s="74"/>
      <c r="O453" s="79"/>
      <c r="P453" s="74"/>
    </row>
    <row r="454" spans="1:16" x14ac:dyDescent="0.25">
      <c r="A454" s="74"/>
      <c r="B454" s="74"/>
      <c r="C454" s="79"/>
      <c r="D454" s="74"/>
      <c r="E454" s="74"/>
      <c r="F454" s="74"/>
      <c r="G454" s="79"/>
      <c r="H454" s="74"/>
      <c r="I454" s="79"/>
      <c r="J454" s="74"/>
      <c r="K454" s="79"/>
      <c r="L454" s="74"/>
      <c r="M454" s="205"/>
      <c r="N454" s="74"/>
      <c r="O454" s="79"/>
      <c r="P454" s="74"/>
    </row>
    <row r="455" spans="1:16" x14ac:dyDescent="0.25">
      <c r="A455" s="74"/>
      <c r="B455" s="74"/>
      <c r="C455" s="79"/>
      <c r="D455" s="74"/>
      <c r="E455" s="74"/>
      <c r="F455" s="74"/>
      <c r="G455" s="79"/>
      <c r="H455" s="74"/>
      <c r="I455" s="79"/>
      <c r="J455" s="74"/>
      <c r="K455" s="79"/>
      <c r="L455" s="74"/>
      <c r="M455" s="205"/>
      <c r="N455" s="74"/>
      <c r="O455" s="79"/>
      <c r="P455" s="74"/>
    </row>
    <row r="456" spans="1:16" x14ac:dyDescent="0.25">
      <c r="A456" s="74"/>
      <c r="B456" s="74"/>
      <c r="C456" s="79"/>
      <c r="D456" s="74"/>
      <c r="E456" s="74"/>
      <c r="F456" s="74"/>
      <c r="G456" s="79"/>
      <c r="H456" s="74"/>
      <c r="I456" s="79"/>
      <c r="J456" s="74"/>
      <c r="K456" s="79"/>
      <c r="L456" s="74"/>
      <c r="M456" s="205"/>
      <c r="N456" s="74"/>
      <c r="O456" s="79"/>
      <c r="P456" s="74"/>
    </row>
    <row r="457" spans="1:16" x14ac:dyDescent="0.25">
      <c r="A457" s="74"/>
      <c r="B457" s="74"/>
      <c r="C457" s="79"/>
      <c r="D457" s="74"/>
      <c r="E457" s="74"/>
      <c r="F457" s="74"/>
      <c r="G457" s="79"/>
      <c r="H457" s="74"/>
      <c r="I457" s="79"/>
      <c r="J457" s="74"/>
      <c r="K457" s="79"/>
      <c r="L457" s="74"/>
      <c r="M457" s="205"/>
      <c r="N457" s="74"/>
      <c r="O457" s="79"/>
      <c r="P457" s="74"/>
    </row>
    <row r="458" spans="1:16" x14ac:dyDescent="0.25">
      <c r="A458" s="74"/>
      <c r="B458" s="74"/>
      <c r="C458" s="79"/>
      <c r="D458" s="74"/>
      <c r="E458" s="74"/>
      <c r="F458" s="74"/>
      <c r="G458" s="79"/>
      <c r="H458" s="74"/>
      <c r="I458" s="79"/>
      <c r="J458" s="74"/>
      <c r="K458" s="79"/>
      <c r="L458" s="74"/>
      <c r="M458" s="205"/>
      <c r="N458" s="74"/>
      <c r="O458" s="79"/>
      <c r="P458" s="74"/>
    </row>
    <row r="459" spans="1:16" x14ac:dyDescent="0.25">
      <c r="A459" s="74"/>
      <c r="B459" s="74"/>
      <c r="C459" s="79"/>
      <c r="D459" s="74"/>
      <c r="E459" s="74"/>
      <c r="F459" s="74"/>
      <c r="G459" s="79"/>
      <c r="H459" s="74"/>
      <c r="I459" s="79"/>
      <c r="J459" s="74"/>
      <c r="K459" s="79"/>
      <c r="L459" s="74"/>
      <c r="M459" s="205"/>
      <c r="N459" s="74"/>
      <c r="O459" s="79"/>
      <c r="P459" s="74"/>
    </row>
    <row r="460" spans="1:16" x14ac:dyDescent="0.25">
      <c r="A460" s="74"/>
      <c r="B460" s="74"/>
      <c r="C460" s="79"/>
      <c r="D460" s="74"/>
      <c r="E460" s="74"/>
      <c r="F460" s="74"/>
      <c r="G460" s="79"/>
      <c r="H460" s="74"/>
      <c r="I460" s="79"/>
      <c r="J460" s="74"/>
      <c r="K460" s="79"/>
      <c r="L460" s="74"/>
      <c r="M460" s="205"/>
      <c r="N460" s="74"/>
      <c r="O460" s="79"/>
      <c r="P460" s="74"/>
    </row>
    <row r="461" spans="1:16" x14ac:dyDescent="0.25">
      <c r="A461" s="74"/>
      <c r="B461" s="74"/>
      <c r="C461" s="79"/>
      <c r="D461" s="74"/>
      <c r="E461" s="74"/>
      <c r="F461" s="74"/>
      <c r="G461" s="79"/>
      <c r="H461" s="74"/>
      <c r="I461" s="79"/>
      <c r="J461" s="74"/>
      <c r="K461" s="79"/>
      <c r="L461" s="74"/>
      <c r="M461" s="205"/>
      <c r="N461" s="74"/>
      <c r="O461" s="79"/>
      <c r="P461" s="74"/>
    </row>
    <row r="462" spans="1:16" x14ac:dyDescent="0.25">
      <c r="A462" s="74"/>
      <c r="B462" s="74"/>
      <c r="C462" s="79"/>
      <c r="D462" s="74"/>
      <c r="E462" s="74"/>
      <c r="F462" s="74"/>
      <c r="G462" s="79"/>
      <c r="H462" s="74"/>
      <c r="I462" s="79"/>
      <c r="J462" s="74"/>
      <c r="K462" s="79"/>
      <c r="L462" s="74"/>
      <c r="M462" s="205"/>
      <c r="N462" s="74"/>
      <c r="O462" s="79"/>
      <c r="P462" s="74"/>
    </row>
    <row r="463" spans="1:16" x14ac:dyDescent="0.25">
      <c r="A463" s="74"/>
      <c r="B463" s="74"/>
      <c r="C463" s="79"/>
      <c r="D463" s="74"/>
      <c r="E463" s="74"/>
      <c r="F463" s="74"/>
      <c r="G463" s="79"/>
      <c r="H463" s="74"/>
      <c r="I463" s="79"/>
      <c r="J463" s="74"/>
      <c r="K463" s="79"/>
      <c r="L463" s="74"/>
      <c r="M463" s="205"/>
      <c r="N463" s="74"/>
      <c r="O463" s="79"/>
      <c r="P463" s="74"/>
    </row>
    <row r="464" spans="1:16" x14ac:dyDescent="0.25">
      <c r="A464" s="74"/>
      <c r="B464" s="74"/>
      <c r="C464" s="79"/>
      <c r="D464" s="74"/>
      <c r="E464" s="74"/>
      <c r="F464" s="74"/>
      <c r="G464" s="79"/>
      <c r="H464" s="74"/>
      <c r="I464" s="79"/>
      <c r="J464" s="74"/>
      <c r="K464" s="79"/>
      <c r="L464" s="74"/>
      <c r="M464" s="205"/>
      <c r="N464" s="74"/>
      <c r="O464" s="79"/>
      <c r="P464" s="74"/>
    </row>
    <row r="465" spans="1:16" x14ac:dyDescent="0.25">
      <c r="A465" s="74"/>
      <c r="B465" s="74"/>
      <c r="C465" s="79"/>
      <c r="D465" s="74"/>
      <c r="E465" s="74"/>
      <c r="F465" s="74"/>
      <c r="G465" s="79"/>
      <c r="H465" s="74"/>
      <c r="I465" s="79"/>
      <c r="J465" s="74"/>
      <c r="K465" s="79"/>
      <c r="L465" s="74"/>
      <c r="M465" s="205"/>
      <c r="N465" s="74"/>
      <c r="O465" s="79"/>
      <c r="P465" s="74"/>
    </row>
    <row r="466" spans="1:16" x14ac:dyDescent="0.25">
      <c r="A466" s="74"/>
      <c r="B466" s="74"/>
      <c r="C466" s="79"/>
      <c r="D466" s="74"/>
      <c r="E466" s="74"/>
      <c r="F466" s="74"/>
      <c r="G466" s="79"/>
      <c r="H466" s="74"/>
      <c r="I466" s="79"/>
      <c r="J466" s="74"/>
      <c r="K466" s="79"/>
      <c r="L466" s="74"/>
      <c r="M466" s="205"/>
      <c r="N466" s="74"/>
      <c r="O466" s="79"/>
      <c r="P466" s="74"/>
    </row>
    <row r="467" spans="1:16" x14ac:dyDescent="0.25">
      <c r="A467" s="74"/>
      <c r="B467" s="74"/>
      <c r="C467" s="79"/>
      <c r="D467" s="74"/>
      <c r="E467" s="74"/>
      <c r="F467" s="74"/>
      <c r="G467" s="79"/>
      <c r="H467" s="74"/>
      <c r="I467" s="79"/>
      <c r="J467" s="74"/>
      <c r="K467" s="79"/>
      <c r="L467" s="74"/>
      <c r="M467" s="205"/>
      <c r="N467" s="74"/>
      <c r="O467" s="79"/>
      <c r="P467" s="74"/>
    </row>
    <row r="468" spans="1:16" x14ac:dyDescent="0.25">
      <c r="A468" s="74"/>
      <c r="B468" s="74"/>
      <c r="C468" s="79"/>
      <c r="D468" s="74"/>
      <c r="E468" s="74"/>
      <c r="F468" s="74"/>
      <c r="G468" s="79"/>
      <c r="H468" s="74"/>
      <c r="I468" s="79"/>
      <c r="J468" s="74"/>
      <c r="K468" s="79"/>
      <c r="L468" s="74"/>
      <c r="M468" s="205"/>
      <c r="N468" s="74"/>
      <c r="O468" s="79"/>
      <c r="P468" s="74"/>
    </row>
    <row r="469" spans="1:16" x14ac:dyDescent="0.25">
      <c r="A469" s="74"/>
      <c r="B469" s="74"/>
      <c r="C469" s="79"/>
      <c r="D469" s="74"/>
      <c r="E469" s="74"/>
      <c r="F469" s="74"/>
      <c r="G469" s="79"/>
      <c r="H469" s="74"/>
      <c r="I469" s="79"/>
      <c r="J469" s="74"/>
      <c r="K469" s="79"/>
      <c r="L469" s="74"/>
      <c r="M469" s="205"/>
      <c r="N469" s="74"/>
      <c r="O469" s="79"/>
      <c r="P469" s="74"/>
    </row>
    <row r="470" spans="1:16" x14ac:dyDescent="0.25">
      <c r="A470" s="74"/>
      <c r="B470" s="74"/>
      <c r="C470" s="79"/>
      <c r="D470" s="74"/>
      <c r="E470" s="74"/>
      <c r="F470" s="74"/>
      <c r="G470" s="79"/>
      <c r="H470" s="74"/>
      <c r="I470" s="79"/>
      <c r="J470" s="74"/>
      <c r="K470" s="79"/>
      <c r="L470" s="74"/>
      <c r="M470" s="205"/>
      <c r="N470" s="74"/>
      <c r="O470" s="79"/>
      <c r="P470" s="74"/>
    </row>
    <row r="471" spans="1:16" x14ac:dyDescent="0.25">
      <c r="A471" s="74"/>
      <c r="B471" s="74"/>
      <c r="C471" s="79"/>
      <c r="D471" s="74"/>
      <c r="E471" s="74"/>
      <c r="F471" s="74"/>
      <c r="G471" s="79"/>
      <c r="H471" s="74"/>
      <c r="I471" s="79"/>
      <c r="J471" s="74"/>
      <c r="K471" s="79"/>
      <c r="L471" s="74"/>
      <c r="M471" s="205"/>
      <c r="N471" s="74"/>
      <c r="O471" s="79"/>
      <c r="P471" s="74"/>
    </row>
    <row r="472" spans="1:16" x14ac:dyDescent="0.25">
      <c r="A472" s="74"/>
      <c r="B472" s="74"/>
      <c r="C472" s="79"/>
      <c r="D472" s="74"/>
      <c r="E472" s="74"/>
      <c r="F472" s="74"/>
      <c r="G472" s="79"/>
      <c r="H472" s="74"/>
      <c r="I472" s="79"/>
      <c r="J472" s="74"/>
      <c r="K472" s="79"/>
      <c r="L472" s="74"/>
      <c r="M472" s="205"/>
      <c r="N472" s="74"/>
      <c r="O472" s="79"/>
      <c r="P472" s="74"/>
    </row>
    <row r="473" spans="1:16" x14ac:dyDescent="0.25">
      <c r="A473" s="74"/>
      <c r="B473" s="74"/>
      <c r="C473" s="79"/>
      <c r="D473" s="74"/>
      <c r="E473" s="74"/>
      <c r="F473" s="74"/>
      <c r="G473" s="79"/>
      <c r="H473" s="74"/>
      <c r="I473" s="79"/>
      <c r="J473" s="74"/>
      <c r="K473" s="79"/>
      <c r="L473" s="74"/>
      <c r="M473" s="205"/>
      <c r="N473" s="74"/>
      <c r="O473" s="79"/>
      <c r="P473" s="74"/>
    </row>
    <row r="474" spans="1:16" x14ac:dyDescent="0.25">
      <c r="A474" s="74"/>
      <c r="B474" s="74"/>
      <c r="C474" s="79"/>
      <c r="D474" s="74"/>
      <c r="E474" s="74"/>
      <c r="F474" s="74"/>
      <c r="G474" s="79"/>
      <c r="H474" s="74"/>
      <c r="I474" s="79"/>
      <c r="J474" s="74"/>
      <c r="K474" s="79"/>
      <c r="L474" s="74"/>
      <c r="M474" s="205"/>
      <c r="N474" s="74"/>
      <c r="O474" s="79"/>
      <c r="P474" s="74"/>
    </row>
    <row r="475" spans="1:16" x14ac:dyDescent="0.25">
      <c r="A475" s="74"/>
      <c r="B475" s="74"/>
      <c r="C475" s="79"/>
      <c r="D475" s="74"/>
      <c r="E475" s="74"/>
      <c r="F475" s="74"/>
      <c r="G475" s="79"/>
      <c r="H475" s="74"/>
      <c r="I475" s="79"/>
      <c r="J475" s="74"/>
      <c r="K475" s="79"/>
      <c r="L475" s="74"/>
      <c r="M475" s="205"/>
      <c r="N475" s="74"/>
      <c r="O475" s="79"/>
      <c r="P475" s="74"/>
    </row>
    <row r="476" spans="1:16" x14ac:dyDescent="0.25">
      <c r="A476" s="74"/>
      <c r="B476" s="74"/>
      <c r="C476" s="79"/>
      <c r="D476" s="74"/>
      <c r="E476" s="74"/>
      <c r="F476" s="74"/>
      <c r="G476" s="79"/>
      <c r="H476" s="74"/>
      <c r="I476" s="79"/>
      <c r="J476" s="74"/>
      <c r="K476" s="79"/>
      <c r="L476" s="74"/>
      <c r="M476" s="205"/>
      <c r="N476" s="74"/>
      <c r="O476" s="79"/>
      <c r="P476" s="74"/>
    </row>
    <row r="477" spans="1:16" x14ac:dyDescent="0.25">
      <c r="A477" s="74"/>
      <c r="B477" s="74"/>
      <c r="C477" s="79"/>
      <c r="D477" s="74"/>
      <c r="E477" s="74"/>
      <c r="F477" s="74"/>
      <c r="G477" s="79"/>
      <c r="H477" s="74"/>
      <c r="I477" s="79"/>
      <c r="J477" s="74"/>
      <c r="K477" s="79"/>
      <c r="L477" s="74"/>
      <c r="M477" s="205"/>
      <c r="N477" s="74"/>
      <c r="O477" s="79"/>
      <c r="P477" s="74"/>
    </row>
    <row r="478" spans="1:16" x14ac:dyDescent="0.25">
      <c r="A478" s="74"/>
      <c r="B478" s="74"/>
      <c r="C478" s="79"/>
      <c r="D478" s="74"/>
      <c r="E478" s="74"/>
      <c r="F478" s="74"/>
      <c r="G478" s="79"/>
      <c r="H478" s="74"/>
      <c r="I478" s="79"/>
      <c r="J478" s="74"/>
      <c r="K478" s="79"/>
      <c r="L478" s="74"/>
      <c r="M478" s="205"/>
      <c r="N478" s="74"/>
      <c r="O478" s="79"/>
      <c r="P478" s="74"/>
    </row>
    <row r="479" spans="1:16" x14ac:dyDescent="0.25">
      <c r="A479" s="74"/>
      <c r="B479" s="74"/>
      <c r="C479" s="79"/>
      <c r="D479" s="74"/>
      <c r="E479" s="74"/>
      <c r="F479" s="74"/>
      <c r="G479" s="79"/>
      <c r="H479" s="74"/>
      <c r="I479" s="79"/>
      <c r="J479" s="74"/>
      <c r="K479" s="79"/>
      <c r="L479" s="74"/>
      <c r="M479" s="205"/>
      <c r="N479" s="74"/>
      <c r="O479" s="79"/>
      <c r="P479" s="74"/>
    </row>
    <row r="480" spans="1:16" x14ac:dyDescent="0.25">
      <c r="A480" s="74"/>
      <c r="B480" s="74"/>
      <c r="C480" s="79"/>
      <c r="D480" s="74"/>
      <c r="E480" s="74"/>
      <c r="F480" s="74"/>
      <c r="G480" s="79"/>
      <c r="H480" s="74"/>
      <c r="I480" s="79"/>
      <c r="J480" s="74"/>
      <c r="K480" s="79"/>
      <c r="L480" s="74"/>
      <c r="M480" s="205"/>
      <c r="N480" s="74"/>
      <c r="O480" s="79"/>
      <c r="P480" s="74"/>
    </row>
    <row r="481" spans="1:16" x14ac:dyDescent="0.25">
      <c r="A481" s="74"/>
      <c r="B481" s="74"/>
      <c r="C481" s="79"/>
      <c r="D481" s="74"/>
      <c r="E481" s="74"/>
      <c r="F481" s="74"/>
      <c r="G481" s="79"/>
      <c r="H481" s="74"/>
      <c r="I481" s="79"/>
      <c r="J481" s="74"/>
      <c r="K481" s="79"/>
      <c r="L481" s="74"/>
      <c r="M481" s="205"/>
      <c r="N481" s="74"/>
      <c r="O481" s="79"/>
      <c r="P481" s="74"/>
    </row>
    <row r="482" spans="1:16" x14ac:dyDescent="0.25">
      <c r="A482" s="74"/>
      <c r="B482" s="74"/>
      <c r="C482" s="79"/>
      <c r="D482" s="74"/>
      <c r="E482" s="74"/>
      <c r="F482" s="74"/>
      <c r="G482" s="79"/>
      <c r="H482" s="74"/>
      <c r="I482" s="79"/>
      <c r="J482" s="74"/>
      <c r="K482" s="79"/>
      <c r="L482" s="74"/>
      <c r="M482" s="205"/>
      <c r="N482" s="74"/>
      <c r="O482" s="79"/>
      <c r="P482" s="74"/>
    </row>
    <row r="483" spans="1:16" x14ac:dyDescent="0.25">
      <c r="A483" s="74"/>
      <c r="B483" s="74"/>
      <c r="C483" s="79"/>
      <c r="D483" s="74"/>
      <c r="E483" s="74"/>
      <c r="F483" s="74"/>
      <c r="G483" s="79"/>
      <c r="H483" s="74"/>
      <c r="I483" s="79"/>
      <c r="J483" s="74"/>
      <c r="K483" s="79"/>
      <c r="L483" s="74"/>
      <c r="M483" s="205"/>
      <c r="N483" s="74"/>
      <c r="O483" s="79"/>
      <c r="P483" s="74"/>
    </row>
    <row r="484" spans="1:16" x14ac:dyDescent="0.25">
      <c r="A484" s="74"/>
      <c r="B484" s="74"/>
      <c r="C484" s="79"/>
      <c r="D484" s="74"/>
      <c r="E484" s="74"/>
      <c r="F484" s="74"/>
      <c r="G484" s="79"/>
      <c r="H484" s="74"/>
      <c r="I484" s="79"/>
      <c r="J484" s="74"/>
      <c r="K484" s="79"/>
      <c r="L484" s="74"/>
      <c r="M484" s="205"/>
      <c r="N484" s="74"/>
      <c r="O484" s="79"/>
      <c r="P484" s="74"/>
    </row>
    <row r="485" spans="1:16" x14ac:dyDescent="0.25">
      <c r="A485" s="74"/>
      <c r="B485" s="74"/>
      <c r="C485" s="79"/>
      <c r="D485" s="74"/>
      <c r="E485" s="74"/>
      <c r="F485" s="74"/>
      <c r="G485" s="79"/>
      <c r="H485" s="74"/>
      <c r="I485" s="79"/>
      <c r="J485" s="74"/>
      <c r="K485" s="79"/>
      <c r="L485" s="74"/>
      <c r="M485" s="205"/>
      <c r="N485" s="74"/>
      <c r="O485" s="79"/>
      <c r="P485" s="74"/>
    </row>
    <row r="486" spans="1:16" x14ac:dyDescent="0.25">
      <c r="A486" s="74"/>
      <c r="B486" s="74"/>
      <c r="C486" s="79"/>
      <c r="D486" s="74"/>
      <c r="E486" s="74"/>
      <c r="F486" s="74"/>
      <c r="G486" s="79"/>
      <c r="H486" s="74"/>
      <c r="I486" s="79"/>
      <c r="J486" s="74"/>
      <c r="K486" s="79"/>
      <c r="L486" s="74"/>
      <c r="M486" s="205"/>
      <c r="N486" s="74"/>
      <c r="O486" s="79"/>
      <c r="P486" s="74"/>
    </row>
    <row r="487" spans="1:16" x14ac:dyDescent="0.25">
      <c r="A487" s="74"/>
      <c r="B487" s="74"/>
      <c r="C487" s="79"/>
      <c r="D487" s="74"/>
      <c r="E487" s="74"/>
      <c r="F487" s="74"/>
      <c r="G487" s="79"/>
      <c r="H487" s="74"/>
      <c r="I487" s="79"/>
      <c r="J487" s="74"/>
      <c r="K487" s="79"/>
      <c r="L487" s="74"/>
      <c r="M487" s="205"/>
      <c r="N487" s="74"/>
      <c r="O487" s="79"/>
      <c r="P487" s="74"/>
    </row>
    <row r="488" spans="1:16" x14ac:dyDescent="0.25">
      <c r="A488" s="74"/>
      <c r="B488" s="74"/>
      <c r="C488" s="79"/>
      <c r="D488" s="74"/>
      <c r="E488" s="74"/>
      <c r="F488" s="74"/>
      <c r="G488" s="79"/>
      <c r="H488" s="74"/>
      <c r="I488" s="79"/>
      <c r="J488" s="74"/>
      <c r="K488" s="79"/>
      <c r="L488" s="74"/>
      <c r="M488" s="205"/>
      <c r="N488" s="74"/>
      <c r="O488" s="79"/>
      <c r="P488" s="74"/>
    </row>
    <row r="489" spans="1:16" x14ac:dyDescent="0.25">
      <c r="A489" s="74"/>
      <c r="B489" s="74"/>
      <c r="C489" s="79"/>
      <c r="D489" s="74"/>
      <c r="E489" s="74"/>
      <c r="F489" s="74"/>
      <c r="G489" s="79"/>
      <c r="H489" s="74"/>
      <c r="I489" s="79"/>
      <c r="J489" s="74"/>
      <c r="K489" s="79"/>
      <c r="L489" s="74"/>
      <c r="M489" s="205"/>
      <c r="N489" s="74"/>
      <c r="O489" s="79"/>
      <c r="P489" s="74"/>
    </row>
    <row r="490" spans="1:16" x14ac:dyDescent="0.25">
      <c r="A490" s="74"/>
      <c r="B490" s="74"/>
      <c r="C490" s="79"/>
      <c r="D490" s="74"/>
      <c r="E490" s="74"/>
      <c r="F490" s="74"/>
      <c r="G490" s="79"/>
      <c r="H490" s="74"/>
      <c r="I490" s="79"/>
      <c r="J490" s="74"/>
      <c r="K490" s="79"/>
      <c r="L490" s="74"/>
      <c r="M490" s="205"/>
      <c r="N490" s="74"/>
      <c r="O490" s="79"/>
      <c r="P490" s="74"/>
    </row>
    <row r="491" spans="1:16" x14ac:dyDescent="0.25">
      <c r="A491" s="74"/>
      <c r="B491" s="74"/>
      <c r="C491" s="79"/>
      <c r="D491" s="74"/>
      <c r="E491" s="74"/>
      <c r="F491" s="74"/>
      <c r="G491" s="79"/>
      <c r="H491" s="74"/>
      <c r="I491" s="79"/>
      <c r="J491" s="74"/>
      <c r="K491" s="79"/>
      <c r="L491" s="74"/>
      <c r="M491" s="205"/>
      <c r="N491" s="74"/>
      <c r="O491" s="79"/>
      <c r="P491" s="74"/>
    </row>
    <row r="492" spans="1:16" x14ac:dyDescent="0.25">
      <c r="A492" s="74"/>
      <c r="B492" s="74"/>
      <c r="C492" s="79"/>
      <c r="D492" s="74"/>
      <c r="E492" s="74"/>
      <c r="F492" s="74"/>
      <c r="G492" s="79"/>
      <c r="H492" s="74"/>
      <c r="I492" s="79"/>
      <c r="J492" s="74"/>
      <c r="K492" s="79"/>
      <c r="L492" s="74"/>
      <c r="M492" s="205"/>
      <c r="N492" s="74"/>
      <c r="O492" s="79"/>
      <c r="P492" s="74"/>
    </row>
    <row r="493" spans="1:16" x14ac:dyDescent="0.25">
      <c r="A493" s="74"/>
      <c r="B493" s="74"/>
      <c r="C493" s="79"/>
      <c r="D493" s="74"/>
      <c r="E493" s="74"/>
      <c r="F493" s="74"/>
      <c r="G493" s="79"/>
      <c r="H493" s="74"/>
      <c r="I493" s="79"/>
      <c r="J493" s="74"/>
      <c r="K493" s="79"/>
      <c r="L493" s="74"/>
      <c r="M493" s="205"/>
      <c r="N493" s="74"/>
      <c r="O493" s="79"/>
      <c r="P493" s="74"/>
    </row>
    <row r="494" spans="1:16" x14ac:dyDescent="0.25">
      <c r="A494" s="74"/>
      <c r="B494" s="74"/>
      <c r="C494" s="79"/>
      <c r="D494" s="74"/>
      <c r="E494" s="74"/>
      <c r="F494" s="74"/>
      <c r="G494" s="79"/>
      <c r="H494" s="74"/>
      <c r="I494" s="79"/>
      <c r="J494" s="74"/>
      <c r="K494" s="79"/>
      <c r="L494" s="74"/>
      <c r="M494" s="205"/>
      <c r="N494" s="74"/>
      <c r="O494" s="79"/>
      <c r="P494" s="74"/>
    </row>
    <row r="495" spans="1:16" x14ac:dyDescent="0.25">
      <c r="A495" s="74"/>
      <c r="B495" s="74"/>
      <c r="C495" s="79"/>
      <c r="D495" s="74"/>
      <c r="E495" s="74"/>
      <c r="F495" s="74"/>
      <c r="G495" s="79"/>
      <c r="H495" s="74"/>
      <c r="I495" s="79"/>
      <c r="J495" s="74"/>
      <c r="K495" s="79"/>
      <c r="L495" s="74"/>
      <c r="M495" s="205"/>
      <c r="N495" s="74"/>
      <c r="O495" s="79"/>
      <c r="P495" s="74"/>
    </row>
    <row r="496" spans="1:16" x14ac:dyDescent="0.25">
      <c r="A496" s="74"/>
      <c r="B496" s="74"/>
      <c r="C496" s="79"/>
      <c r="D496" s="74"/>
      <c r="E496" s="74"/>
      <c r="F496" s="74"/>
      <c r="G496" s="79"/>
      <c r="H496" s="74"/>
      <c r="I496" s="79"/>
      <c r="J496" s="74"/>
      <c r="K496" s="79"/>
      <c r="L496" s="74"/>
      <c r="M496" s="205"/>
      <c r="N496" s="74"/>
      <c r="O496" s="79"/>
      <c r="P496" s="74"/>
    </row>
    <row r="497" spans="1:16" x14ac:dyDescent="0.25">
      <c r="A497" s="74"/>
      <c r="B497" s="74"/>
      <c r="C497" s="79"/>
      <c r="D497" s="74"/>
      <c r="E497" s="74"/>
      <c r="F497" s="74"/>
      <c r="G497" s="79"/>
      <c r="H497" s="74"/>
      <c r="I497" s="79"/>
      <c r="J497" s="74"/>
      <c r="K497" s="79"/>
      <c r="L497" s="74"/>
      <c r="M497" s="205"/>
      <c r="N497" s="74"/>
      <c r="O497" s="79"/>
      <c r="P497" s="74"/>
    </row>
    <row r="498" spans="1:16" x14ac:dyDescent="0.25">
      <c r="A498" s="74"/>
      <c r="B498" s="74"/>
      <c r="C498" s="79"/>
      <c r="D498" s="74"/>
      <c r="E498" s="74"/>
      <c r="F498" s="74"/>
      <c r="G498" s="79"/>
      <c r="H498" s="74"/>
      <c r="I498" s="79"/>
      <c r="J498" s="74"/>
      <c r="K498" s="79"/>
      <c r="L498" s="74"/>
      <c r="M498" s="205"/>
      <c r="N498" s="74"/>
      <c r="O498" s="79"/>
      <c r="P498" s="74"/>
    </row>
    <row r="499" spans="1:16" x14ac:dyDescent="0.25">
      <c r="A499" s="74"/>
      <c r="B499" s="74"/>
      <c r="C499" s="79"/>
      <c r="D499" s="74"/>
      <c r="E499" s="74"/>
      <c r="F499" s="74"/>
      <c r="G499" s="79"/>
      <c r="H499" s="74"/>
      <c r="I499" s="79"/>
      <c r="J499" s="74"/>
      <c r="K499" s="79"/>
      <c r="L499" s="74"/>
      <c r="M499" s="205"/>
      <c r="N499" s="74"/>
      <c r="O499" s="79"/>
      <c r="P499" s="74"/>
    </row>
    <row r="500" spans="1:16" x14ac:dyDescent="0.25">
      <c r="A500" s="74"/>
      <c r="B500" s="74"/>
      <c r="C500" s="79"/>
      <c r="D500" s="74"/>
      <c r="E500" s="74"/>
      <c r="F500" s="74"/>
      <c r="G500" s="79"/>
      <c r="H500" s="74"/>
      <c r="I500" s="79"/>
      <c r="J500" s="74"/>
      <c r="K500" s="79"/>
      <c r="L500" s="74"/>
      <c r="M500" s="205"/>
      <c r="N500" s="74"/>
      <c r="O500" s="79"/>
      <c r="P500" s="74"/>
    </row>
    <row r="501" spans="1:16" x14ac:dyDescent="0.25">
      <c r="A501" s="74"/>
      <c r="B501" s="74"/>
      <c r="C501" s="79"/>
      <c r="D501" s="74"/>
      <c r="E501" s="74"/>
      <c r="F501" s="74"/>
      <c r="G501" s="79"/>
      <c r="H501" s="74"/>
      <c r="I501" s="79"/>
      <c r="J501" s="74"/>
      <c r="K501" s="79"/>
      <c r="L501" s="74"/>
      <c r="M501" s="205"/>
      <c r="N501" s="74"/>
      <c r="O501" s="79"/>
      <c r="P501" s="74"/>
    </row>
    <row r="502" spans="1:16" x14ac:dyDescent="0.25">
      <c r="A502" s="74"/>
      <c r="B502" s="74"/>
      <c r="C502" s="79"/>
      <c r="D502" s="74"/>
      <c r="E502" s="74"/>
      <c r="F502" s="74"/>
      <c r="G502" s="79"/>
      <c r="H502" s="74"/>
      <c r="I502" s="79"/>
      <c r="J502" s="74"/>
      <c r="K502" s="79"/>
      <c r="L502" s="74"/>
      <c r="M502" s="205"/>
      <c r="N502" s="74"/>
      <c r="O502" s="79"/>
      <c r="P502" s="74"/>
    </row>
    <row r="503" spans="1:16" x14ac:dyDescent="0.25">
      <c r="A503" s="74"/>
      <c r="B503" s="74"/>
      <c r="C503" s="79"/>
      <c r="D503" s="74"/>
      <c r="E503" s="74"/>
      <c r="F503" s="74"/>
      <c r="G503" s="79"/>
      <c r="H503" s="74"/>
      <c r="I503" s="79"/>
      <c r="J503" s="74"/>
      <c r="K503" s="79"/>
      <c r="L503" s="74"/>
      <c r="M503" s="205"/>
      <c r="N503" s="74"/>
      <c r="O503" s="79"/>
      <c r="P503" s="74"/>
    </row>
    <row r="504" spans="1:16" x14ac:dyDescent="0.25">
      <c r="A504" s="74"/>
      <c r="B504" s="74"/>
      <c r="C504" s="79"/>
      <c r="D504" s="74"/>
      <c r="E504" s="74"/>
      <c r="F504" s="74"/>
      <c r="G504" s="79"/>
      <c r="H504" s="74"/>
      <c r="I504" s="79"/>
      <c r="J504" s="74"/>
      <c r="K504" s="79"/>
      <c r="L504" s="74"/>
      <c r="M504" s="205"/>
      <c r="N504" s="74"/>
      <c r="O504" s="79"/>
      <c r="P504" s="74"/>
    </row>
    <row r="505" spans="1:16" x14ac:dyDescent="0.25">
      <c r="A505" s="74"/>
      <c r="B505" s="74"/>
      <c r="C505" s="79"/>
      <c r="D505" s="74"/>
      <c r="E505" s="74"/>
      <c r="F505" s="74"/>
      <c r="G505" s="79"/>
      <c r="H505" s="74"/>
      <c r="I505" s="79"/>
      <c r="J505" s="74"/>
      <c r="K505" s="79"/>
      <c r="L505" s="74"/>
      <c r="M505" s="205"/>
      <c r="N505" s="74"/>
      <c r="O505" s="79"/>
      <c r="P505" s="74"/>
    </row>
    <row r="506" spans="1:16" x14ac:dyDescent="0.25">
      <c r="A506" s="74"/>
      <c r="B506" s="74"/>
      <c r="C506" s="79"/>
      <c r="D506" s="74"/>
      <c r="E506" s="74"/>
      <c r="F506" s="74"/>
      <c r="G506" s="79"/>
      <c r="H506" s="74"/>
      <c r="I506" s="79"/>
      <c r="J506" s="74"/>
      <c r="K506" s="79"/>
      <c r="L506" s="74"/>
      <c r="M506" s="205"/>
      <c r="N506" s="74"/>
      <c r="O506" s="79"/>
      <c r="P506" s="74"/>
    </row>
    <row r="507" spans="1:16" x14ac:dyDescent="0.25">
      <c r="A507" s="74"/>
      <c r="B507" s="74"/>
      <c r="C507" s="79"/>
      <c r="D507" s="74"/>
      <c r="E507" s="74"/>
      <c r="F507" s="74"/>
      <c r="G507" s="79"/>
      <c r="H507" s="74"/>
      <c r="I507" s="79"/>
      <c r="J507" s="74"/>
      <c r="K507" s="79"/>
      <c r="L507" s="74"/>
      <c r="M507" s="205"/>
      <c r="N507" s="74"/>
      <c r="O507" s="79"/>
      <c r="P507" s="74"/>
    </row>
    <row r="508" spans="1:16" x14ac:dyDescent="0.25">
      <c r="A508" s="74"/>
      <c r="B508" s="74"/>
      <c r="C508" s="79"/>
      <c r="D508" s="74"/>
      <c r="E508" s="74"/>
      <c r="F508" s="74"/>
      <c r="G508" s="79"/>
      <c r="H508" s="74"/>
      <c r="I508" s="79"/>
      <c r="J508" s="74"/>
      <c r="K508" s="79"/>
      <c r="L508" s="74"/>
      <c r="M508" s="205"/>
      <c r="N508" s="74"/>
      <c r="O508" s="79"/>
      <c r="P508" s="74"/>
    </row>
    <row r="509" spans="1:16" x14ac:dyDescent="0.25">
      <c r="A509" s="74"/>
      <c r="B509" s="74"/>
      <c r="C509" s="79"/>
      <c r="D509" s="74"/>
      <c r="E509" s="74"/>
      <c r="F509" s="74"/>
      <c r="G509" s="79"/>
      <c r="H509" s="74"/>
      <c r="I509" s="79"/>
      <c r="J509" s="74"/>
      <c r="K509" s="79"/>
      <c r="L509" s="74"/>
      <c r="M509" s="205"/>
      <c r="N509" s="74"/>
      <c r="O509" s="79"/>
      <c r="P509" s="74"/>
    </row>
    <row r="510" spans="1:16" x14ac:dyDescent="0.25">
      <c r="A510" s="74"/>
      <c r="B510" s="74"/>
      <c r="C510" s="79"/>
      <c r="D510" s="74"/>
      <c r="E510" s="74"/>
      <c r="F510" s="74"/>
      <c r="G510" s="79"/>
      <c r="H510" s="74"/>
      <c r="I510" s="79"/>
      <c r="J510" s="74"/>
      <c r="K510" s="79"/>
      <c r="L510" s="74"/>
      <c r="M510" s="205"/>
      <c r="N510" s="74"/>
      <c r="O510" s="79"/>
      <c r="P510" s="74"/>
    </row>
    <row r="511" spans="1:16" x14ac:dyDescent="0.25">
      <c r="A511" s="74"/>
      <c r="B511" s="74"/>
      <c r="C511" s="79"/>
      <c r="D511" s="74"/>
      <c r="E511" s="74"/>
      <c r="F511" s="74"/>
      <c r="G511" s="79"/>
      <c r="H511" s="74"/>
      <c r="I511" s="79"/>
      <c r="J511" s="74"/>
      <c r="K511" s="79"/>
      <c r="L511" s="74"/>
      <c r="M511" s="205"/>
      <c r="N511" s="74"/>
      <c r="O511" s="79"/>
      <c r="P511" s="74"/>
    </row>
    <row r="512" spans="1:16" x14ac:dyDescent="0.25">
      <c r="A512" s="74"/>
      <c r="B512" s="74"/>
      <c r="C512" s="79"/>
      <c r="D512" s="74"/>
      <c r="E512" s="74"/>
      <c r="F512" s="74"/>
      <c r="G512" s="79"/>
      <c r="H512" s="74"/>
      <c r="I512" s="79"/>
      <c r="J512" s="74"/>
      <c r="K512" s="79"/>
      <c r="L512" s="74"/>
      <c r="M512" s="205"/>
      <c r="N512" s="74"/>
      <c r="O512" s="79"/>
      <c r="P512" s="74"/>
    </row>
    <row r="513" spans="1:16" x14ac:dyDescent="0.25">
      <c r="A513" s="74"/>
      <c r="B513" s="74"/>
      <c r="C513" s="79"/>
      <c r="D513" s="74"/>
      <c r="E513" s="74"/>
      <c r="F513" s="74"/>
      <c r="G513" s="79"/>
      <c r="H513" s="74"/>
      <c r="I513" s="79"/>
      <c r="J513" s="74"/>
      <c r="K513" s="79"/>
      <c r="L513" s="74"/>
      <c r="M513" s="205"/>
      <c r="N513" s="74"/>
      <c r="O513" s="79"/>
      <c r="P513" s="74"/>
    </row>
    <row r="514" spans="1:16" x14ac:dyDescent="0.25">
      <c r="A514" s="74"/>
      <c r="B514" s="74"/>
      <c r="C514" s="79"/>
      <c r="D514" s="74"/>
      <c r="E514" s="74"/>
      <c r="F514" s="74"/>
      <c r="G514" s="79"/>
      <c r="H514" s="74"/>
      <c r="I514" s="79"/>
      <c r="J514" s="74"/>
      <c r="K514" s="79"/>
      <c r="L514" s="74"/>
      <c r="M514" s="205"/>
      <c r="N514" s="74"/>
      <c r="O514" s="79"/>
      <c r="P514" s="74"/>
    </row>
    <row r="515" spans="1:16" x14ac:dyDescent="0.25">
      <c r="A515" s="74"/>
      <c r="B515" s="74"/>
      <c r="C515" s="79"/>
      <c r="D515" s="74"/>
      <c r="E515" s="74"/>
      <c r="F515" s="74"/>
      <c r="G515" s="79"/>
      <c r="H515" s="74"/>
      <c r="I515" s="79"/>
      <c r="J515" s="74"/>
      <c r="K515" s="79"/>
      <c r="L515" s="74"/>
      <c r="M515" s="205"/>
      <c r="N515" s="74"/>
      <c r="O515" s="79"/>
      <c r="P515" s="74"/>
    </row>
    <row r="516" spans="1:16" x14ac:dyDescent="0.25">
      <c r="A516" s="74"/>
      <c r="B516" s="74"/>
      <c r="C516" s="79"/>
      <c r="D516" s="74"/>
      <c r="E516" s="74"/>
      <c r="F516" s="74"/>
      <c r="G516" s="79"/>
      <c r="H516" s="74"/>
      <c r="I516" s="79"/>
      <c r="J516" s="74"/>
      <c r="K516" s="79"/>
      <c r="L516" s="74"/>
      <c r="M516" s="205"/>
      <c r="N516" s="74"/>
      <c r="O516" s="79"/>
      <c r="P516" s="74"/>
    </row>
    <row r="517" spans="1:16" x14ac:dyDescent="0.25">
      <c r="A517" s="74"/>
      <c r="B517" s="74"/>
      <c r="C517" s="79"/>
      <c r="D517" s="74"/>
      <c r="E517" s="74"/>
      <c r="F517" s="74"/>
      <c r="G517" s="79"/>
      <c r="H517" s="74"/>
      <c r="I517" s="79"/>
      <c r="J517" s="74"/>
      <c r="K517" s="79"/>
      <c r="L517" s="74"/>
      <c r="M517" s="205"/>
      <c r="N517" s="74"/>
      <c r="O517" s="79"/>
      <c r="P517" s="74"/>
    </row>
    <row r="518" spans="1:16" x14ac:dyDescent="0.25">
      <c r="A518" s="74"/>
      <c r="B518" s="74"/>
      <c r="C518" s="79"/>
      <c r="D518" s="74"/>
      <c r="E518" s="74"/>
      <c r="F518" s="74"/>
      <c r="G518" s="79"/>
      <c r="H518" s="74"/>
      <c r="I518" s="79"/>
      <c r="J518" s="74"/>
      <c r="K518" s="79"/>
      <c r="L518" s="74"/>
      <c r="M518" s="205"/>
      <c r="N518" s="74"/>
      <c r="O518" s="79"/>
      <c r="P518" s="74"/>
    </row>
    <row r="519" spans="1:16" x14ac:dyDescent="0.25">
      <c r="A519" s="74"/>
      <c r="B519" s="74"/>
      <c r="C519" s="79"/>
      <c r="D519" s="74"/>
      <c r="E519" s="74"/>
      <c r="F519" s="74"/>
      <c r="G519" s="79"/>
      <c r="H519" s="74"/>
      <c r="I519" s="79"/>
      <c r="J519" s="74"/>
      <c r="K519" s="79"/>
      <c r="L519" s="74"/>
      <c r="M519" s="205"/>
      <c r="N519" s="74"/>
      <c r="O519" s="79"/>
      <c r="P519" s="74"/>
    </row>
    <row r="520" spans="1:16" x14ac:dyDescent="0.25">
      <c r="A520" s="74"/>
      <c r="B520" s="74"/>
      <c r="C520" s="79"/>
      <c r="D520" s="74"/>
      <c r="E520" s="74"/>
      <c r="F520" s="74"/>
      <c r="G520" s="79"/>
      <c r="H520" s="74"/>
      <c r="I520" s="79"/>
      <c r="J520" s="74"/>
      <c r="K520" s="79"/>
      <c r="L520" s="74"/>
      <c r="M520" s="205"/>
      <c r="N520" s="74"/>
      <c r="O520" s="79"/>
      <c r="P520" s="74"/>
    </row>
    <row r="521" spans="1:16" x14ac:dyDescent="0.25">
      <c r="A521" s="74"/>
      <c r="B521" s="74"/>
      <c r="C521" s="79"/>
      <c r="D521" s="74"/>
      <c r="E521" s="74"/>
      <c r="F521" s="74"/>
      <c r="G521" s="79"/>
      <c r="H521" s="74"/>
      <c r="I521" s="79"/>
      <c r="J521" s="74"/>
      <c r="K521" s="79"/>
      <c r="L521" s="74"/>
      <c r="M521" s="205"/>
      <c r="N521" s="74"/>
      <c r="O521" s="79"/>
      <c r="P521" s="74"/>
    </row>
    <row r="522" spans="1:16" x14ac:dyDescent="0.25">
      <c r="A522" s="74"/>
      <c r="B522" s="74"/>
      <c r="C522" s="79"/>
      <c r="D522" s="74"/>
      <c r="E522" s="74"/>
      <c r="F522" s="74"/>
      <c r="G522" s="79"/>
      <c r="H522" s="74"/>
      <c r="I522" s="79"/>
      <c r="J522" s="74"/>
      <c r="K522" s="79"/>
      <c r="L522" s="74"/>
      <c r="M522" s="205"/>
      <c r="N522" s="74"/>
      <c r="O522" s="79"/>
      <c r="P522" s="74"/>
    </row>
    <row r="523" spans="1:16" x14ac:dyDescent="0.25">
      <c r="A523" s="74"/>
      <c r="B523" s="74"/>
      <c r="C523" s="79"/>
      <c r="D523" s="74"/>
      <c r="E523" s="74"/>
      <c r="F523" s="74"/>
      <c r="G523" s="79"/>
      <c r="H523" s="74"/>
      <c r="I523" s="79"/>
      <c r="J523" s="74"/>
      <c r="K523" s="79"/>
      <c r="L523" s="74"/>
      <c r="M523" s="205"/>
      <c r="N523" s="74"/>
      <c r="O523" s="79"/>
      <c r="P523" s="74"/>
    </row>
    <row r="524" spans="1:16" x14ac:dyDescent="0.25">
      <c r="A524" s="74"/>
      <c r="B524" s="74"/>
      <c r="C524" s="79"/>
      <c r="D524" s="74"/>
      <c r="E524" s="74"/>
      <c r="F524" s="74"/>
      <c r="G524" s="79"/>
      <c r="H524" s="74"/>
      <c r="I524" s="79"/>
      <c r="J524" s="74"/>
      <c r="K524" s="79"/>
      <c r="L524" s="74"/>
      <c r="M524" s="205"/>
      <c r="N524" s="74"/>
      <c r="O524" s="79"/>
      <c r="P524" s="74"/>
    </row>
    <row r="525" spans="1:16" x14ac:dyDescent="0.25">
      <c r="A525" s="74"/>
      <c r="B525" s="74"/>
      <c r="C525" s="79"/>
      <c r="D525" s="74"/>
      <c r="E525" s="74"/>
      <c r="F525" s="74"/>
      <c r="G525" s="79"/>
      <c r="H525" s="74"/>
      <c r="I525" s="79"/>
      <c r="J525" s="74"/>
      <c r="K525" s="79"/>
      <c r="L525" s="74"/>
      <c r="M525" s="205"/>
      <c r="N525" s="74"/>
      <c r="O525" s="79"/>
      <c r="P525" s="74"/>
    </row>
    <row r="526" spans="1:16" x14ac:dyDescent="0.25">
      <c r="A526" s="74"/>
      <c r="B526" s="74"/>
      <c r="C526" s="79"/>
      <c r="D526" s="74"/>
      <c r="E526" s="74"/>
      <c r="F526" s="74"/>
      <c r="G526" s="79"/>
      <c r="H526" s="74"/>
      <c r="I526" s="79"/>
      <c r="J526" s="74"/>
      <c r="K526" s="79"/>
      <c r="L526" s="74"/>
      <c r="M526" s="205"/>
      <c r="N526" s="74"/>
      <c r="O526" s="79"/>
      <c r="P526" s="74"/>
    </row>
    <row r="527" spans="1:16" x14ac:dyDescent="0.25">
      <c r="A527" s="74"/>
      <c r="B527" s="74"/>
      <c r="C527" s="79"/>
      <c r="D527" s="74"/>
      <c r="E527" s="74"/>
      <c r="F527" s="74"/>
      <c r="G527" s="79"/>
      <c r="H527" s="74"/>
      <c r="I527" s="79"/>
      <c r="J527" s="74"/>
      <c r="K527" s="79"/>
      <c r="L527" s="74"/>
      <c r="M527" s="205"/>
      <c r="N527" s="74"/>
      <c r="O527" s="79"/>
      <c r="P527" s="74"/>
    </row>
    <row r="528" spans="1:16" x14ac:dyDescent="0.25">
      <c r="A528" s="74"/>
      <c r="B528" s="74"/>
      <c r="C528" s="79"/>
      <c r="D528" s="74"/>
      <c r="E528" s="74"/>
      <c r="F528" s="74"/>
      <c r="G528" s="79"/>
      <c r="H528" s="74"/>
      <c r="I528" s="79"/>
      <c r="J528" s="74"/>
      <c r="K528" s="79"/>
      <c r="L528" s="74"/>
      <c r="M528" s="205"/>
      <c r="N528" s="74"/>
      <c r="O528" s="79"/>
      <c r="P528" s="74"/>
    </row>
    <row r="529" spans="1:16" x14ac:dyDescent="0.25">
      <c r="A529" s="74"/>
      <c r="B529" s="74"/>
      <c r="C529" s="79"/>
      <c r="D529" s="74"/>
      <c r="E529" s="74"/>
      <c r="F529" s="74"/>
      <c r="G529" s="79"/>
      <c r="H529" s="74"/>
      <c r="I529" s="79"/>
      <c r="J529" s="74"/>
      <c r="K529" s="79"/>
      <c r="L529" s="74"/>
      <c r="M529" s="205"/>
      <c r="N529" s="74"/>
      <c r="O529" s="79"/>
      <c r="P529" s="74"/>
    </row>
    <row r="530" spans="1:16" x14ac:dyDescent="0.25">
      <c r="A530" s="74"/>
      <c r="B530" s="74"/>
      <c r="C530" s="79"/>
      <c r="D530" s="74"/>
      <c r="E530" s="74"/>
      <c r="F530" s="74"/>
      <c r="G530" s="79"/>
      <c r="H530" s="74"/>
      <c r="I530" s="79"/>
      <c r="J530" s="74"/>
      <c r="K530" s="79"/>
      <c r="L530" s="74"/>
      <c r="M530" s="205"/>
      <c r="N530" s="74"/>
      <c r="O530" s="79"/>
      <c r="P530" s="74"/>
    </row>
    <row r="531" spans="1:16" x14ac:dyDescent="0.25">
      <c r="A531" s="74"/>
      <c r="B531" s="74"/>
      <c r="C531" s="79"/>
      <c r="D531" s="74"/>
      <c r="E531" s="74"/>
      <c r="F531" s="74"/>
      <c r="G531" s="79"/>
      <c r="H531" s="74"/>
      <c r="I531" s="79"/>
      <c r="J531" s="74"/>
      <c r="K531" s="79"/>
      <c r="L531" s="74"/>
      <c r="M531" s="205"/>
      <c r="N531" s="74"/>
      <c r="O531" s="79"/>
      <c r="P531" s="74"/>
    </row>
    <row r="532" spans="1:16" x14ac:dyDescent="0.25">
      <c r="A532" s="74"/>
      <c r="B532" s="74"/>
      <c r="C532" s="79"/>
      <c r="D532" s="74"/>
      <c r="E532" s="74"/>
      <c r="F532" s="74"/>
      <c r="G532" s="79"/>
      <c r="H532" s="74"/>
      <c r="I532" s="79"/>
      <c r="J532" s="74"/>
      <c r="K532" s="79"/>
      <c r="L532" s="74"/>
      <c r="M532" s="205"/>
      <c r="N532" s="74"/>
      <c r="O532" s="79"/>
      <c r="P532" s="74"/>
    </row>
    <row r="533" spans="1:16" x14ac:dyDescent="0.25">
      <c r="A533" s="74"/>
      <c r="B533" s="74"/>
      <c r="C533" s="79"/>
      <c r="D533" s="74"/>
      <c r="E533" s="74"/>
      <c r="F533" s="74"/>
      <c r="G533" s="79"/>
      <c r="H533" s="74"/>
      <c r="I533" s="79"/>
      <c r="J533" s="74"/>
      <c r="K533" s="79"/>
      <c r="L533" s="74"/>
      <c r="M533" s="205"/>
      <c r="N533" s="74"/>
      <c r="O533" s="79"/>
      <c r="P533" s="74"/>
    </row>
    <row r="534" spans="1:16" x14ac:dyDescent="0.25">
      <c r="A534" s="74"/>
      <c r="B534" s="74"/>
      <c r="C534" s="79"/>
      <c r="D534" s="74"/>
      <c r="E534" s="74"/>
      <c r="F534" s="74"/>
      <c r="G534" s="79"/>
      <c r="H534" s="74"/>
      <c r="I534" s="79"/>
      <c r="J534" s="74"/>
      <c r="K534" s="79"/>
      <c r="L534" s="74"/>
      <c r="M534" s="205"/>
      <c r="N534" s="74"/>
      <c r="O534" s="79"/>
      <c r="P534" s="74"/>
    </row>
    <row r="535" spans="1:16" x14ac:dyDescent="0.25">
      <c r="A535" s="74"/>
      <c r="B535" s="74"/>
      <c r="C535" s="79"/>
      <c r="D535" s="74"/>
      <c r="E535" s="74"/>
      <c r="F535" s="74"/>
      <c r="G535" s="79"/>
      <c r="H535" s="74"/>
      <c r="I535" s="79"/>
      <c r="J535" s="74"/>
      <c r="K535" s="79"/>
      <c r="L535" s="74"/>
      <c r="M535" s="205"/>
      <c r="N535" s="74"/>
      <c r="O535" s="79"/>
      <c r="P535" s="74"/>
    </row>
    <row r="536" spans="1:16" x14ac:dyDescent="0.25">
      <c r="A536" s="74"/>
      <c r="B536" s="74"/>
      <c r="C536" s="79"/>
      <c r="D536" s="74"/>
      <c r="E536" s="74"/>
      <c r="F536" s="74"/>
      <c r="G536" s="79"/>
      <c r="H536" s="74"/>
      <c r="I536" s="79"/>
      <c r="J536" s="74"/>
      <c r="K536" s="79"/>
      <c r="L536" s="74"/>
      <c r="M536" s="205"/>
      <c r="N536" s="74"/>
      <c r="O536" s="79"/>
      <c r="P536" s="74"/>
    </row>
    <row r="537" spans="1:16" x14ac:dyDescent="0.25">
      <c r="A537" s="74"/>
      <c r="B537" s="74"/>
      <c r="C537" s="79"/>
      <c r="D537" s="74"/>
      <c r="E537" s="74"/>
      <c r="F537" s="74"/>
      <c r="G537" s="79"/>
      <c r="H537" s="74"/>
      <c r="I537" s="79"/>
      <c r="J537" s="74"/>
      <c r="K537" s="79"/>
      <c r="L537" s="74"/>
      <c r="M537" s="205"/>
      <c r="N537" s="74"/>
      <c r="O537" s="79"/>
      <c r="P537" s="74"/>
    </row>
    <row r="538" spans="1:16" x14ac:dyDescent="0.25">
      <c r="A538" s="74"/>
      <c r="B538" s="74"/>
      <c r="C538" s="79"/>
      <c r="D538" s="74"/>
      <c r="E538" s="74"/>
      <c r="F538" s="74"/>
      <c r="G538" s="79"/>
      <c r="H538" s="74"/>
      <c r="I538" s="79"/>
      <c r="J538" s="74"/>
      <c r="K538" s="79"/>
      <c r="L538" s="74"/>
      <c r="M538" s="205"/>
      <c r="N538" s="74"/>
      <c r="O538" s="79"/>
      <c r="P538" s="74"/>
    </row>
    <row r="539" spans="1:16" x14ac:dyDescent="0.25">
      <c r="A539" s="74"/>
      <c r="B539" s="74"/>
      <c r="C539" s="79"/>
      <c r="D539" s="74"/>
      <c r="E539" s="74"/>
      <c r="F539" s="74"/>
      <c r="G539" s="79"/>
      <c r="H539" s="74"/>
      <c r="I539" s="79"/>
      <c r="J539" s="74"/>
      <c r="K539" s="79"/>
      <c r="L539" s="74"/>
      <c r="M539" s="205"/>
      <c r="N539" s="74"/>
      <c r="O539" s="79"/>
      <c r="P539" s="74"/>
    </row>
    <row r="540" spans="1:16" x14ac:dyDescent="0.25">
      <c r="A540" s="74"/>
      <c r="B540" s="74"/>
      <c r="C540" s="79"/>
      <c r="D540" s="74"/>
      <c r="E540" s="74"/>
      <c r="F540" s="74"/>
      <c r="G540" s="79"/>
      <c r="H540" s="74"/>
      <c r="I540" s="79"/>
      <c r="J540" s="74"/>
      <c r="K540" s="79"/>
      <c r="L540" s="74"/>
      <c r="M540" s="205"/>
      <c r="N540" s="74"/>
      <c r="O540" s="79"/>
      <c r="P540" s="74"/>
    </row>
    <row r="541" spans="1:16" x14ac:dyDescent="0.25">
      <c r="A541" s="74"/>
      <c r="B541" s="74"/>
      <c r="C541" s="79"/>
      <c r="D541" s="74"/>
      <c r="E541" s="74"/>
      <c r="F541" s="74"/>
      <c r="G541" s="79"/>
      <c r="H541" s="74"/>
      <c r="I541" s="79"/>
      <c r="J541" s="74"/>
      <c r="K541" s="79"/>
      <c r="L541" s="74"/>
      <c r="M541" s="205"/>
      <c r="N541" s="74"/>
      <c r="O541" s="79"/>
      <c r="P541" s="74"/>
    </row>
    <row r="542" spans="1:16" x14ac:dyDescent="0.25">
      <c r="A542" s="74"/>
      <c r="B542" s="74"/>
      <c r="C542" s="79"/>
      <c r="D542" s="74"/>
      <c r="E542" s="74"/>
      <c r="F542" s="74"/>
      <c r="G542" s="79"/>
      <c r="H542" s="74"/>
      <c r="I542" s="79"/>
      <c r="J542" s="74"/>
      <c r="K542" s="79"/>
      <c r="L542" s="74"/>
      <c r="M542" s="205"/>
      <c r="N542" s="74"/>
      <c r="O542" s="79"/>
      <c r="P542" s="74"/>
    </row>
    <row r="543" spans="1:16" x14ac:dyDescent="0.25">
      <c r="A543" s="74"/>
      <c r="B543" s="74"/>
      <c r="C543" s="79"/>
      <c r="D543" s="74"/>
      <c r="E543" s="74"/>
      <c r="F543" s="74"/>
      <c r="G543" s="79"/>
      <c r="H543" s="74"/>
      <c r="I543" s="79"/>
      <c r="J543" s="74"/>
      <c r="K543" s="79"/>
      <c r="L543" s="74"/>
      <c r="M543" s="205"/>
      <c r="N543" s="74"/>
      <c r="O543" s="79"/>
      <c r="P543" s="74"/>
    </row>
    <row r="544" spans="1:16" x14ac:dyDescent="0.25">
      <c r="A544" s="74"/>
      <c r="B544" s="74"/>
      <c r="C544" s="79"/>
      <c r="D544" s="74"/>
      <c r="E544" s="74"/>
      <c r="F544" s="74"/>
      <c r="G544" s="79"/>
      <c r="H544" s="74"/>
      <c r="I544" s="79"/>
      <c r="J544" s="74"/>
      <c r="K544" s="79"/>
      <c r="L544" s="74"/>
      <c r="M544" s="205"/>
      <c r="N544" s="74"/>
      <c r="O544" s="79"/>
      <c r="P544" s="74"/>
    </row>
    <row r="545" spans="1:16" x14ac:dyDescent="0.25">
      <c r="A545" s="74"/>
      <c r="B545" s="74"/>
      <c r="C545" s="79"/>
      <c r="D545" s="74"/>
      <c r="E545" s="74"/>
      <c r="F545" s="74"/>
      <c r="G545" s="79"/>
      <c r="H545" s="74"/>
      <c r="I545" s="79"/>
      <c r="J545" s="74"/>
      <c r="K545" s="79"/>
      <c r="L545" s="74"/>
      <c r="M545" s="205"/>
      <c r="N545" s="74"/>
      <c r="O545" s="79"/>
      <c r="P545" s="74"/>
    </row>
    <row r="546" spans="1:16" x14ac:dyDescent="0.25">
      <c r="A546" s="74"/>
      <c r="B546" s="74"/>
      <c r="C546" s="79"/>
      <c r="D546" s="74"/>
      <c r="E546" s="74"/>
      <c r="F546" s="74"/>
      <c r="G546" s="79"/>
      <c r="H546" s="74"/>
      <c r="I546" s="79"/>
      <c r="J546" s="74"/>
      <c r="K546" s="79"/>
      <c r="L546" s="74"/>
      <c r="M546" s="205"/>
      <c r="N546" s="74"/>
      <c r="O546" s="79"/>
      <c r="P546" s="74"/>
    </row>
    <row r="547" spans="1:16" x14ac:dyDescent="0.25">
      <c r="A547" s="74"/>
      <c r="B547" s="74"/>
      <c r="C547" s="79"/>
      <c r="D547" s="74"/>
      <c r="E547" s="74"/>
      <c r="F547" s="74"/>
      <c r="G547" s="79"/>
      <c r="H547" s="74"/>
      <c r="I547" s="79"/>
      <c r="J547" s="74"/>
      <c r="K547" s="79"/>
      <c r="L547" s="74"/>
      <c r="M547" s="205"/>
      <c r="N547" s="74"/>
      <c r="O547" s="79"/>
      <c r="P547" s="74"/>
    </row>
    <row r="548" spans="1:16" x14ac:dyDescent="0.25">
      <c r="A548" s="74"/>
      <c r="B548" s="74"/>
      <c r="C548" s="79"/>
      <c r="D548" s="74"/>
      <c r="E548" s="74"/>
      <c r="F548" s="74"/>
      <c r="G548" s="79"/>
      <c r="H548" s="74"/>
      <c r="I548" s="79"/>
      <c r="J548" s="74"/>
      <c r="K548" s="79"/>
      <c r="L548" s="74"/>
      <c r="M548" s="79"/>
      <c r="N548" s="74"/>
      <c r="O548" s="79"/>
      <c r="P548" s="74"/>
    </row>
    <row r="549" spans="1:16" x14ac:dyDescent="0.25">
      <c r="A549" s="74"/>
      <c r="B549" s="74"/>
      <c r="C549" s="79"/>
      <c r="D549" s="74"/>
      <c r="E549" s="74"/>
      <c r="F549" s="74"/>
      <c r="G549" s="79"/>
      <c r="H549" s="74"/>
      <c r="I549" s="79"/>
      <c r="J549" s="74"/>
      <c r="K549" s="79"/>
      <c r="L549" s="74"/>
      <c r="M549" s="79"/>
      <c r="N549" s="74"/>
      <c r="O549" s="79"/>
      <c r="P549" s="74"/>
    </row>
    <row r="550" spans="1:16" x14ac:dyDescent="0.25">
      <c r="A550" s="74"/>
      <c r="B550" s="74"/>
      <c r="C550" s="79"/>
      <c r="D550" s="74"/>
      <c r="E550" s="74"/>
      <c r="F550" s="74"/>
      <c r="G550" s="79"/>
      <c r="H550" s="74"/>
      <c r="I550" s="79"/>
      <c r="J550" s="74"/>
      <c r="K550" s="79"/>
      <c r="L550" s="74"/>
      <c r="M550" s="79"/>
      <c r="N550" s="74"/>
      <c r="O550" s="79"/>
      <c r="P550" s="74"/>
    </row>
    <row r="551" spans="1:16" x14ac:dyDescent="0.25">
      <c r="A551" s="74"/>
      <c r="B551" s="74"/>
      <c r="C551" s="79"/>
      <c r="D551" s="74"/>
      <c r="E551" s="74"/>
      <c r="F551" s="74"/>
      <c r="G551" s="79"/>
      <c r="H551" s="74"/>
      <c r="I551" s="79"/>
      <c r="J551" s="74"/>
      <c r="K551" s="79"/>
      <c r="L551" s="74"/>
      <c r="M551" s="79"/>
      <c r="N551" s="74"/>
      <c r="O551" s="79"/>
      <c r="P551" s="74"/>
    </row>
    <row r="552" spans="1:16" x14ac:dyDescent="0.25">
      <c r="A552" s="74"/>
      <c r="B552" s="74"/>
      <c r="C552" s="79"/>
      <c r="D552" s="74"/>
      <c r="E552" s="74"/>
      <c r="F552" s="74"/>
      <c r="G552" s="79"/>
      <c r="H552" s="74"/>
      <c r="I552" s="79"/>
      <c r="J552" s="74"/>
      <c r="K552" s="79"/>
      <c r="L552" s="74"/>
      <c r="M552" s="79"/>
      <c r="N552" s="74"/>
      <c r="O552" s="79"/>
      <c r="P552" s="74"/>
    </row>
    <row r="553" spans="1:16" x14ac:dyDescent="0.25">
      <c r="A553" s="74"/>
      <c r="B553" s="74"/>
      <c r="C553" s="79"/>
      <c r="D553" s="74"/>
      <c r="E553" s="74"/>
      <c r="F553" s="74"/>
      <c r="G553" s="79"/>
      <c r="H553" s="74"/>
      <c r="I553" s="79"/>
      <c r="J553" s="74"/>
      <c r="K553" s="79"/>
      <c r="L553" s="74"/>
      <c r="M553" s="79"/>
      <c r="N553" s="74"/>
      <c r="O553" s="79"/>
      <c r="P553" s="74"/>
    </row>
    <row r="554" spans="1:16" x14ac:dyDescent="0.25">
      <c r="A554" s="74"/>
      <c r="B554" s="74"/>
      <c r="C554" s="79"/>
      <c r="D554" s="74"/>
      <c r="E554" s="74"/>
      <c r="F554" s="74"/>
      <c r="G554" s="79"/>
      <c r="H554" s="74"/>
      <c r="I554" s="79"/>
      <c r="J554" s="74"/>
      <c r="K554" s="79"/>
      <c r="L554" s="74"/>
      <c r="M554" s="79"/>
      <c r="N554" s="74"/>
      <c r="O554" s="79"/>
      <c r="P554" s="74"/>
    </row>
    <row r="555" spans="1:16" x14ac:dyDescent="0.25">
      <c r="A555" s="74"/>
      <c r="B555" s="74"/>
      <c r="C555" s="79"/>
      <c r="D555" s="74"/>
      <c r="E555" s="74"/>
      <c r="F555" s="74"/>
      <c r="G555" s="79"/>
      <c r="H555" s="74"/>
      <c r="I555" s="79"/>
      <c r="J555" s="74"/>
      <c r="K555" s="79"/>
      <c r="L555" s="74"/>
      <c r="M555" s="79"/>
      <c r="N555" s="74"/>
      <c r="O555" s="79"/>
      <c r="P555" s="74"/>
    </row>
    <row r="556" spans="1:16" x14ac:dyDescent="0.25">
      <c r="A556" s="74"/>
      <c r="B556" s="74"/>
      <c r="C556" s="79"/>
      <c r="D556" s="74"/>
      <c r="E556" s="74"/>
      <c r="F556" s="74"/>
      <c r="G556" s="79"/>
      <c r="H556" s="74"/>
      <c r="I556" s="79"/>
      <c r="J556" s="74"/>
      <c r="K556" s="79"/>
      <c r="L556" s="74"/>
      <c r="M556" s="79"/>
      <c r="N556" s="74"/>
      <c r="O556" s="79"/>
      <c r="P556" s="74"/>
    </row>
    <row r="557" spans="1:16" x14ac:dyDescent="0.25">
      <c r="A557" s="74"/>
      <c r="B557" s="74"/>
      <c r="C557" s="79"/>
      <c r="D557" s="74"/>
      <c r="E557" s="74"/>
      <c r="F557" s="74"/>
      <c r="G557" s="79"/>
      <c r="H557" s="74"/>
      <c r="I557" s="79"/>
      <c r="J557" s="74"/>
      <c r="K557" s="79"/>
      <c r="L557" s="74"/>
      <c r="M557" s="79"/>
      <c r="N557" s="74"/>
      <c r="O557" s="79"/>
      <c r="P557" s="74"/>
    </row>
    <row r="558" spans="1:16" x14ac:dyDescent="0.25">
      <c r="A558" s="74"/>
      <c r="B558" s="74"/>
      <c r="C558" s="79"/>
      <c r="D558" s="74"/>
      <c r="E558" s="74"/>
      <c r="F558" s="74"/>
      <c r="G558" s="79"/>
      <c r="H558" s="74"/>
      <c r="I558" s="79"/>
      <c r="J558" s="74"/>
      <c r="K558" s="79"/>
      <c r="L558" s="74"/>
      <c r="M558" s="79"/>
      <c r="N558" s="74"/>
      <c r="O558" s="79"/>
      <c r="P558" s="74"/>
    </row>
    <row r="559" spans="1:16" x14ac:dyDescent="0.25">
      <c r="A559" s="74"/>
      <c r="B559" s="74"/>
      <c r="C559" s="79"/>
      <c r="D559" s="74"/>
      <c r="E559" s="74"/>
      <c r="F559" s="74"/>
      <c r="G559" s="79"/>
      <c r="H559" s="74"/>
      <c r="I559" s="79"/>
      <c r="J559" s="74"/>
      <c r="K559" s="79"/>
      <c r="L559" s="74"/>
      <c r="M559" s="79"/>
      <c r="N559" s="74"/>
      <c r="O559" s="79"/>
      <c r="P559" s="74"/>
    </row>
    <row r="560" spans="1:16" x14ac:dyDescent="0.25">
      <c r="A560" s="74"/>
      <c r="B560" s="74"/>
      <c r="C560" s="79"/>
      <c r="D560" s="74"/>
      <c r="E560" s="74"/>
      <c r="F560" s="74"/>
      <c r="G560" s="79"/>
      <c r="H560" s="74"/>
      <c r="I560" s="79"/>
      <c r="J560" s="74"/>
      <c r="K560" s="79"/>
      <c r="L560" s="74"/>
      <c r="M560" s="79"/>
      <c r="N560" s="74"/>
      <c r="O560" s="79"/>
      <c r="P560" s="74"/>
    </row>
    <row r="561" spans="1:16" x14ac:dyDescent="0.25">
      <c r="A561" s="74"/>
      <c r="B561" s="74"/>
      <c r="C561" s="79"/>
      <c r="D561" s="74"/>
      <c r="E561" s="74"/>
      <c r="F561" s="74"/>
      <c r="G561" s="79"/>
      <c r="H561" s="74"/>
      <c r="I561" s="79"/>
      <c r="J561" s="74"/>
      <c r="K561" s="79"/>
      <c r="L561" s="74"/>
      <c r="M561" s="79"/>
      <c r="N561" s="74"/>
      <c r="O561" s="79"/>
      <c r="P561" s="74"/>
    </row>
    <row r="562" spans="1:16" x14ac:dyDescent="0.25">
      <c r="A562" s="74"/>
      <c r="B562" s="74"/>
      <c r="C562" s="79"/>
      <c r="D562" s="74"/>
      <c r="E562" s="74"/>
      <c r="F562" s="74"/>
      <c r="G562" s="79"/>
      <c r="H562" s="74"/>
      <c r="I562" s="79"/>
      <c r="J562" s="74"/>
      <c r="K562" s="79"/>
      <c r="L562" s="74"/>
      <c r="M562" s="79"/>
      <c r="N562" s="74"/>
      <c r="O562" s="79"/>
      <c r="P562" s="74"/>
    </row>
    <row r="563" spans="1:16" x14ac:dyDescent="0.25">
      <c r="A563" s="74"/>
      <c r="B563" s="74"/>
      <c r="C563" s="79"/>
      <c r="D563" s="74"/>
      <c r="E563" s="74"/>
      <c r="F563" s="74"/>
      <c r="G563" s="79"/>
      <c r="H563" s="74"/>
      <c r="I563" s="79"/>
      <c r="J563" s="74"/>
      <c r="K563" s="79"/>
      <c r="L563" s="74"/>
      <c r="M563" s="79"/>
      <c r="N563" s="74"/>
      <c r="O563" s="79"/>
      <c r="P563" s="74"/>
    </row>
    <row r="564" spans="1:16" x14ac:dyDescent="0.25">
      <c r="A564" s="74"/>
      <c r="B564" s="74"/>
      <c r="C564" s="79"/>
      <c r="D564" s="74"/>
      <c r="E564" s="74"/>
      <c r="F564" s="74"/>
      <c r="G564" s="79"/>
      <c r="H564" s="74"/>
      <c r="I564" s="79"/>
      <c r="J564" s="74"/>
      <c r="K564" s="79"/>
      <c r="L564" s="74"/>
      <c r="M564" s="79"/>
      <c r="N564" s="74"/>
      <c r="O564" s="79"/>
      <c r="P564" s="74"/>
    </row>
    <row r="565" spans="1:16" x14ac:dyDescent="0.25">
      <c r="A565" s="74"/>
      <c r="B565" s="74"/>
      <c r="C565" s="79"/>
      <c r="D565" s="74"/>
      <c r="E565" s="74"/>
      <c r="F565" s="74"/>
      <c r="G565" s="79"/>
      <c r="H565" s="74"/>
      <c r="I565" s="79"/>
      <c r="J565" s="74"/>
      <c r="K565" s="79"/>
      <c r="L565" s="74"/>
      <c r="M565" s="79"/>
      <c r="N565" s="74"/>
      <c r="O565" s="79"/>
      <c r="P565" s="74"/>
    </row>
    <row r="566" spans="1:16" x14ac:dyDescent="0.25">
      <c r="A566" s="74"/>
      <c r="B566" s="74"/>
      <c r="C566" s="79"/>
      <c r="D566" s="74"/>
      <c r="E566" s="74"/>
      <c r="F566" s="74"/>
      <c r="G566" s="79"/>
      <c r="H566" s="74"/>
      <c r="I566" s="79"/>
      <c r="J566" s="74"/>
      <c r="K566" s="79"/>
      <c r="L566" s="74"/>
      <c r="M566" s="79"/>
      <c r="N566" s="74"/>
      <c r="O566" s="79"/>
      <c r="P566" s="74"/>
    </row>
    <row r="567" spans="1:16" x14ac:dyDescent="0.25">
      <c r="A567" s="74"/>
      <c r="B567" s="74"/>
      <c r="C567" s="79"/>
      <c r="D567" s="74"/>
      <c r="E567" s="74"/>
      <c r="F567" s="74"/>
      <c r="G567" s="79"/>
      <c r="H567" s="74"/>
      <c r="I567" s="79"/>
      <c r="J567" s="74"/>
      <c r="K567" s="79"/>
      <c r="L567" s="74"/>
      <c r="M567" s="79"/>
      <c r="N567" s="74"/>
      <c r="O567" s="79"/>
      <c r="P567" s="74"/>
    </row>
    <row r="568" spans="1:16" x14ac:dyDescent="0.25">
      <c r="A568" s="74"/>
      <c r="B568" s="74"/>
      <c r="C568" s="79"/>
      <c r="D568" s="74"/>
      <c r="E568" s="74"/>
      <c r="F568" s="74"/>
      <c r="G568" s="79"/>
      <c r="H568" s="74"/>
      <c r="I568" s="79"/>
      <c r="J568" s="74"/>
      <c r="K568" s="79"/>
      <c r="L568" s="74"/>
      <c r="M568" s="79"/>
      <c r="N568" s="74"/>
      <c r="O568" s="79"/>
      <c r="P568" s="74"/>
    </row>
    <row r="569" spans="1:16" x14ac:dyDescent="0.25">
      <c r="A569" s="74"/>
      <c r="B569" s="74"/>
      <c r="C569" s="79"/>
      <c r="D569" s="74"/>
      <c r="E569" s="74"/>
      <c r="F569" s="74"/>
      <c r="G569" s="79"/>
      <c r="H569" s="74"/>
      <c r="I569" s="79"/>
      <c r="J569" s="74"/>
      <c r="K569" s="79"/>
      <c r="L569" s="74"/>
      <c r="M569" s="79"/>
      <c r="N569" s="74"/>
      <c r="O569" s="79"/>
      <c r="P569" s="74"/>
    </row>
    <row r="570" spans="1:16" x14ac:dyDescent="0.25">
      <c r="A570" s="74"/>
      <c r="B570" s="74"/>
      <c r="C570" s="79"/>
      <c r="D570" s="74"/>
      <c r="E570" s="74"/>
      <c r="F570" s="74"/>
      <c r="G570" s="79"/>
      <c r="H570" s="74"/>
      <c r="I570" s="79"/>
      <c r="J570" s="74"/>
      <c r="K570" s="79"/>
      <c r="L570" s="74"/>
      <c r="M570" s="79"/>
      <c r="N570" s="74"/>
      <c r="O570" s="79"/>
      <c r="P570" s="74"/>
    </row>
    <row r="571" spans="1:16" x14ac:dyDescent="0.25">
      <c r="A571" s="74"/>
      <c r="B571" s="74"/>
      <c r="C571" s="79"/>
      <c r="D571" s="74"/>
      <c r="E571" s="74"/>
      <c r="F571" s="74"/>
      <c r="G571" s="79"/>
      <c r="H571" s="74"/>
      <c r="I571" s="79"/>
      <c r="J571" s="74"/>
      <c r="K571" s="79"/>
      <c r="L571" s="74"/>
      <c r="M571" s="79"/>
      <c r="N571" s="74"/>
      <c r="O571" s="79"/>
      <c r="P571" s="74"/>
    </row>
    <row r="572" spans="1:16" x14ac:dyDescent="0.25">
      <c r="A572" s="74"/>
      <c r="B572" s="74"/>
      <c r="C572" s="79"/>
      <c r="D572" s="74"/>
      <c r="E572" s="74"/>
      <c r="F572" s="74"/>
      <c r="G572" s="79"/>
      <c r="H572" s="74"/>
      <c r="I572" s="79"/>
      <c r="J572" s="74"/>
      <c r="K572" s="79"/>
      <c r="L572" s="74"/>
      <c r="M572" s="79"/>
      <c r="N572" s="74"/>
      <c r="O572" s="79"/>
      <c r="P572" s="74"/>
    </row>
    <row r="573" spans="1:16" x14ac:dyDescent="0.25">
      <c r="A573" s="74"/>
      <c r="B573" s="74"/>
      <c r="C573" s="79"/>
      <c r="D573" s="74"/>
      <c r="E573" s="74"/>
      <c r="F573" s="74"/>
      <c r="G573" s="79"/>
      <c r="H573" s="74"/>
      <c r="I573" s="79"/>
      <c r="J573" s="74"/>
      <c r="K573" s="79"/>
      <c r="L573" s="74"/>
      <c r="M573" s="79"/>
      <c r="N573" s="74"/>
      <c r="O573" s="79"/>
      <c r="P573" s="74"/>
    </row>
    <row r="574" spans="1:16" x14ac:dyDescent="0.25">
      <c r="A574" s="74"/>
      <c r="B574" s="74"/>
      <c r="C574" s="79"/>
      <c r="D574" s="74"/>
      <c r="E574" s="74"/>
      <c r="F574" s="74"/>
      <c r="G574" s="79"/>
      <c r="H574" s="74"/>
      <c r="I574" s="79"/>
      <c r="J574" s="74"/>
      <c r="K574" s="79"/>
      <c r="L574" s="74"/>
      <c r="M574" s="79"/>
      <c r="N574" s="74"/>
      <c r="O574" s="79"/>
      <c r="P574" s="74"/>
    </row>
    <row r="575" spans="1:16" x14ac:dyDescent="0.25">
      <c r="A575" s="74"/>
      <c r="B575" s="74"/>
      <c r="C575" s="79"/>
      <c r="D575" s="74"/>
      <c r="E575" s="74"/>
      <c r="F575" s="74"/>
      <c r="G575" s="79"/>
      <c r="H575" s="74"/>
      <c r="I575" s="79"/>
      <c r="J575" s="74"/>
      <c r="K575" s="79"/>
      <c r="L575" s="74"/>
      <c r="M575" s="79"/>
      <c r="N575" s="74"/>
      <c r="O575" s="79"/>
      <c r="P575" s="74"/>
    </row>
    <row r="576" spans="1:16" x14ac:dyDescent="0.25">
      <c r="A576" s="74"/>
      <c r="B576" s="74"/>
      <c r="C576" s="79"/>
      <c r="D576" s="74"/>
      <c r="E576" s="74"/>
      <c r="F576" s="74"/>
      <c r="G576" s="79"/>
      <c r="H576" s="74"/>
      <c r="I576" s="79"/>
      <c r="J576" s="74"/>
      <c r="K576" s="79"/>
      <c r="L576" s="74"/>
      <c r="M576" s="79"/>
      <c r="N576" s="74"/>
      <c r="O576" s="79"/>
      <c r="P576" s="74"/>
    </row>
    <row r="577" spans="1:16" x14ac:dyDescent="0.25">
      <c r="A577" s="74"/>
      <c r="B577" s="74"/>
      <c r="C577" s="79"/>
      <c r="D577" s="74"/>
      <c r="E577" s="74"/>
      <c r="F577" s="74"/>
      <c r="G577" s="79"/>
      <c r="H577" s="74"/>
      <c r="I577" s="79"/>
      <c r="J577" s="74"/>
      <c r="K577" s="79"/>
      <c r="L577" s="74"/>
      <c r="M577" s="79"/>
      <c r="N577" s="74"/>
      <c r="O577" s="79"/>
      <c r="P577" s="74"/>
    </row>
    <row r="578" spans="1:16" x14ac:dyDescent="0.25">
      <c r="A578" s="74"/>
      <c r="B578" s="74"/>
      <c r="C578" s="79"/>
      <c r="D578" s="74"/>
      <c r="E578" s="74"/>
      <c r="F578" s="74"/>
      <c r="G578" s="79"/>
      <c r="H578" s="74"/>
      <c r="I578" s="79"/>
      <c r="J578" s="74"/>
      <c r="K578" s="79"/>
      <c r="L578" s="74"/>
      <c r="M578" s="79"/>
      <c r="N578" s="74"/>
      <c r="O578" s="79"/>
      <c r="P578" s="74"/>
    </row>
    <row r="579" spans="1:16" x14ac:dyDescent="0.25">
      <c r="A579" s="74"/>
      <c r="B579" s="74"/>
      <c r="C579" s="79"/>
      <c r="D579" s="74"/>
      <c r="E579" s="74"/>
      <c r="F579" s="74"/>
      <c r="G579" s="79"/>
      <c r="H579" s="74"/>
      <c r="I579" s="79"/>
      <c r="J579" s="74"/>
      <c r="K579" s="79"/>
      <c r="L579" s="74"/>
      <c r="M579" s="79"/>
      <c r="N579" s="74"/>
      <c r="O579" s="79"/>
      <c r="P579" s="74"/>
    </row>
    <row r="580" spans="1:16" x14ac:dyDescent="0.25">
      <c r="A580" s="74"/>
      <c r="B580" s="74"/>
      <c r="C580" s="79"/>
      <c r="D580" s="74"/>
      <c r="E580" s="74"/>
      <c r="F580" s="74"/>
      <c r="G580" s="79"/>
      <c r="H580" s="74"/>
      <c r="I580" s="79"/>
      <c r="J580" s="74"/>
      <c r="K580" s="79"/>
      <c r="L580" s="74"/>
      <c r="M580" s="79"/>
      <c r="N580" s="74"/>
      <c r="O580" s="79"/>
      <c r="P580" s="74"/>
    </row>
    <row r="581" spans="1:16" x14ac:dyDescent="0.25">
      <c r="A581" s="74"/>
      <c r="B581" s="74"/>
      <c r="C581" s="79"/>
      <c r="D581" s="74"/>
      <c r="E581" s="74"/>
      <c r="F581" s="74"/>
      <c r="G581" s="79"/>
      <c r="H581" s="74"/>
      <c r="I581" s="79"/>
      <c r="J581" s="74"/>
      <c r="K581" s="79"/>
      <c r="L581" s="74"/>
      <c r="M581" s="79"/>
      <c r="N581" s="74"/>
      <c r="O581" s="79"/>
      <c r="P581" s="74"/>
    </row>
    <row r="582" spans="1:16" x14ac:dyDescent="0.25">
      <c r="A582" s="74"/>
      <c r="B582" s="74"/>
      <c r="C582" s="79"/>
      <c r="D582" s="74"/>
      <c r="E582" s="74"/>
      <c r="F582" s="74"/>
      <c r="G582" s="79"/>
      <c r="H582" s="74"/>
      <c r="I582" s="79"/>
      <c r="J582" s="74"/>
      <c r="K582" s="79"/>
      <c r="L582" s="74"/>
      <c r="M582" s="79"/>
      <c r="N582" s="74"/>
      <c r="O582" s="79"/>
      <c r="P582" s="74"/>
    </row>
    <row r="583" spans="1:16" x14ac:dyDescent="0.25">
      <c r="A583" s="74"/>
      <c r="B583" s="74"/>
      <c r="C583" s="79"/>
      <c r="D583" s="74"/>
      <c r="E583" s="74"/>
      <c r="F583" s="74"/>
      <c r="G583" s="79"/>
      <c r="H583" s="74"/>
      <c r="I583" s="79"/>
      <c r="J583" s="74"/>
      <c r="K583" s="79"/>
      <c r="L583" s="74"/>
      <c r="M583" s="79"/>
      <c r="N583" s="74"/>
      <c r="O583" s="79"/>
      <c r="P583" s="74"/>
    </row>
    <row r="584" spans="1:16" x14ac:dyDescent="0.25">
      <c r="A584" s="74"/>
      <c r="B584" s="74"/>
      <c r="C584" s="79"/>
      <c r="D584" s="74"/>
      <c r="E584" s="74"/>
      <c r="F584" s="74"/>
      <c r="G584" s="79"/>
      <c r="H584" s="74"/>
      <c r="I584" s="79"/>
      <c r="J584" s="74"/>
      <c r="K584" s="79"/>
      <c r="L584" s="74"/>
      <c r="M584" s="79"/>
      <c r="N584" s="74"/>
      <c r="O584" s="79"/>
      <c r="P584" s="74"/>
    </row>
    <row r="585" spans="1:16" x14ac:dyDescent="0.25">
      <c r="A585" s="74"/>
      <c r="B585" s="74"/>
      <c r="C585" s="79"/>
      <c r="D585" s="74"/>
      <c r="E585" s="74"/>
      <c r="F585" s="74"/>
      <c r="G585" s="79"/>
      <c r="H585" s="74"/>
      <c r="I585" s="79"/>
      <c r="J585" s="74"/>
      <c r="K585" s="79"/>
      <c r="L585" s="74"/>
      <c r="M585" s="79"/>
      <c r="N585" s="74"/>
      <c r="O585" s="79"/>
      <c r="P585" s="74"/>
    </row>
    <row r="586" spans="1:16" x14ac:dyDescent="0.25">
      <c r="A586" s="74"/>
      <c r="B586" s="74"/>
      <c r="C586" s="79"/>
      <c r="D586" s="74"/>
      <c r="E586" s="74"/>
      <c r="F586" s="74"/>
      <c r="G586" s="79"/>
      <c r="H586" s="74"/>
      <c r="I586" s="79"/>
      <c r="J586" s="74"/>
      <c r="K586" s="79"/>
      <c r="L586" s="74"/>
      <c r="M586" s="79"/>
      <c r="N586" s="74"/>
      <c r="O586" s="79"/>
      <c r="P586" s="74"/>
    </row>
    <row r="587" spans="1:16" x14ac:dyDescent="0.25">
      <c r="A587" s="74"/>
      <c r="B587" s="74"/>
      <c r="C587" s="79"/>
      <c r="D587" s="74"/>
      <c r="E587" s="74"/>
      <c r="F587" s="74"/>
      <c r="G587" s="79"/>
      <c r="H587" s="74"/>
      <c r="I587" s="79"/>
      <c r="J587" s="74"/>
      <c r="K587" s="79"/>
      <c r="L587" s="74"/>
      <c r="M587" s="79"/>
      <c r="N587" s="74"/>
      <c r="O587" s="79"/>
      <c r="P587" s="74"/>
    </row>
    <row r="588" spans="1:16" x14ac:dyDescent="0.25">
      <c r="A588" s="74"/>
      <c r="B588" s="74"/>
      <c r="C588" s="79"/>
      <c r="D588" s="74"/>
      <c r="E588" s="74"/>
      <c r="F588" s="74"/>
      <c r="G588" s="79"/>
      <c r="H588" s="74"/>
      <c r="I588" s="79"/>
      <c r="J588" s="74"/>
      <c r="K588" s="79"/>
      <c r="L588" s="74"/>
      <c r="M588" s="79"/>
      <c r="N588" s="74"/>
      <c r="O588" s="79"/>
      <c r="P588" s="74"/>
    </row>
    <row r="589" spans="1:16" x14ac:dyDescent="0.25">
      <c r="A589" s="74"/>
      <c r="B589" s="74"/>
      <c r="C589" s="79"/>
      <c r="D589" s="74"/>
      <c r="E589" s="74"/>
      <c r="F589" s="74"/>
      <c r="G589" s="79"/>
      <c r="H589" s="74"/>
      <c r="I589" s="79"/>
      <c r="J589" s="74"/>
      <c r="K589" s="79"/>
      <c r="L589" s="74"/>
      <c r="M589" s="79"/>
      <c r="N589" s="74"/>
      <c r="O589" s="79"/>
      <c r="P589" s="74"/>
    </row>
    <row r="590" spans="1:16" x14ac:dyDescent="0.25">
      <c r="A590" s="74"/>
      <c r="B590" s="74"/>
      <c r="C590" s="79"/>
      <c r="D590" s="74"/>
      <c r="E590" s="74"/>
      <c r="F590" s="74"/>
      <c r="G590" s="79"/>
      <c r="H590" s="74"/>
      <c r="I590" s="79"/>
      <c r="J590" s="74"/>
      <c r="K590" s="79"/>
      <c r="L590" s="74"/>
      <c r="M590" s="79"/>
      <c r="N590" s="74"/>
      <c r="O590" s="79"/>
      <c r="P590" s="74"/>
    </row>
  </sheetData>
  <sheetProtection sheet="1" objects="1" scenarios="1" selectLockedCells="1"/>
  <mergeCells count="20">
    <mergeCell ref="B5:P5"/>
    <mergeCell ref="B4:P4"/>
    <mergeCell ref="B3:P3"/>
    <mergeCell ref="B2:P2"/>
    <mergeCell ref="B134:P134"/>
    <mergeCell ref="B6:P6"/>
    <mergeCell ref="B8:P8"/>
    <mergeCell ref="I11:J11"/>
    <mergeCell ref="K11:L11"/>
    <mergeCell ref="M11:N11"/>
    <mergeCell ref="O11:P11"/>
    <mergeCell ref="G11:H11"/>
    <mergeCell ref="C11:D11"/>
    <mergeCell ref="E11:F11"/>
    <mergeCell ref="K137:L137"/>
    <mergeCell ref="M137:N137"/>
    <mergeCell ref="C137:D137"/>
    <mergeCell ref="E137:F137"/>
    <mergeCell ref="G137:H137"/>
    <mergeCell ref="I137:J137"/>
  </mergeCells>
  <phoneticPr fontId="0" type="noConversion"/>
  <dataValidations count="1">
    <dataValidation type="list" allowBlank="1" showInputMessage="1" showErrorMessage="1" sqref="P10">
      <formula1>$A$2:$A$6</formula1>
    </dataValidation>
  </dataValidations>
  <printOptions horizontalCentered="1"/>
  <pageMargins left="0.25" right="0.25" top="0.5" bottom="0.5" header="0.5" footer="0.5"/>
  <pageSetup scale="58" orientation="landscape" horizontalDpi="300" verticalDpi="300" r:id="rId1"/>
  <headerFooter alignWithMargins="0"/>
  <ignoredErrors>
    <ignoredError sqref="E13:E14 O13:O132 M13:M132 K13:K132 I13:I132 G13:G132 E15:E13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877"/>
  <sheetViews>
    <sheetView workbookViewId="0">
      <pane ySplit="7" topLeftCell="A55" activePane="bottomLeft" state="frozenSplit"/>
      <selection pane="bottomLeft"/>
    </sheetView>
  </sheetViews>
  <sheetFormatPr defaultColWidth="9.109375" defaultRowHeight="13.2" x14ac:dyDescent="0.25"/>
  <cols>
    <col min="1" max="1" width="19" style="198" bestFit="1" customWidth="1"/>
    <col min="2" max="2" width="27.6640625" style="196" customWidth="1"/>
    <col min="3" max="3" width="18.33203125" style="196" customWidth="1"/>
    <col min="4" max="4" width="18.109375" style="196" customWidth="1"/>
    <col min="5" max="5" width="18.44140625" style="196" customWidth="1"/>
    <col min="6" max="8" width="18.109375" style="196" customWidth="1"/>
    <col min="9" max="11" width="26.33203125" style="197" customWidth="1"/>
    <col min="12" max="44" width="9.109375" style="132" customWidth="1"/>
    <col min="45" max="256" width="9.109375" style="196" customWidth="1"/>
    <col min="257" max="16384" width="9.109375" style="196"/>
  </cols>
  <sheetData>
    <row r="1" spans="1:11" ht="62.25" customHeight="1" x14ac:dyDescent="0.25">
      <c r="A1" s="131"/>
      <c r="B1" s="132"/>
      <c r="C1" s="118" t="str">
        <f>Translations!$A$42</f>
        <v>Copyright 2008 by UE Systems Inc. Patent Pending.</v>
      </c>
      <c r="D1" s="132"/>
      <c r="E1" s="132"/>
      <c r="F1" s="132"/>
      <c r="G1" s="132"/>
      <c r="H1" s="132"/>
      <c r="I1" s="133"/>
      <c r="J1" s="133"/>
      <c r="K1" s="133"/>
    </row>
    <row r="2" spans="1:11" ht="17.399999999999999" x14ac:dyDescent="0.3">
      <c r="A2" s="134"/>
      <c r="B2" s="337" t="str">
        <f>Translations!$A$46</f>
        <v>State Electricity Coefficients</v>
      </c>
      <c r="C2" s="338"/>
      <c r="D2" s="338"/>
      <c r="E2" s="338"/>
      <c r="F2" s="338"/>
      <c r="G2" s="338"/>
      <c r="H2" s="338"/>
      <c r="I2" s="338"/>
      <c r="J2" s="338"/>
      <c r="K2" s="133"/>
    </row>
    <row r="3" spans="1:11" x14ac:dyDescent="0.25">
      <c r="A3" s="134"/>
      <c r="B3" s="135"/>
      <c r="C3" s="109"/>
      <c r="D3" s="109"/>
      <c r="E3" s="109"/>
      <c r="F3" s="109"/>
      <c r="G3" s="109"/>
      <c r="H3" s="109"/>
      <c r="I3" s="109"/>
      <c r="J3" s="109"/>
      <c r="K3" s="133"/>
    </row>
    <row r="4" spans="1:11" ht="25.5" customHeight="1" x14ac:dyDescent="0.25">
      <c r="A4" s="134"/>
      <c r="B4" s="339" t="str">
        <f>Translations!$A$102</f>
        <v>This data was prepared using information from "State Electricity Profiles 2006" (11/21/2007) by the Energy Information Administration, Office of Coal, Nuclear, Electric and Alternate Fuels, U.S. Department of Energy, Washington, DC 20585. The original data should be attributed to the Energy Information Administration and should not be construed as advocating or reflecting any policy of the Department of Energy or any other organization.</v>
      </c>
      <c r="C4" s="340"/>
      <c r="D4" s="340"/>
      <c r="E4" s="340"/>
      <c r="F4" s="340"/>
      <c r="G4" s="340"/>
      <c r="H4" s="340"/>
      <c r="I4" s="340"/>
      <c r="J4" s="340"/>
      <c r="K4" s="133"/>
    </row>
    <row r="5" spans="1:11" ht="13.8" thickBot="1" x14ac:dyDescent="0.3">
      <c r="A5" s="136"/>
      <c r="B5" s="137"/>
      <c r="C5" s="137"/>
      <c r="D5" s="137"/>
      <c r="E5" s="137"/>
      <c r="F5" s="137"/>
      <c r="G5" s="137"/>
      <c r="H5" s="137"/>
      <c r="I5" s="138"/>
      <c r="J5" s="138"/>
      <c r="K5" s="133"/>
    </row>
    <row r="6" spans="1:11" x14ac:dyDescent="0.25">
      <c r="A6" s="139" t="str">
        <f>Translations!$A$37</f>
        <v>Net Electrical Generation</v>
      </c>
      <c r="B6" s="140" t="str">
        <f>Translations!$A$37</f>
        <v>Net Electrical Generation</v>
      </c>
      <c r="C6" s="141" t="str">
        <f>Translations!$A$40</f>
        <v>Sulfur Dioxide</v>
      </c>
      <c r="D6" s="141" t="str">
        <f>Translations!$A$39</f>
        <v>Nitrogen Oxide</v>
      </c>
      <c r="E6" s="141" t="str">
        <f>Translations!$A$38</f>
        <v>Carbon Dioxide</v>
      </c>
      <c r="F6" s="141" t="str">
        <f>Translations!$A$40</f>
        <v>Sulfur Dioxide</v>
      </c>
      <c r="G6" s="141" t="str">
        <f>Translations!$A$39</f>
        <v>Nitrogen Oxide</v>
      </c>
      <c r="H6" s="141" t="str">
        <f>Translations!$A$38</f>
        <v>Carbon Dioxide</v>
      </c>
      <c r="I6" s="140" t="str">
        <f>Translations!$A$41</f>
        <v>Emission Coefficient</v>
      </c>
      <c r="J6" s="140" t="str">
        <f>Translations!$A$41</f>
        <v>Emission Coefficient</v>
      </c>
      <c r="K6" s="140" t="str">
        <f>Translations!$A$41</f>
        <v>Emission Coefficient</v>
      </c>
    </row>
    <row r="7" spans="1:11" ht="13.8" thickBot="1" x14ac:dyDescent="0.3">
      <c r="A7" s="142"/>
      <c r="B7" s="143" t="s">
        <v>25</v>
      </c>
      <c r="C7" s="144" t="s">
        <v>83</v>
      </c>
      <c r="D7" s="144" t="s">
        <v>83</v>
      </c>
      <c r="E7" s="144" t="s">
        <v>83</v>
      </c>
      <c r="F7" s="144" t="s">
        <v>84</v>
      </c>
      <c r="G7" s="144" t="s">
        <v>84</v>
      </c>
      <c r="H7" s="145" t="s">
        <v>84</v>
      </c>
      <c r="I7" s="143" t="str">
        <f>IF(Cost!$X$2="standard","SO2 Lbs/KWH","SO2 Grammes/KWH")</f>
        <v>SO2 Lbs/KWH</v>
      </c>
      <c r="J7" s="144" t="str">
        <f>IF(Cost!$X$2="standard","NO2 Lbs/KWH","NOx Grammes/KWH")</f>
        <v>NO2 Lbs/KWH</v>
      </c>
      <c r="K7" s="146" t="str">
        <f>IF(Cost!$X$2="standard","CO2 Lbs/KWH","CO2 Grammes/KWH")</f>
        <v>CO2 Lbs/KWH</v>
      </c>
    </row>
    <row r="8" spans="1:11" ht="12.75" customHeight="1" x14ac:dyDescent="0.25">
      <c r="A8" s="147" t="str">
        <f>Translations!$A1</f>
        <v>Other</v>
      </c>
      <c r="B8" s="148">
        <v>0</v>
      </c>
      <c r="C8" s="149">
        <v>0</v>
      </c>
      <c r="D8" s="149">
        <v>0</v>
      </c>
      <c r="E8" s="150">
        <v>0</v>
      </c>
      <c r="F8" s="151">
        <f t="shared" ref="F8:H23" si="0">C8/0.0004536*1000</f>
        <v>0</v>
      </c>
      <c r="G8" s="152">
        <f t="shared" si="0"/>
        <v>0</v>
      </c>
      <c r="H8" s="153">
        <f t="shared" si="0"/>
        <v>0</v>
      </c>
      <c r="I8" s="154">
        <f>IF(B8=0,0,IF(Cost!$X$2="standard",F8/(B8*1000),C8/B8*1000000))</f>
        <v>0</v>
      </c>
      <c r="J8" s="155">
        <f>IF(B8=0,0,IF(Cost!$X$2="standard",G8/(B8*1000),D8/B8*1000000))</f>
        <v>0</v>
      </c>
      <c r="K8" s="156">
        <f>IF(B8=0,0,IF(Cost!$X$2="standard",H8/(B8*1000),E8/$B8*1000000))</f>
        <v>0</v>
      </c>
    </row>
    <row r="9" spans="1:11" x14ac:dyDescent="0.25">
      <c r="A9" s="157" t="s">
        <v>26</v>
      </c>
      <c r="B9" s="158">
        <v>140895441</v>
      </c>
      <c r="C9" s="159">
        <v>458</v>
      </c>
      <c r="D9" s="159">
        <v>122</v>
      </c>
      <c r="E9" s="160">
        <v>85116</v>
      </c>
      <c r="F9" s="161">
        <f t="shared" si="0"/>
        <v>1009700176.366843</v>
      </c>
      <c r="G9" s="162">
        <f t="shared" si="0"/>
        <v>268959435.62610227</v>
      </c>
      <c r="H9" s="163">
        <f t="shared" si="0"/>
        <v>187645502645.50262</v>
      </c>
      <c r="I9" s="164">
        <f>IF(B9=0,0,IF(Cost!$X$2="standard",F9/(B9*1000),C9/B9*1000000))</f>
        <v>7.1663083574637666E-3</v>
      </c>
      <c r="J9" s="165">
        <f>IF(B9=0,0,IF(Cost!$X$2="standard",G9/(B9*1000),D9/B9*1000000))</f>
        <v>1.9089293004597805E-3</v>
      </c>
      <c r="K9" s="166">
        <f>IF(B9=0,0,IF(Cost!$X$2="standard",H9/(B9*1000),E9/$B9*1000000))</f>
        <v>1.3318067732617596</v>
      </c>
    </row>
    <row r="10" spans="1:11" x14ac:dyDescent="0.25">
      <c r="A10" s="157" t="s">
        <v>27</v>
      </c>
      <c r="B10" s="158">
        <v>6674197</v>
      </c>
      <c r="C10" s="159">
        <v>4</v>
      </c>
      <c r="D10" s="159">
        <v>18</v>
      </c>
      <c r="E10" s="160">
        <v>4585</v>
      </c>
      <c r="F10" s="161">
        <f t="shared" si="0"/>
        <v>8818342.1516754851</v>
      </c>
      <c r="G10" s="162">
        <f t="shared" si="0"/>
        <v>39682539.682539679</v>
      </c>
      <c r="H10" s="163">
        <f t="shared" si="0"/>
        <v>10108024691.358025</v>
      </c>
      <c r="I10" s="164">
        <f>IF(B10=0,0,IF(Cost!$X$2="standard",F10/(B10*1000),C10/B10*1000000))</f>
        <v>1.3212588947667391E-3</v>
      </c>
      <c r="J10" s="165">
        <f>IF(B10=0,0,IF(Cost!$X$2="standard",G10/(B10*1000),D10/B10*1000000))</f>
        <v>5.9456650264503247E-3</v>
      </c>
      <c r="K10" s="166">
        <f>IF(B10=0,0,IF(Cost!$X$2="standard",H10/(B10*1000),E10/$B10*1000000))</f>
        <v>1.5144930081263746</v>
      </c>
    </row>
    <row r="11" spans="1:11" x14ac:dyDescent="0.25">
      <c r="A11" s="157" t="s">
        <v>28</v>
      </c>
      <c r="B11" s="158">
        <v>104392528</v>
      </c>
      <c r="C11" s="159">
        <v>45</v>
      </c>
      <c r="D11" s="159">
        <v>75</v>
      </c>
      <c r="E11" s="160">
        <v>53353</v>
      </c>
      <c r="F11" s="161">
        <f t="shared" si="0"/>
        <v>99206349.206349194</v>
      </c>
      <c r="G11" s="162">
        <f t="shared" si="0"/>
        <v>165343915.34391534</v>
      </c>
      <c r="H11" s="163">
        <f t="shared" si="0"/>
        <v>117621252204.58554</v>
      </c>
      <c r="I11" s="164">
        <f>IF(B11=0,0,IF(Cost!$X$2="standard",F11/(B11*1000),C11/B11*1000000))</f>
        <v>9.5032040230263602E-4</v>
      </c>
      <c r="J11" s="165">
        <f>IF(B11=0,0,IF(Cost!$X$2="standard",G11/(B11*1000),D11/B11*1000000))</f>
        <v>1.5838673371710603E-3</v>
      </c>
      <c r="K11" s="166">
        <f>IF(B11=0,0,IF(Cost!$X$2="standard",H11/(B11*1000),E11/$B11*1000000))</f>
        <v>1.1267209872011676</v>
      </c>
    </row>
    <row r="12" spans="1:11" x14ac:dyDescent="0.25">
      <c r="A12" s="157" t="s">
        <v>29</v>
      </c>
      <c r="B12" s="158">
        <v>52168703</v>
      </c>
      <c r="C12" s="159">
        <v>82</v>
      </c>
      <c r="D12" s="159">
        <v>38</v>
      </c>
      <c r="E12" s="160">
        <v>28494</v>
      </c>
      <c r="F12" s="161">
        <f t="shared" si="0"/>
        <v>180776014.10934743</v>
      </c>
      <c r="G12" s="162">
        <f t="shared" si="0"/>
        <v>83774250.440917104</v>
      </c>
      <c r="H12" s="163">
        <f t="shared" si="0"/>
        <v>62817460317.460312</v>
      </c>
      <c r="I12" s="164">
        <f>IF(B12=0,0,IF(Cost!$X$2="standard",F12/(B12*1000),C12/B12*1000000))</f>
        <v>3.4652196377078308E-3</v>
      </c>
      <c r="J12" s="165">
        <f>IF(B12=0,0,IF(Cost!$X$2="standard",G12/(B12*1000),D12/B12*1000000))</f>
        <v>1.6058334906450923E-3</v>
      </c>
      <c r="K12" s="166">
        <f>IF(B12=0,0,IF(Cost!$X$2="standard",H12/(B12*1000),E12/$B12*1000000))</f>
        <v>1.2041215653274016</v>
      </c>
    </row>
    <row r="13" spans="1:11" x14ac:dyDescent="0.25">
      <c r="A13" s="157" t="s">
        <v>30</v>
      </c>
      <c r="B13" s="158">
        <v>216798688</v>
      </c>
      <c r="C13" s="159">
        <v>27</v>
      </c>
      <c r="D13" s="159">
        <v>91</v>
      </c>
      <c r="E13" s="160">
        <v>59389</v>
      </c>
      <c r="F13" s="161">
        <f t="shared" si="0"/>
        <v>59523809.523809522</v>
      </c>
      <c r="G13" s="162">
        <f t="shared" si="0"/>
        <v>200617283.95061728</v>
      </c>
      <c r="H13" s="163">
        <f t="shared" si="0"/>
        <v>130928130511.46384</v>
      </c>
      <c r="I13" s="164">
        <f>IF(B13=0,0,IF(Cost!$X$2="standard",F13/(B13*1000),C13/B13*1000000))</f>
        <v>2.745579785234195E-4</v>
      </c>
      <c r="J13" s="165">
        <f>IF(B13=0,0,IF(Cost!$X$2="standard",G13/(B13*1000),D13/B13*1000000))</f>
        <v>9.2536207576411752E-4</v>
      </c>
      <c r="K13" s="166">
        <f>IF(B13=0,0,IF(Cost!$X$2="standard",H13/(B13*1000),E13/$B13*1000000))</f>
        <v>0.60391569579730964</v>
      </c>
    </row>
    <row r="14" spans="1:11" x14ac:dyDescent="0.25">
      <c r="A14" s="157" t="s">
        <v>31</v>
      </c>
      <c r="B14" s="158">
        <v>50698353</v>
      </c>
      <c r="C14" s="159">
        <v>59</v>
      </c>
      <c r="D14" s="159">
        <v>66</v>
      </c>
      <c r="E14" s="160">
        <v>41847</v>
      </c>
      <c r="F14" s="161">
        <f t="shared" si="0"/>
        <v>130070546.7372134</v>
      </c>
      <c r="G14" s="162">
        <f t="shared" si="0"/>
        <v>145502645.50264549</v>
      </c>
      <c r="H14" s="163">
        <f t="shared" si="0"/>
        <v>92255291005.291</v>
      </c>
      <c r="I14" s="164">
        <f>IF(B14=0,0,IF(Cost!$X$2="standard",F14/(B14*1000),C14/B14*1000000))</f>
        <v>2.5655773617974022E-3</v>
      </c>
      <c r="J14" s="165">
        <f>IF(B14=0,0,IF(Cost!$X$2="standard",G14/(B14*1000),D14/B14*1000000))</f>
        <v>2.8699678962479411E-3</v>
      </c>
      <c r="K14" s="166">
        <f>IF(B14=0,0,IF(Cost!$X$2="standard",H14/(B14*1000),E14/$B14*1000000))</f>
        <v>1.8196900993073877</v>
      </c>
    </row>
    <row r="15" spans="1:11" x14ac:dyDescent="0.25">
      <c r="A15" s="157" t="s">
        <v>32</v>
      </c>
      <c r="B15" s="158">
        <v>34681736</v>
      </c>
      <c r="C15" s="159">
        <v>5</v>
      </c>
      <c r="D15" s="159">
        <v>9</v>
      </c>
      <c r="E15" s="160">
        <v>11057</v>
      </c>
      <c r="F15" s="161">
        <f t="shared" si="0"/>
        <v>11022927.689594354</v>
      </c>
      <c r="G15" s="162">
        <f t="shared" si="0"/>
        <v>19841269.84126984</v>
      </c>
      <c r="H15" s="163">
        <f t="shared" si="0"/>
        <v>24376102292.768959</v>
      </c>
      <c r="I15" s="164">
        <f>IF(B15=0,0,IF(Cost!$X$2="standard",F15/(B15*1000),C15/B15*1000000))</f>
        <v>3.1783090931764067E-4</v>
      </c>
      <c r="J15" s="165">
        <f>IF(B15=0,0,IF(Cost!$X$2="standard",G15/(B15*1000),D15/B15*1000000))</f>
        <v>5.7209563677175328E-4</v>
      </c>
      <c r="K15" s="166">
        <f>IF(B15=0,0,IF(Cost!$X$2="standard",H15/(B15*1000),E15/$B15*1000000))</f>
        <v>0.70285127286503069</v>
      </c>
    </row>
    <row r="16" spans="1:11" x14ac:dyDescent="0.25">
      <c r="A16" s="157" t="s">
        <v>33</v>
      </c>
      <c r="B16" s="158">
        <v>7182179</v>
      </c>
      <c r="C16" s="159">
        <v>30</v>
      </c>
      <c r="D16" s="159">
        <v>11</v>
      </c>
      <c r="E16" s="160">
        <v>5885</v>
      </c>
      <c r="F16" s="161">
        <f t="shared" si="0"/>
        <v>66137566.137566127</v>
      </c>
      <c r="G16" s="162">
        <f t="shared" si="0"/>
        <v>24250440.917107582</v>
      </c>
      <c r="H16" s="163">
        <f t="shared" si="0"/>
        <v>12973985890.652555</v>
      </c>
      <c r="I16" s="164">
        <f>IF(B16=0,0,IF(Cost!$X$2="standard",F16/(B16*1000),C16/B16*1000000))</f>
        <v>9.2085655533740013E-3</v>
      </c>
      <c r="J16" s="165">
        <f>IF(B16=0,0,IF(Cost!$X$2="standard",G16/(B16*1000),D16/B16*1000000))</f>
        <v>3.3764740362371339E-3</v>
      </c>
      <c r="K16" s="166">
        <f>IF(B16=0,0,IF(Cost!$X$2="standard",H16/(B16*1000),E16/$B16*1000000))</f>
        <v>1.8064136093868666</v>
      </c>
    </row>
    <row r="17" spans="1:11" x14ac:dyDescent="0.25">
      <c r="A17" s="157" t="s">
        <v>34</v>
      </c>
      <c r="B17" s="158">
        <v>81467</v>
      </c>
      <c r="C17" s="159">
        <v>0</v>
      </c>
      <c r="D17" s="159">
        <v>0</v>
      </c>
      <c r="E17" s="160">
        <v>99</v>
      </c>
      <c r="F17" s="161">
        <f t="shared" si="0"/>
        <v>0</v>
      </c>
      <c r="G17" s="162">
        <f t="shared" si="0"/>
        <v>0</v>
      </c>
      <c r="H17" s="163">
        <f t="shared" si="0"/>
        <v>218253968.25396827</v>
      </c>
      <c r="I17" s="164">
        <f>IF(B17=0,0,IF(Cost!$X$2="standard",F17/(B17*1000),C17/B17*1000000))</f>
        <v>0</v>
      </c>
      <c r="J17" s="165">
        <f>IF(B17=0,0,IF(Cost!$X$2="standard",G17/(B17*1000),D17/B17*1000000))</f>
        <v>0</v>
      </c>
      <c r="K17" s="166">
        <f>IF(B17=0,0,IF(Cost!$X$2="standard",H17/(B17*1000),E17/$B17*1000000))</f>
        <v>2.6790475683892652</v>
      </c>
    </row>
    <row r="18" spans="1:11" x14ac:dyDescent="0.25">
      <c r="A18" s="157" t="s">
        <v>35</v>
      </c>
      <c r="B18" s="158">
        <v>223751621</v>
      </c>
      <c r="C18" s="159">
        <v>329</v>
      </c>
      <c r="D18" s="159">
        <v>212</v>
      </c>
      <c r="E18" s="160">
        <v>126529</v>
      </c>
      <c r="F18" s="161">
        <f t="shared" si="0"/>
        <v>725308641.97530866</v>
      </c>
      <c r="G18" s="162">
        <f t="shared" si="0"/>
        <v>467372134.03880066</v>
      </c>
      <c r="H18" s="163">
        <f t="shared" si="0"/>
        <v>278944003527.33685</v>
      </c>
      <c r="I18" s="164">
        <f>IF(B18=0,0,IF(Cost!$X$2="standard",F18/(B18*1000),C18/B18*1000000))</f>
        <v>3.241579384916763E-3</v>
      </c>
      <c r="J18" s="165">
        <f>IF(B18=0,0,IF(Cost!$X$2="standard",G18/(B18*1000),D18/B18*1000000))</f>
        <v>2.0887988741712877E-3</v>
      </c>
      <c r="K18" s="166">
        <f>IF(B18=0,0,IF(Cost!$X$2="standard",H18/(B18*1000),E18/$B18*1000000))</f>
        <v>1.246668079009523</v>
      </c>
    </row>
    <row r="19" spans="1:11" x14ac:dyDescent="0.25">
      <c r="A19" s="157" t="s">
        <v>36</v>
      </c>
      <c r="B19" s="158">
        <v>138010208</v>
      </c>
      <c r="C19" s="159">
        <v>685</v>
      </c>
      <c r="D19" s="159">
        <v>130</v>
      </c>
      <c r="E19" s="160">
        <v>89898</v>
      </c>
      <c r="F19" s="161">
        <f t="shared" si="0"/>
        <v>1510141093.4744267</v>
      </c>
      <c r="G19" s="162">
        <f t="shared" si="0"/>
        <v>286596119.92945325</v>
      </c>
      <c r="H19" s="163">
        <f t="shared" si="0"/>
        <v>198187830687.83069</v>
      </c>
      <c r="I19" s="164">
        <f>IF(B19=0,0,IF(Cost!$X$2="standard",F19/(B19*1000),C19/B19*1000000))</f>
        <v>1.0942241993247535E-2</v>
      </c>
      <c r="J19" s="165">
        <f>IF(B19=0,0,IF(Cost!$X$2="standard",G19/(B19*1000),D19/B19*1000000))</f>
        <v>2.0766298673316488E-3</v>
      </c>
      <c r="K19" s="166">
        <f>IF(B19=0,0,IF(Cost!$X$2="standard",H19/(B19*1000),E19/$B19*1000000))</f>
        <v>1.4360374754875429</v>
      </c>
    </row>
    <row r="20" spans="1:11" x14ac:dyDescent="0.25">
      <c r="A20" s="157" t="s">
        <v>37</v>
      </c>
      <c r="B20" s="158">
        <v>11559174</v>
      </c>
      <c r="C20" s="159">
        <v>22</v>
      </c>
      <c r="D20" s="159">
        <v>29</v>
      </c>
      <c r="E20" s="160">
        <v>9036</v>
      </c>
      <c r="F20" s="161">
        <f t="shared" si="0"/>
        <v>48500881.834215164</v>
      </c>
      <c r="G20" s="162">
        <f t="shared" si="0"/>
        <v>63932980.599647261</v>
      </c>
      <c r="H20" s="163">
        <f t="shared" si="0"/>
        <v>19920634920.634918</v>
      </c>
      <c r="I20" s="164">
        <f>IF(B20=0,0,IF(Cost!$X$2="standard",F20/(B20*1000),C20/B20*1000000))</f>
        <v>4.1958778226035155E-3</v>
      </c>
      <c r="J20" s="165">
        <f>IF(B20=0,0,IF(Cost!$X$2="standard",G20/(B20*1000),D20/B20*1000000))</f>
        <v>5.5309298570682701E-3</v>
      </c>
      <c r="K20" s="166">
        <f>IF(B20=0,0,IF(Cost!$X$2="standard",H20/(B20*1000),E20/$B20*1000000))</f>
        <v>1.7233614547747891</v>
      </c>
    </row>
    <row r="21" spans="1:11" x14ac:dyDescent="0.25">
      <c r="A21" s="157" t="s">
        <v>38</v>
      </c>
      <c r="B21" s="158">
        <v>13386085</v>
      </c>
      <c r="C21" s="159">
        <v>5</v>
      </c>
      <c r="D21" s="159">
        <v>2</v>
      </c>
      <c r="E21" s="160">
        <v>875</v>
      </c>
      <c r="F21" s="161">
        <f t="shared" si="0"/>
        <v>11022927.689594354</v>
      </c>
      <c r="G21" s="162">
        <f t="shared" si="0"/>
        <v>4409171.0758377425</v>
      </c>
      <c r="H21" s="163">
        <f t="shared" si="0"/>
        <v>1929012345.6790123</v>
      </c>
      <c r="I21" s="164">
        <f>IF(B21=0,0,IF(Cost!$X$2="standard",F21/(B21*1000),C21/B21*1000000))</f>
        <v>8.2346165361973683E-4</v>
      </c>
      <c r="J21" s="165">
        <f>IF(B21=0,0,IF(Cost!$X$2="standard",G21/(B21*1000),D21/B21*1000000))</f>
        <v>3.2938466144789478E-4</v>
      </c>
      <c r="K21" s="166">
        <f>IF(B21=0,0,IF(Cost!$X$2="standard",H21/(B21*1000),E21/$B21*1000000))</f>
        <v>0.14410578938345395</v>
      </c>
    </row>
    <row r="22" spans="1:11" x14ac:dyDescent="0.25">
      <c r="A22" s="157" t="s">
        <v>39</v>
      </c>
      <c r="B22" s="158">
        <v>192426958</v>
      </c>
      <c r="C22" s="159">
        <v>309</v>
      </c>
      <c r="D22" s="159">
        <v>122</v>
      </c>
      <c r="E22" s="160">
        <v>99479</v>
      </c>
      <c r="F22" s="161">
        <f t="shared" si="0"/>
        <v>681216931.21693122</v>
      </c>
      <c r="G22" s="162">
        <f t="shared" si="0"/>
        <v>268959435.62610227</v>
      </c>
      <c r="H22" s="163">
        <f t="shared" si="0"/>
        <v>219309964726.63138</v>
      </c>
      <c r="I22" s="164">
        <f>IF(B22=0,0,IF(Cost!$X$2="standard",F22/(B22*1000),C22/B22*1000000))</f>
        <v>3.5401325172792642E-3</v>
      </c>
      <c r="J22" s="165">
        <f>IF(B22=0,0,IF(Cost!$X$2="standard",G22/(B22*1000),D22/B22*1000000))</f>
        <v>1.3977222236507126E-3</v>
      </c>
      <c r="K22" s="166">
        <f>IF(B22=0,0,IF(Cost!$X$2="standard",H22/(B22*1000),E22/$B22*1000000))</f>
        <v>1.1397049925126987</v>
      </c>
    </row>
    <row r="23" spans="1:11" x14ac:dyDescent="0.25">
      <c r="A23" s="157" t="s">
        <v>40</v>
      </c>
      <c r="B23" s="158">
        <v>130489788</v>
      </c>
      <c r="C23" s="159">
        <v>758</v>
      </c>
      <c r="D23" s="159">
        <v>202</v>
      </c>
      <c r="E23" s="160">
        <v>121950</v>
      </c>
      <c r="F23" s="161">
        <f t="shared" si="0"/>
        <v>1671075837.7425044</v>
      </c>
      <c r="G23" s="162">
        <f t="shared" si="0"/>
        <v>445326278.659612</v>
      </c>
      <c r="H23" s="163">
        <f t="shared" si="0"/>
        <v>268849206349.20633</v>
      </c>
      <c r="I23" s="164">
        <f>IF(B23=0,0,IF(Cost!$X$2="standard",F23/(B23*1000),C23/B23*1000000))</f>
        <v>1.2806180953734895E-2</v>
      </c>
      <c r="J23" s="165">
        <f>IF(B23=0,0,IF(Cost!$X$2="standard",G23/(B23*1000),D23/B23*1000000))</f>
        <v>3.4127289612855527E-3</v>
      </c>
      <c r="K23" s="166">
        <f>IF(B23=0,0,IF(Cost!$X$2="standard",H23/(B23*1000),E23/$B23*1000000))</f>
        <v>2.0603084001424414</v>
      </c>
    </row>
    <row r="24" spans="1:11" x14ac:dyDescent="0.25">
      <c r="A24" s="157" t="s">
        <v>41</v>
      </c>
      <c r="B24" s="158">
        <v>45483462</v>
      </c>
      <c r="C24" s="159">
        <v>132</v>
      </c>
      <c r="D24" s="159">
        <v>64</v>
      </c>
      <c r="E24" s="160">
        <v>40577</v>
      </c>
      <c r="F24" s="161">
        <f t="shared" ref="F24:H55" si="1">C24/0.0004536*1000</f>
        <v>291005291.00529099</v>
      </c>
      <c r="G24" s="162">
        <f t="shared" si="1"/>
        <v>141093474.42680776</v>
      </c>
      <c r="H24" s="163">
        <f t="shared" si="1"/>
        <v>89455467372.134033</v>
      </c>
      <c r="I24" s="164">
        <f>IF(B24=0,0,IF(Cost!$X$2="standard",F24/(B24*1000),C24/B24*1000000))</f>
        <v>6.3980461954565157E-3</v>
      </c>
      <c r="J24" s="165">
        <f>IF(B24=0,0,IF(Cost!$X$2="standard",G24/(B24*1000),D24/B24*1000000))</f>
        <v>3.1020830038577048E-3</v>
      </c>
      <c r="K24" s="166">
        <f>IF(B24=0,0,IF(Cost!$X$2="standard",H24/(B24*1000),E24/$B24*1000000))</f>
        <v>1.9667690944927199</v>
      </c>
    </row>
    <row r="25" spans="1:11" x14ac:dyDescent="0.25">
      <c r="A25" s="157" t="s">
        <v>42</v>
      </c>
      <c r="B25" s="158">
        <v>45523736</v>
      </c>
      <c r="C25" s="159">
        <v>101</v>
      </c>
      <c r="D25" s="159">
        <v>74</v>
      </c>
      <c r="E25" s="160">
        <v>35639</v>
      </c>
      <c r="F25" s="161">
        <f t="shared" si="1"/>
        <v>222663139.329806</v>
      </c>
      <c r="G25" s="162">
        <f t="shared" si="1"/>
        <v>163139329.80599648</v>
      </c>
      <c r="H25" s="163">
        <f t="shared" si="1"/>
        <v>78569223985.89064</v>
      </c>
      <c r="I25" s="164">
        <f>IF(B25=0,0,IF(Cost!$X$2="standard",F25/(B25*1000),C25/B25*1000000))</f>
        <v>4.8911438052844786E-3</v>
      </c>
      <c r="J25" s="165">
        <f>IF(B25=0,0,IF(Cost!$X$2="standard",G25/(B25*1000),D25/B25*1000000))</f>
        <v>3.583610312782687E-3</v>
      </c>
      <c r="K25" s="166">
        <f>IF(B25=0,0,IF(Cost!$X$2="standard",H25/(B25*1000),E25/$B25*1000000))</f>
        <v>1.7258957829359751</v>
      </c>
    </row>
    <row r="26" spans="1:11" x14ac:dyDescent="0.25">
      <c r="A26" s="157" t="s">
        <v>43</v>
      </c>
      <c r="B26" s="158">
        <v>98792014</v>
      </c>
      <c r="C26" s="159">
        <v>391</v>
      </c>
      <c r="D26" s="159">
        <v>158</v>
      </c>
      <c r="E26" s="160">
        <v>93160</v>
      </c>
      <c r="F26" s="161">
        <f t="shared" si="1"/>
        <v>861992945.32627857</v>
      </c>
      <c r="G26" s="162">
        <f t="shared" si="1"/>
        <v>348324514.99118167</v>
      </c>
      <c r="H26" s="163">
        <f t="shared" si="1"/>
        <v>205379188712.52203</v>
      </c>
      <c r="I26" s="164">
        <f>IF(B26=0,0,IF(Cost!$X$2="standard",F26/(B26*1000),C26/B26*1000000))</f>
        <v>8.7253302207836204E-3</v>
      </c>
      <c r="J26" s="165">
        <f>IF(B26=0,0,IF(Cost!$X$2="standard",G26/(B26*1000),D26/B26*1000000))</f>
        <v>3.5258367644087269E-3</v>
      </c>
      <c r="K26" s="166">
        <f>IF(B26=0,0,IF(Cost!$X$2="standard",H26/(B26*1000),E26/$B26*1000000))</f>
        <v>2.0789047656475756</v>
      </c>
    </row>
    <row r="27" spans="1:11" x14ac:dyDescent="0.25">
      <c r="A27" s="157" t="s">
        <v>44</v>
      </c>
      <c r="B27" s="158">
        <v>90921829</v>
      </c>
      <c r="C27" s="159">
        <v>125</v>
      </c>
      <c r="D27" s="159">
        <v>90</v>
      </c>
      <c r="E27" s="160">
        <v>54098</v>
      </c>
      <c r="F27" s="161">
        <f t="shared" si="1"/>
        <v>275573192.23985893</v>
      </c>
      <c r="G27" s="162">
        <f t="shared" si="1"/>
        <v>198412698.41269839</v>
      </c>
      <c r="H27" s="163">
        <f t="shared" si="1"/>
        <v>119263668430.33508</v>
      </c>
      <c r="I27" s="164">
        <f>IF(B27=0,0,IF(Cost!$X$2="standard",F27/(B27*1000),C27/B27*1000000))</f>
        <v>3.0308804307033785E-3</v>
      </c>
      <c r="J27" s="165">
        <f>IF(B27=0,0,IF(Cost!$X$2="standard",G27/(B27*1000),D27/B27*1000000))</f>
        <v>2.1822339101064321E-3</v>
      </c>
      <c r="K27" s="166">
        <f>IF(B27=0,0,IF(Cost!$X$2="standard",H27/(B27*1000),E27/$B27*1000000))</f>
        <v>1.3117165563215307</v>
      </c>
    </row>
    <row r="28" spans="1:11" x14ac:dyDescent="0.25">
      <c r="A28" s="157" t="s">
        <v>45</v>
      </c>
      <c r="B28" s="158">
        <v>16816173</v>
      </c>
      <c r="C28" s="159">
        <v>17</v>
      </c>
      <c r="D28" s="159">
        <v>10</v>
      </c>
      <c r="E28" s="160">
        <v>5635</v>
      </c>
      <c r="F28" s="161">
        <f t="shared" si="1"/>
        <v>37477954.144620806</v>
      </c>
      <c r="G28" s="162">
        <f t="shared" si="1"/>
        <v>22045855.379188709</v>
      </c>
      <c r="H28" s="163">
        <f t="shared" si="1"/>
        <v>12422839506.17284</v>
      </c>
      <c r="I28" s="164">
        <f>IF(B28=0,0,IF(Cost!$X$2="standard",F28/(B28*1000),C28/B28*1000000))</f>
        <v>2.2286850964616505E-3</v>
      </c>
      <c r="J28" s="165">
        <f>IF(B28=0,0,IF(Cost!$X$2="standard",G28/(B28*1000),D28/B28*1000000))</f>
        <v>1.3109912332127356E-3</v>
      </c>
      <c r="K28" s="166">
        <f>IF(B28=0,0,IF(Cost!$X$2="standard",H28/(B28*1000),E28/$B28*1000000))</f>
        <v>0.73874355991537666</v>
      </c>
    </row>
    <row r="29" spans="1:11" x14ac:dyDescent="0.25">
      <c r="A29" s="157" t="s">
        <v>46</v>
      </c>
      <c r="B29" s="158">
        <v>48956880</v>
      </c>
      <c r="C29" s="159">
        <v>271</v>
      </c>
      <c r="D29" s="159">
        <v>62</v>
      </c>
      <c r="E29" s="160">
        <v>30497</v>
      </c>
      <c r="F29" s="161">
        <f t="shared" si="1"/>
        <v>597442680.77601409</v>
      </c>
      <c r="G29" s="162">
        <f t="shared" si="1"/>
        <v>136684303.35097</v>
      </c>
      <c r="H29" s="163">
        <f t="shared" si="1"/>
        <v>67233245149.911819</v>
      </c>
      <c r="I29" s="164">
        <f>IF(B29=0,0,IF(Cost!$X$2="standard",F29/(B29*1000),C29/B29*1000000))</f>
        <v>1.2203446804126694E-2</v>
      </c>
      <c r="J29" s="165">
        <f>IF(B29=0,0,IF(Cost!$X$2="standard",G29/(B29*1000),D29/B29*1000000))</f>
        <v>2.7919324791728967E-3</v>
      </c>
      <c r="K29" s="166">
        <f>IF(B29=0,0,IF(Cost!$X$2="standard",H29/(B29*1000),E29/$B29*1000000))</f>
        <v>1.3733155615699331</v>
      </c>
    </row>
    <row r="30" spans="1:11" x14ac:dyDescent="0.25">
      <c r="A30" s="157" t="s">
        <v>47</v>
      </c>
      <c r="B30" s="158">
        <v>45597775</v>
      </c>
      <c r="C30" s="159">
        <v>49</v>
      </c>
      <c r="D30" s="159">
        <v>22</v>
      </c>
      <c r="E30" s="160">
        <v>23708</v>
      </c>
      <c r="F30" s="161">
        <f t="shared" si="1"/>
        <v>108024691.35802469</v>
      </c>
      <c r="G30" s="162">
        <f t="shared" si="1"/>
        <v>48500881.834215164</v>
      </c>
      <c r="H30" s="163">
        <f t="shared" si="1"/>
        <v>52266313932.980598</v>
      </c>
      <c r="I30" s="164">
        <f>IF(B30=0,0,IF(Cost!$X$2="standard",F30/(B30*1000),C30/B30*1000000))</f>
        <v>2.369078126246833E-3</v>
      </c>
      <c r="J30" s="165">
        <f>IF(B30=0,0,IF(Cost!$X$2="standard",G30/(B30*1000),D30/B30*1000000))</f>
        <v>1.0636677301516394E-3</v>
      </c>
      <c r="K30" s="166">
        <f>IF(B30=0,0,IF(Cost!$X$2="standard",H30/(B30*1000),E30/$B30*1000000))</f>
        <v>1.1462470248379575</v>
      </c>
    </row>
    <row r="31" spans="1:11" x14ac:dyDescent="0.25">
      <c r="A31" s="157" t="s">
        <v>48</v>
      </c>
      <c r="B31" s="158">
        <v>112556739</v>
      </c>
      <c r="C31" s="159">
        <v>327</v>
      </c>
      <c r="D31" s="159">
        <v>113</v>
      </c>
      <c r="E31" s="160">
        <v>75633</v>
      </c>
      <c r="F31" s="161">
        <f t="shared" si="1"/>
        <v>720899470.89947081</v>
      </c>
      <c r="G31" s="162">
        <f t="shared" si="1"/>
        <v>249118165.78483245</v>
      </c>
      <c r="H31" s="163">
        <f t="shared" si="1"/>
        <v>166739417989.41797</v>
      </c>
      <c r="I31" s="164">
        <f>IF(B31=0,0,IF(Cost!$X$2="standard",F31/(B31*1000),C31/B31*1000000))</f>
        <v>6.4047650749678416E-3</v>
      </c>
      <c r="J31" s="165">
        <f>IF(B31=0,0,IF(Cost!$X$2="standard",G31/(B31*1000),D31/B31*1000000))</f>
        <v>2.2132674418084593E-3</v>
      </c>
      <c r="K31" s="166">
        <f>IF(B31=0,0,IF(Cost!$X$2="standard",H31/(B31*1000),E31/$B31*1000000))</f>
        <v>1.4813810303212318</v>
      </c>
    </row>
    <row r="32" spans="1:11" x14ac:dyDescent="0.25">
      <c r="A32" s="157" t="s">
        <v>49</v>
      </c>
      <c r="B32" s="158">
        <v>53237789</v>
      </c>
      <c r="C32" s="159">
        <v>94</v>
      </c>
      <c r="D32" s="159">
        <v>85</v>
      </c>
      <c r="E32" s="160">
        <v>37565</v>
      </c>
      <c r="F32" s="161">
        <f t="shared" si="1"/>
        <v>207231040.56437388</v>
      </c>
      <c r="G32" s="162">
        <f t="shared" si="1"/>
        <v>187389770.72310403</v>
      </c>
      <c r="H32" s="163">
        <f t="shared" si="1"/>
        <v>82815255731.922394</v>
      </c>
      <c r="I32" s="164">
        <f>IF(B32=0,0,IF(Cost!$X$2="standard",F32/(B32*1000),C32/B32*1000000))</f>
        <v>3.8925553531979676E-3</v>
      </c>
      <c r="J32" s="165">
        <f>IF(B32=0,0,IF(Cost!$X$2="standard",G32/(B32*1000),D32/B32*1000000))</f>
        <v>3.5198638832109282E-3</v>
      </c>
      <c r="K32" s="166">
        <f>IF(B32=0,0,IF(Cost!$X$2="standard",H32/(B32*1000),E32/$B32*1000000))</f>
        <v>1.5555727855625709</v>
      </c>
    </row>
    <row r="33" spans="1:11" x14ac:dyDescent="0.25">
      <c r="A33" s="157" t="s">
        <v>50</v>
      </c>
      <c r="B33" s="158">
        <v>46228847</v>
      </c>
      <c r="C33" s="159">
        <v>82</v>
      </c>
      <c r="D33" s="159">
        <v>45</v>
      </c>
      <c r="E33" s="160">
        <v>25802</v>
      </c>
      <c r="F33" s="161">
        <f t="shared" si="1"/>
        <v>180776014.10934743</v>
      </c>
      <c r="G33" s="162">
        <f t="shared" si="1"/>
        <v>99206349.206349194</v>
      </c>
      <c r="H33" s="163">
        <f t="shared" si="1"/>
        <v>56882716049.382713</v>
      </c>
      <c r="I33" s="164">
        <f>IF(B33=0,0,IF(Cost!$X$2="standard",F33/(B33*1000),C33/B33*1000000))</f>
        <v>3.9104590713531628E-3</v>
      </c>
      <c r="J33" s="165">
        <f>IF(B33=0,0,IF(Cost!$X$2="standard",G33/(B33*1000),D33/B33*1000000))</f>
        <v>2.1459836367181987E-3</v>
      </c>
      <c r="K33" s="166">
        <f>IF(B33=0,0,IF(Cost!$X$2="standard",H33/(B33*1000),E33/$B33*1000000))</f>
        <v>1.2304593287689549</v>
      </c>
    </row>
    <row r="34" spans="1:11" x14ac:dyDescent="0.25">
      <c r="A34" s="157" t="s">
        <v>51</v>
      </c>
      <c r="B34" s="158">
        <v>91686343</v>
      </c>
      <c r="C34" s="159">
        <v>260</v>
      </c>
      <c r="D34" s="159">
        <v>108</v>
      </c>
      <c r="E34" s="160">
        <v>79102</v>
      </c>
      <c r="F34" s="161">
        <f t="shared" si="1"/>
        <v>573192239.85890651</v>
      </c>
      <c r="G34" s="162">
        <f t="shared" si="1"/>
        <v>238095238.09523809</v>
      </c>
      <c r="H34" s="163">
        <f t="shared" si="1"/>
        <v>174387125220.45853</v>
      </c>
      <c r="I34" s="164">
        <f>IF(B34=0,0,IF(Cost!$X$2="standard",F34/(B34*1000),C34/B34*1000000))</f>
        <v>6.2516643275750076E-3</v>
      </c>
      <c r="J34" s="165">
        <f>IF(B34=0,0,IF(Cost!$X$2="standard",G34/(B34*1000),D34/B34*1000000))</f>
        <v>2.5968451822234646E-3</v>
      </c>
      <c r="K34" s="166">
        <f>IF(B34=0,0,IF(Cost!$X$2="standard",H34/(B34*1000),E34/$B34*1000000))</f>
        <v>1.9019967370763007</v>
      </c>
    </row>
    <row r="35" spans="1:11" x14ac:dyDescent="0.25">
      <c r="A35" s="157" t="s">
        <v>52</v>
      </c>
      <c r="B35" s="158">
        <v>28243536</v>
      </c>
      <c r="C35" s="159">
        <v>22</v>
      </c>
      <c r="D35" s="159">
        <v>38</v>
      </c>
      <c r="E35" s="160">
        <v>19087</v>
      </c>
      <c r="F35" s="161">
        <f t="shared" si="1"/>
        <v>48500881.834215164</v>
      </c>
      <c r="G35" s="162">
        <f t="shared" si="1"/>
        <v>83774250.440917104</v>
      </c>
      <c r="H35" s="163">
        <f t="shared" si="1"/>
        <v>42078924162.257492</v>
      </c>
      <c r="I35" s="164">
        <f>IF(B35=0,0,IF(Cost!$X$2="standard",F35/(B35*1000),C35/B35*1000000))</f>
        <v>1.7172383031011118E-3</v>
      </c>
      <c r="J35" s="165">
        <f>IF(B35=0,0,IF(Cost!$X$2="standard",G35/(B35*1000),D35/B35*1000000))</f>
        <v>2.9661388871746477E-3</v>
      </c>
      <c r="K35" s="166">
        <f>IF(B35=0,0,IF(Cost!$X$2="standard",H35/(B35*1000),E35/$B35*1000000))</f>
        <v>1.4898603405132238</v>
      </c>
    </row>
    <row r="36" spans="1:11" x14ac:dyDescent="0.25">
      <c r="A36" s="157" t="s">
        <v>53</v>
      </c>
      <c r="B36" s="158">
        <v>31669969</v>
      </c>
      <c r="C36" s="159">
        <v>65</v>
      </c>
      <c r="D36" s="159">
        <v>61</v>
      </c>
      <c r="E36" s="160">
        <v>22293</v>
      </c>
      <c r="F36" s="161">
        <f t="shared" si="1"/>
        <v>143298059.96472663</v>
      </c>
      <c r="G36" s="162">
        <f t="shared" si="1"/>
        <v>134479717.81305113</v>
      </c>
      <c r="H36" s="163">
        <f t="shared" si="1"/>
        <v>49146825396.825394</v>
      </c>
      <c r="I36" s="164">
        <f>IF(B36=0,0,IF(Cost!$X$2="standard",F36/(B36*1000),C36/B36*1000000))</f>
        <v>4.5247300357233256E-3</v>
      </c>
      <c r="J36" s="165">
        <f>IF(B36=0,0,IF(Cost!$X$2="standard",G36/(B36*1000),D36/B36*1000000))</f>
        <v>4.2462851104480438E-3</v>
      </c>
      <c r="K36" s="166">
        <f>IF(B36=0,0,IF(Cost!$X$2="standard",H36/(B36*1000),E36/$B36*1000000))</f>
        <v>1.551843179790463</v>
      </c>
    </row>
    <row r="37" spans="1:11" x14ac:dyDescent="0.25">
      <c r="A37" s="157" t="s">
        <v>54</v>
      </c>
      <c r="B37" s="158">
        <v>31860022</v>
      </c>
      <c r="C37" s="159">
        <v>8</v>
      </c>
      <c r="D37" s="159">
        <v>31</v>
      </c>
      <c r="E37" s="160">
        <v>16620</v>
      </c>
      <c r="F37" s="161">
        <f t="shared" si="1"/>
        <v>17636684.30335097</v>
      </c>
      <c r="G37" s="162">
        <f t="shared" si="1"/>
        <v>68342151.675485</v>
      </c>
      <c r="H37" s="163">
        <f t="shared" si="1"/>
        <v>36640211640.211639</v>
      </c>
      <c r="I37" s="164">
        <f>IF(B37=0,0,IF(Cost!$X$2="standard",F37/(B37*1000),C37/B37*1000000))</f>
        <v>5.5356786330376575E-4</v>
      </c>
      <c r="J37" s="165">
        <f>IF(B37=0,0,IF(Cost!$X$2="standard",G37/(B37*1000),D37/B37*1000000))</f>
        <v>2.1450754703020922E-3</v>
      </c>
      <c r="K37" s="166">
        <f>IF(B37=0,0,IF(Cost!$X$2="standard",H37/(B37*1000),E37/$B37*1000000))</f>
        <v>1.1500372360135733</v>
      </c>
    </row>
    <row r="38" spans="1:11" x14ac:dyDescent="0.25">
      <c r="A38" s="157" t="s">
        <v>55</v>
      </c>
      <c r="B38" s="158">
        <v>22063695</v>
      </c>
      <c r="C38" s="159">
        <v>37</v>
      </c>
      <c r="D38" s="159">
        <v>9</v>
      </c>
      <c r="E38" s="160">
        <v>7065</v>
      </c>
      <c r="F38" s="161">
        <f t="shared" si="1"/>
        <v>81569664.902998239</v>
      </c>
      <c r="G38" s="162">
        <f t="shared" si="1"/>
        <v>19841269.84126984</v>
      </c>
      <c r="H38" s="163">
        <f t="shared" si="1"/>
        <v>15575396825.396824</v>
      </c>
      <c r="I38" s="164">
        <f>IF(B38=0,0,IF(Cost!$X$2="standard",F38/(B38*1000),C38/B38*1000000))</f>
        <v>3.6970083616093422E-3</v>
      </c>
      <c r="J38" s="165">
        <f>IF(B38=0,0,IF(Cost!$X$2="standard",G38/(B38*1000),D38/B38*1000000))</f>
        <v>8.9927230417524533E-4</v>
      </c>
      <c r="K38" s="166">
        <f>IF(B38=0,0,IF(Cost!$X$2="standard",H38/(B38*1000),E38/$B38*1000000))</f>
        <v>0.70592875877756756</v>
      </c>
    </row>
    <row r="39" spans="1:11" x14ac:dyDescent="0.25">
      <c r="A39" s="157" t="s">
        <v>56</v>
      </c>
      <c r="B39" s="158">
        <v>60700139</v>
      </c>
      <c r="C39" s="159">
        <v>56</v>
      </c>
      <c r="D39" s="159">
        <v>28</v>
      </c>
      <c r="E39" s="160">
        <v>19861</v>
      </c>
      <c r="F39" s="161">
        <f t="shared" si="1"/>
        <v>123456790.12345678</v>
      </c>
      <c r="G39" s="162">
        <f t="shared" si="1"/>
        <v>61728395.061728388</v>
      </c>
      <c r="H39" s="163">
        <f t="shared" si="1"/>
        <v>43785273368.606705</v>
      </c>
      <c r="I39" s="164">
        <f>IF(B39=0,0,IF(Cost!$X$2="standard",F39/(B39*1000),C39/B39*1000000))</f>
        <v>2.0338798585528245E-3</v>
      </c>
      <c r="J39" s="165">
        <f>IF(B39=0,0,IF(Cost!$X$2="standard",G39/(B39*1000),D39/B39*1000000))</f>
        <v>1.0169399292764122E-3</v>
      </c>
      <c r="K39" s="166">
        <f>IF(B39=0,0,IF(Cost!$X$2="standard",H39/(B39*1000),E39/$B39*1000000))</f>
        <v>0.72133728340567238</v>
      </c>
    </row>
    <row r="40" spans="1:11" x14ac:dyDescent="0.25">
      <c r="A40" s="157" t="s">
        <v>57</v>
      </c>
      <c r="B40" s="158">
        <v>37265625</v>
      </c>
      <c r="C40" s="159">
        <v>28</v>
      </c>
      <c r="D40" s="159">
        <v>72</v>
      </c>
      <c r="E40" s="160">
        <v>33051</v>
      </c>
      <c r="F40" s="161">
        <f t="shared" si="1"/>
        <v>61728395.061728388</v>
      </c>
      <c r="G40" s="162">
        <f t="shared" si="1"/>
        <v>158730158.73015872</v>
      </c>
      <c r="H40" s="163">
        <f t="shared" si="1"/>
        <v>72863756613.756607</v>
      </c>
      <c r="I40" s="164">
        <f>IF(B40=0,0,IF(Cost!$X$2="standard",F40/(B40*1000),C40/B40*1000000))</f>
        <v>1.6564433056396716E-3</v>
      </c>
      <c r="J40" s="165">
        <f>IF(B40=0,0,IF(Cost!$X$2="standard",G40/(B40*1000),D40/B40*1000000))</f>
        <v>4.2594256430734416E-3</v>
      </c>
      <c r="K40" s="166">
        <f>IF(B40=0,0,IF(Cost!$X$2="standard",H40/(B40*1000),E40/$B40*1000000))</f>
        <v>1.9552538462391711</v>
      </c>
    </row>
    <row r="41" spans="1:11" x14ac:dyDescent="0.25">
      <c r="A41" s="157" t="s">
        <v>58</v>
      </c>
      <c r="B41" s="158">
        <v>142265432</v>
      </c>
      <c r="C41" s="159">
        <v>122</v>
      </c>
      <c r="D41" s="159">
        <v>64</v>
      </c>
      <c r="E41" s="160">
        <v>50961</v>
      </c>
      <c r="F41" s="161">
        <f t="shared" si="1"/>
        <v>268959435.62610227</v>
      </c>
      <c r="G41" s="162">
        <f t="shared" si="1"/>
        <v>141093474.42680776</v>
      </c>
      <c r="H41" s="163">
        <f t="shared" si="1"/>
        <v>112347883597.88359</v>
      </c>
      <c r="I41" s="164">
        <f>IF(B41=0,0,IF(Cost!$X$2="standard",F41/(B41*1000),C41/B41*1000000))</f>
        <v>1.8905466482265507E-3</v>
      </c>
      <c r="J41" s="165">
        <f>IF(B41=0,0,IF(Cost!$X$2="standard",G41/(B41*1000),D41/B41*1000000))</f>
        <v>9.9176217611884627E-4</v>
      </c>
      <c r="K41" s="166">
        <f>IF(B41=0,0,IF(Cost!$X$2="standard",H41/(B41*1000),E41/$B41*1000000))</f>
        <v>0.78970612901863324</v>
      </c>
    </row>
    <row r="42" spans="1:11" x14ac:dyDescent="0.25">
      <c r="A42" s="157" t="s">
        <v>59</v>
      </c>
      <c r="B42" s="158">
        <v>125214784</v>
      </c>
      <c r="C42" s="159">
        <v>447</v>
      </c>
      <c r="D42" s="159">
        <v>100</v>
      </c>
      <c r="E42" s="160">
        <v>73138</v>
      </c>
      <c r="F42" s="161">
        <f t="shared" si="1"/>
        <v>985449735.4497354</v>
      </c>
      <c r="G42" s="162">
        <f t="shared" si="1"/>
        <v>220458553.79188713</v>
      </c>
      <c r="H42" s="163">
        <f t="shared" si="1"/>
        <v>161238977072.31039</v>
      </c>
      <c r="I42" s="164">
        <f>IF(B42=0,0,IF(Cost!$X$2="standard",F42/(B42*1000),C42/B42*1000000))</f>
        <v>7.8700749541662385E-3</v>
      </c>
      <c r="J42" s="165">
        <f>IF(B42=0,0,IF(Cost!$X$2="standard",G42/(B42*1000),D42/B42*1000000))</f>
        <v>1.7606431664801429E-3</v>
      </c>
      <c r="K42" s="166">
        <f>IF(B42=0,0,IF(Cost!$X$2="standard",H42/(B42*1000),E42/$B42*1000000))</f>
        <v>1.2876991991002469</v>
      </c>
    </row>
    <row r="43" spans="1:11" x14ac:dyDescent="0.25">
      <c r="A43" s="157" t="s">
        <v>60</v>
      </c>
      <c r="B43" s="158">
        <v>30881137</v>
      </c>
      <c r="C43" s="159">
        <v>119</v>
      </c>
      <c r="D43" s="159">
        <v>68</v>
      </c>
      <c r="E43" s="160">
        <v>31267</v>
      </c>
      <c r="F43" s="161">
        <f t="shared" si="1"/>
        <v>262345679.01234567</v>
      </c>
      <c r="G43" s="162">
        <f t="shared" si="1"/>
        <v>149911816.57848322</v>
      </c>
      <c r="H43" s="163">
        <f t="shared" si="1"/>
        <v>68930776014.109344</v>
      </c>
      <c r="I43" s="164">
        <f>IF(B43=0,0,IF(Cost!$X$2="standard",F43/(B43*1000),C43/B43*1000000))</f>
        <v>8.4953374291997629E-3</v>
      </c>
      <c r="J43" s="165">
        <f>IF(B43=0,0,IF(Cost!$X$2="standard",G43/(B43*1000),D43/B43*1000000))</f>
        <v>4.8544785309712927E-3</v>
      </c>
      <c r="K43" s="166">
        <f>IF(B43=0,0,IF(Cost!$X$2="standard",H43/(B43*1000),E43/$B43*1000000))</f>
        <v>2.2321320621746974</v>
      </c>
    </row>
    <row r="44" spans="1:11" x14ac:dyDescent="0.25">
      <c r="A44" s="157" t="s">
        <v>61</v>
      </c>
      <c r="B44" s="158">
        <v>155434075</v>
      </c>
      <c r="C44" s="159">
        <v>970</v>
      </c>
      <c r="D44" s="159">
        <v>224</v>
      </c>
      <c r="E44" s="160">
        <v>129010</v>
      </c>
      <c r="F44" s="161">
        <f t="shared" si="1"/>
        <v>2138447971.7813051</v>
      </c>
      <c r="G44" s="162">
        <f t="shared" si="1"/>
        <v>493827160.4938271</v>
      </c>
      <c r="H44" s="163">
        <f t="shared" si="1"/>
        <v>284413580246.91357</v>
      </c>
      <c r="I44" s="164">
        <f>IF(B44=0,0,IF(Cost!$X$2="standard",F44/(B44*1000),C44/B44*1000000))</f>
        <v>1.375790972334287E-2</v>
      </c>
      <c r="J44" s="165">
        <f>IF(B44=0,0,IF(Cost!$X$2="standard",G44/(B44*1000),D44/B44*1000000))</f>
        <v>3.1770843072461883E-3</v>
      </c>
      <c r="K44" s="166">
        <f>IF(B44=0,0,IF(Cost!$X$2="standard",H44/(B44*1000),E44/$B44*1000000))</f>
        <v>1.8298019932046019</v>
      </c>
    </row>
    <row r="45" spans="1:11" x14ac:dyDescent="0.25">
      <c r="A45" s="157" t="s">
        <v>62</v>
      </c>
      <c r="B45" s="158">
        <v>70614880</v>
      </c>
      <c r="C45" s="159">
        <v>110</v>
      </c>
      <c r="D45" s="159">
        <v>84</v>
      </c>
      <c r="E45" s="160">
        <v>52242</v>
      </c>
      <c r="F45" s="161">
        <f t="shared" si="1"/>
        <v>242504409.17107582</v>
      </c>
      <c r="G45" s="162">
        <f t="shared" si="1"/>
        <v>185185185.18518516</v>
      </c>
      <c r="H45" s="163">
        <f t="shared" si="1"/>
        <v>115171957671.95767</v>
      </c>
      <c r="I45" s="164">
        <f>IF(B45=0,0,IF(Cost!$X$2="standard",F45/(B45*1000),C45/B45*1000000))</f>
        <v>3.4341828403740941E-3</v>
      </c>
      <c r="J45" s="165">
        <f>IF(B45=0,0,IF(Cost!$X$2="standard",G45/(B45*1000),D45/B45*1000000))</f>
        <v>2.6224668962856719E-3</v>
      </c>
      <c r="K45" s="166">
        <f>IF(B45=0,0,IF(Cost!$X$2="standard",H45/(B45*1000),E45/$B45*1000000))</f>
        <v>1.6309870904256676</v>
      </c>
    </row>
    <row r="46" spans="1:11" x14ac:dyDescent="0.25">
      <c r="A46" s="157" t="s">
        <v>63</v>
      </c>
      <c r="B46" s="158">
        <v>53340695</v>
      </c>
      <c r="C46" s="159">
        <v>11</v>
      </c>
      <c r="D46" s="159">
        <v>12</v>
      </c>
      <c r="E46" s="160">
        <v>7088</v>
      </c>
      <c r="F46" s="161">
        <f t="shared" si="1"/>
        <v>24250440.917107582</v>
      </c>
      <c r="G46" s="162">
        <f t="shared" si="1"/>
        <v>26455026.455026455</v>
      </c>
      <c r="H46" s="163">
        <f t="shared" si="1"/>
        <v>15626102292.768959</v>
      </c>
      <c r="I46" s="164">
        <f>IF(B46=0,0,IF(Cost!$X$2="standard",F46/(B46*1000),C46/B46*1000000))</f>
        <v>4.5463301363260418E-4</v>
      </c>
      <c r="J46" s="165">
        <f>IF(B46=0,0,IF(Cost!$X$2="standard",G46/(B46*1000),D46/B46*1000000))</f>
        <v>4.9596328759920463E-4</v>
      </c>
      <c r="K46" s="166">
        <f>IF(B46=0,0,IF(Cost!$X$2="standard",H46/(B46*1000),E46/$B46*1000000))</f>
        <v>0.29294898187526353</v>
      </c>
    </row>
    <row r="47" spans="1:11" x14ac:dyDescent="0.25">
      <c r="A47" s="157" t="s">
        <v>64</v>
      </c>
      <c r="B47" s="158">
        <v>218811595</v>
      </c>
      <c r="C47" s="159">
        <v>839</v>
      </c>
      <c r="D47" s="159">
        <v>176</v>
      </c>
      <c r="E47" s="160">
        <v>125864</v>
      </c>
      <c r="F47" s="161">
        <f t="shared" si="1"/>
        <v>1849647266.3139329</v>
      </c>
      <c r="G47" s="162">
        <f t="shared" si="1"/>
        <v>388007054.67372131</v>
      </c>
      <c r="H47" s="163">
        <f t="shared" si="1"/>
        <v>277477954144.62079</v>
      </c>
      <c r="I47" s="164">
        <f>IF(B47=0,0,IF(Cost!$X$2="standard",F47/(B47*1000),C47/B47*1000000))</f>
        <v>8.4531501464258918E-3</v>
      </c>
      <c r="J47" s="165">
        <f>IF(B47=0,0,IF(Cost!$X$2="standard",G47/(B47*1000),D47/B47*1000000))</f>
        <v>1.7732472297627615E-3</v>
      </c>
      <c r="K47" s="166">
        <f>IF(B47=0,0,IF(Cost!$X$2="standard",H47/(B47*1000),E47/$B47*1000000))</f>
        <v>1.2681135757207966</v>
      </c>
    </row>
    <row r="48" spans="1:11" x14ac:dyDescent="0.25">
      <c r="A48" s="157" t="s">
        <v>65</v>
      </c>
      <c r="B48" s="158">
        <v>5967725</v>
      </c>
      <c r="C48" s="159">
        <v>1</v>
      </c>
      <c r="D48" s="159">
        <v>3</v>
      </c>
      <c r="E48" s="160">
        <v>2513</v>
      </c>
      <c r="F48" s="161">
        <f t="shared" si="1"/>
        <v>2204585.5379188713</v>
      </c>
      <c r="G48" s="162">
        <f t="shared" si="1"/>
        <v>6613756.6137566138</v>
      </c>
      <c r="H48" s="163">
        <f t="shared" si="1"/>
        <v>5540123456.790123</v>
      </c>
      <c r="I48" s="164">
        <f>IF(B48=0,0,IF(Cost!$X$2="standard",F48/(B48*1000),C48/B48*1000000))</f>
        <v>3.6941808443232072E-4</v>
      </c>
      <c r="J48" s="165">
        <f>IF(B48=0,0,IF(Cost!$X$2="standard",G48/(B48*1000),D48/B48*1000000))</f>
        <v>1.1082542532969621E-3</v>
      </c>
      <c r="K48" s="166">
        <f>IF(B48=0,0,IF(Cost!$X$2="standard",H48/(B48*1000),E48/$B48*1000000))</f>
        <v>0.92834764617842191</v>
      </c>
    </row>
    <row r="49" spans="1:11" x14ac:dyDescent="0.25">
      <c r="A49" s="157" t="s">
        <v>66</v>
      </c>
      <c r="B49" s="158">
        <v>99267606</v>
      </c>
      <c r="C49" s="159">
        <v>219</v>
      </c>
      <c r="D49" s="159">
        <v>49</v>
      </c>
      <c r="E49" s="160">
        <v>40847</v>
      </c>
      <c r="F49" s="161">
        <f t="shared" si="1"/>
        <v>482804232.80423278</v>
      </c>
      <c r="G49" s="162">
        <f t="shared" si="1"/>
        <v>108024691.35802469</v>
      </c>
      <c r="H49" s="163">
        <f t="shared" si="1"/>
        <v>90050705467.372131</v>
      </c>
      <c r="I49" s="164">
        <f>IF(B49=0,0,IF(Cost!$X$2="standard",F49/(B49*1000),C49/B49*1000000))</f>
        <v>4.8636635077533028E-3</v>
      </c>
      <c r="J49" s="165">
        <f>IF(B49=0,0,IF(Cost!$X$2="standard",G49/(B49*1000),D49/B49*1000000))</f>
        <v>1.0882169492233416E-3</v>
      </c>
      <c r="K49" s="166">
        <f>IF(B49=0,0,IF(Cost!$X$2="standard",H49/(B49*1000),E49/$B49*1000000))</f>
        <v>0.90715097397807831</v>
      </c>
    </row>
    <row r="50" spans="1:11" x14ac:dyDescent="0.25">
      <c r="A50" s="157" t="s">
        <v>67</v>
      </c>
      <c r="B50" s="158">
        <v>7132243</v>
      </c>
      <c r="C50" s="159">
        <v>12</v>
      </c>
      <c r="D50" s="159">
        <v>14</v>
      </c>
      <c r="E50" s="160">
        <v>3526</v>
      </c>
      <c r="F50" s="161">
        <f t="shared" si="1"/>
        <v>26455026.455026455</v>
      </c>
      <c r="G50" s="162">
        <f t="shared" si="1"/>
        <v>30864197.530864194</v>
      </c>
      <c r="H50" s="163">
        <f t="shared" si="1"/>
        <v>7773368606.7019396</v>
      </c>
      <c r="I50" s="164">
        <f>IF(B50=0,0,IF(Cost!$X$2="standard",F50/(B50*1000),C50/B50*1000000))</f>
        <v>3.709215523787742E-3</v>
      </c>
      <c r="J50" s="165">
        <f>IF(B50=0,0,IF(Cost!$X$2="standard",G50/(B50*1000),D50/B50*1000000))</f>
        <v>4.3274181110856983E-3</v>
      </c>
      <c r="K50" s="166">
        <f>IF(B50=0,0,IF(Cost!$X$2="standard",H50/(B50*1000),E50/$B50*1000000))</f>
        <v>1.089891161406298</v>
      </c>
    </row>
    <row r="51" spans="1:11" x14ac:dyDescent="0.25">
      <c r="A51" s="157" t="s">
        <v>68</v>
      </c>
      <c r="B51" s="158">
        <v>93911102</v>
      </c>
      <c r="C51" s="159">
        <v>270</v>
      </c>
      <c r="D51" s="159">
        <v>100</v>
      </c>
      <c r="E51" s="160">
        <v>61380</v>
      </c>
      <c r="F51" s="161">
        <f t="shared" si="1"/>
        <v>595238095.23809528</v>
      </c>
      <c r="G51" s="162">
        <f t="shared" si="1"/>
        <v>220458553.79188713</v>
      </c>
      <c r="H51" s="163">
        <f t="shared" si="1"/>
        <v>135317460317.4603</v>
      </c>
      <c r="I51" s="164">
        <f>IF(B51=0,0,IF(Cost!$X$2="standard",F51/(B51*1000),C51/B51*1000000))</f>
        <v>6.3383144544304814E-3</v>
      </c>
      <c r="J51" s="165">
        <f>IF(B51=0,0,IF(Cost!$X$2="standard",G51/(B51*1000),D51/B51*1000000))</f>
        <v>2.3475238720112894E-3</v>
      </c>
      <c r="K51" s="166">
        <f>IF(B51=0,0,IF(Cost!$X$2="standard",H51/(B51*1000),E51/$B51*1000000))</f>
        <v>1.440910152640529</v>
      </c>
    </row>
    <row r="52" spans="1:11" x14ac:dyDescent="0.25">
      <c r="A52" s="157" t="s">
        <v>69</v>
      </c>
      <c r="B52" s="158">
        <v>400582878</v>
      </c>
      <c r="C52" s="159">
        <v>558</v>
      </c>
      <c r="D52" s="159">
        <v>260</v>
      </c>
      <c r="E52" s="160">
        <v>257552</v>
      </c>
      <c r="F52" s="161">
        <f t="shared" si="1"/>
        <v>1230158730.1587303</v>
      </c>
      <c r="G52" s="162">
        <f t="shared" si="1"/>
        <v>573192239.85890651</v>
      </c>
      <c r="H52" s="163">
        <f t="shared" si="1"/>
        <v>567795414462.08105</v>
      </c>
      <c r="I52" s="164">
        <f>IF(B52=0,0,IF(Cost!$X$2="standard",F52/(B52*1000),C52/B52*1000000))</f>
        <v>3.0709218933684186E-3</v>
      </c>
      <c r="J52" s="165">
        <f>IF(B52=0,0,IF(Cost!$X$2="standard",G52/(B52*1000),D52/B52*1000000))</f>
        <v>1.4308955058705891E-3</v>
      </c>
      <c r="K52" s="166">
        <f>IF(B52=0,0,IF(Cost!$X$2="standard",H52/(B52*1000),E52/$B52*1000000))</f>
        <v>1.4174230743383922</v>
      </c>
    </row>
    <row r="53" spans="1:11" x14ac:dyDescent="0.25">
      <c r="A53" s="157" t="s">
        <v>70</v>
      </c>
      <c r="B53" s="158">
        <v>41263324</v>
      </c>
      <c r="C53" s="159">
        <v>34</v>
      </c>
      <c r="D53" s="159">
        <v>69</v>
      </c>
      <c r="E53" s="160">
        <v>36445</v>
      </c>
      <c r="F53" s="161">
        <f t="shared" si="1"/>
        <v>74955908.289241612</v>
      </c>
      <c r="G53" s="162">
        <f t="shared" si="1"/>
        <v>152116402.11640212</v>
      </c>
      <c r="H53" s="163">
        <f t="shared" si="1"/>
        <v>80346119929.453247</v>
      </c>
      <c r="I53" s="164">
        <f>IF(B53=0,0,IF(Cost!$X$2="standard",F53/(B53*1000),C53/B53*1000000))</f>
        <v>1.8165261792588889E-3</v>
      </c>
      <c r="J53" s="165">
        <f>IF(B53=0,0,IF(Cost!$X$2="standard",G53/(B53*1000),D53/B53*1000000))</f>
        <v>3.6864795990842161E-3</v>
      </c>
      <c r="K53" s="166">
        <f>IF(B53=0,0,IF(Cost!$X$2="standard",H53/(B53*1000),E53/$B53*1000000))</f>
        <v>1.9471557824438295</v>
      </c>
    </row>
    <row r="54" spans="1:11" x14ac:dyDescent="0.25">
      <c r="A54" s="157" t="s">
        <v>71</v>
      </c>
      <c r="B54" s="158">
        <v>7084344</v>
      </c>
      <c r="C54" s="159">
        <v>0</v>
      </c>
      <c r="D54" s="159">
        <v>0</v>
      </c>
      <c r="E54" s="160">
        <v>10</v>
      </c>
      <c r="F54" s="161">
        <f t="shared" si="1"/>
        <v>0</v>
      </c>
      <c r="G54" s="162">
        <f t="shared" si="1"/>
        <v>0</v>
      </c>
      <c r="H54" s="163">
        <f t="shared" si="1"/>
        <v>22045855.379188709</v>
      </c>
      <c r="I54" s="164">
        <f>IF(B54=0,0,IF(Cost!$X$2="standard",F54/(B54*1000),C54/B54*1000000))</f>
        <v>0</v>
      </c>
      <c r="J54" s="165">
        <f>IF(B54=0,0,IF(Cost!$X$2="standard",G54/(B54*1000),D54/B54*1000000))</f>
        <v>0</v>
      </c>
      <c r="K54" s="166">
        <f>IF(B54=0,0,IF(Cost!$X$2="standard",H54/(B54*1000),E54/$B54*1000000))</f>
        <v>3.11191203860071E-3</v>
      </c>
    </row>
    <row r="55" spans="1:11" x14ac:dyDescent="0.25">
      <c r="A55" s="157" t="s">
        <v>72</v>
      </c>
      <c r="B55" s="158">
        <v>73069537</v>
      </c>
      <c r="C55" s="159">
        <v>197</v>
      </c>
      <c r="D55" s="159">
        <v>59</v>
      </c>
      <c r="E55" s="160">
        <v>42068</v>
      </c>
      <c r="F55" s="161">
        <f t="shared" si="1"/>
        <v>434303350.97001761</v>
      </c>
      <c r="G55" s="162">
        <f t="shared" si="1"/>
        <v>130070546.7372134</v>
      </c>
      <c r="H55" s="163">
        <f t="shared" si="1"/>
        <v>92742504409.171082</v>
      </c>
      <c r="I55" s="164">
        <f>IF(B55=0,0,IF(Cost!$X$2="standard",F55/(B55*1000),C55/B55*1000000))</f>
        <v>5.9436992322808562E-3</v>
      </c>
      <c r="J55" s="165">
        <f>IF(B55=0,0,IF(Cost!$X$2="standard",G55/(B55*1000),D55/B55*1000000))</f>
        <v>1.7800926634749773E-3</v>
      </c>
      <c r="K55" s="166">
        <f>IF(B55=0,0,IF(Cost!$X$2="standard",H55/(B55*1000),E55/$B55*1000000))</f>
        <v>1.2692362401197517</v>
      </c>
    </row>
    <row r="56" spans="1:11" x14ac:dyDescent="0.25">
      <c r="A56" s="157" t="s">
        <v>73</v>
      </c>
      <c r="B56" s="158">
        <v>108203155</v>
      </c>
      <c r="C56" s="159">
        <v>11</v>
      </c>
      <c r="D56" s="159">
        <v>20</v>
      </c>
      <c r="E56" s="160">
        <v>10360</v>
      </c>
      <c r="F56" s="161">
        <f t="shared" ref="F56:H74" si="2">C56/0.0004536*1000</f>
        <v>24250440.917107582</v>
      </c>
      <c r="G56" s="162">
        <f t="shared" si="2"/>
        <v>44091710.758377418</v>
      </c>
      <c r="H56" s="163">
        <f t="shared" si="2"/>
        <v>22839506172.839504</v>
      </c>
      <c r="I56" s="164">
        <f>IF(B56=0,0,IF(Cost!$X$2="standard",F56/(B56*1000),C56/B56*1000000))</f>
        <v>2.2411953622893512E-4</v>
      </c>
      <c r="J56" s="165">
        <f>IF(B56=0,0,IF(Cost!$X$2="standard",G56/(B56*1000),D56/B56*1000000))</f>
        <v>4.0749006587079107E-4</v>
      </c>
      <c r="K56" s="166">
        <f>IF(B56=0,0,IF(Cost!$X$2="standard",H56/(B56*1000),E56/$B56*1000000))</f>
        <v>0.2110798541210698</v>
      </c>
    </row>
    <row r="57" spans="1:11" x14ac:dyDescent="0.25">
      <c r="A57" s="157" t="s">
        <v>74</v>
      </c>
      <c r="B57" s="158">
        <v>93815804</v>
      </c>
      <c r="C57" s="159">
        <v>428</v>
      </c>
      <c r="D57" s="159">
        <v>140</v>
      </c>
      <c r="E57" s="160">
        <v>85075</v>
      </c>
      <c r="F57" s="161">
        <f t="shared" si="2"/>
        <v>943562610.22927678</v>
      </c>
      <c r="G57" s="162">
        <f t="shared" si="2"/>
        <v>308641975.30864197</v>
      </c>
      <c r="H57" s="163">
        <f t="shared" si="2"/>
        <v>187555114638.44797</v>
      </c>
      <c r="I57" s="164">
        <f>IF(B57=0,0,IF(Cost!$X$2="standard",F57/(B57*1000),C57/B57*1000000))</f>
        <v>1.0057608313299504E-2</v>
      </c>
      <c r="J57" s="165">
        <f>IF(B57=0,0,IF(Cost!$X$2="standard",G57/(B57*1000),D57/B57*1000000))</f>
        <v>3.2898718781820806E-3</v>
      </c>
      <c r="K57" s="166">
        <f>IF(B57=0,0,IF(Cost!$X$2="standard",H57/(B57*1000),E57/$B57*1000000))</f>
        <v>1.999184643116718</v>
      </c>
    </row>
    <row r="58" spans="1:11" x14ac:dyDescent="0.25">
      <c r="A58" s="157" t="s">
        <v>75</v>
      </c>
      <c r="B58" s="158">
        <v>61639843</v>
      </c>
      <c r="C58" s="159">
        <v>208</v>
      </c>
      <c r="D58" s="159">
        <v>77</v>
      </c>
      <c r="E58" s="160">
        <v>48251</v>
      </c>
      <c r="F58" s="161">
        <f t="shared" si="2"/>
        <v>458553791.88712519</v>
      </c>
      <c r="G58" s="162">
        <f t="shared" si="2"/>
        <v>169753086.4197531</v>
      </c>
      <c r="H58" s="163">
        <f t="shared" si="2"/>
        <v>106373456790.12344</v>
      </c>
      <c r="I58" s="164">
        <f>IF(B58=0,0,IF(Cost!$X$2="standard",F58/(B58*1000),C58/B58*1000000))</f>
        <v>7.439243346014447E-3</v>
      </c>
      <c r="J58" s="165">
        <f>IF(B58=0,0,IF(Cost!$X$2="standard",G58/(B58*1000),D58/B58*1000000))</f>
        <v>2.7539506617457331E-3</v>
      </c>
      <c r="K58" s="166">
        <f>IF(B58=0,0,IF(Cost!$X$2="standard",H58/(B58*1000),E58/$B58*1000000))</f>
        <v>1.7257256283103033</v>
      </c>
    </row>
    <row r="59" spans="1:11" ht="13.8" thickBot="1" x14ac:dyDescent="0.3">
      <c r="A59" s="167" t="s">
        <v>76</v>
      </c>
      <c r="B59" s="168">
        <v>45400370</v>
      </c>
      <c r="C59" s="169">
        <v>84</v>
      </c>
      <c r="D59" s="169">
        <v>82</v>
      </c>
      <c r="E59" s="170">
        <v>45216</v>
      </c>
      <c r="F59" s="171">
        <f t="shared" si="2"/>
        <v>185185185.18518516</v>
      </c>
      <c r="G59" s="172">
        <f t="shared" si="2"/>
        <v>180776014.10934743</v>
      </c>
      <c r="H59" s="173">
        <f t="shared" si="2"/>
        <v>99682539682.539673</v>
      </c>
      <c r="I59" s="174">
        <f>IF(B59=0,0,IF(Cost!$X$2="standard",F59/(B59*1000),C59/B59*1000000))</f>
        <v>4.0789355942514385E-3</v>
      </c>
      <c r="J59" s="175">
        <f>IF(B59=0,0,IF(Cost!$X$2="standard",G59/(B59*1000),D59/B59*1000000))</f>
        <v>3.9818180801025945E-3</v>
      </c>
      <c r="K59" s="176">
        <f>IF(B59=0,0,IF(Cost!$X$2="standard",H59/(B59*1000),E59/$B59*1000000))</f>
        <v>2.1956327598770597</v>
      </c>
    </row>
    <row r="60" spans="1:11" x14ac:dyDescent="0.25">
      <c r="A60" s="177" t="str">
        <f>Translations!$A2</f>
        <v>Austria</v>
      </c>
      <c r="B60" s="178">
        <v>65697000</v>
      </c>
      <c r="C60" s="179">
        <v>6.9</v>
      </c>
      <c r="D60" s="179">
        <v>12.69</v>
      </c>
      <c r="E60" s="180">
        <v>15834.21</v>
      </c>
      <c r="F60" s="151">
        <f t="shared" si="2"/>
        <v>15211640.211640211</v>
      </c>
      <c r="G60" s="152">
        <f t="shared" si="2"/>
        <v>27976190.476190474</v>
      </c>
      <c r="H60" s="245">
        <f t="shared" si="2"/>
        <v>34907870370.370369</v>
      </c>
      <c r="I60" s="246">
        <f>IF(B60=0,0,IF(Cost!$X$2="standard",F60/(B60*1000),C60/B60*1000000))</f>
        <v>2.3154238719637444E-4</v>
      </c>
      <c r="J60" s="181">
        <f>IF(B60=0,0,IF(Cost!$X$2="standard",G60/(B60*1000),D60/B60*1000000))</f>
        <v>4.2583665123507121E-4</v>
      </c>
      <c r="K60" s="182">
        <f>IF(B60=0,0,IF(Cost!$X$2="standard",H60/(B60*1000),E60/$B60*1000000))</f>
        <v>0.53134649025633396</v>
      </c>
    </row>
    <row r="61" spans="1:11" x14ac:dyDescent="0.25">
      <c r="A61" s="183" t="str">
        <f>Translations!$A3</f>
        <v>Belgium</v>
      </c>
      <c r="B61" s="184">
        <v>87025000</v>
      </c>
      <c r="C61" s="185">
        <v>53.87</v>
      </c>
      <c r="D61" s="185">
        <v>42.31</v>
      </c>
      <c r="E61" s="186">
        <v>29708.67</v>
      </c>
      <c r="F61" s="161">
        <f t="shared" si="2"/>
        <v>118761022.92768958</v>
      </c>
      <c r="G61" s="162">
        <f t="shared" si="2"/>
        <v>93276014.109347433</v>
      </c>
      <c r="H61" s="247">
        <f t="shared" si="2"/>
        <v>65495304232.804222</v>
      </c>
      <c r="I61" s="248">
        <f>IF(B61=0,0,IF(Cost!$X$2="standard",F61/(B61*1000),C61/B61*1000000))</f>
        <v>1.364677080467562E-3</v>
      </c>
      <c r="J61" s="165">
        <f>IF(B61=0,0,IF(Cost!$X$2="standard",G61/(B61*1000),D61/B61*1000000))</f>
        <v>1.0718300960568508E-3</v>
      </c>
      <c r="K61" s="166">
        <f>IF(B61=0,0,IF(Cost!$X$2="standard",H61/(B61*1000),E61/$B61*1000000))</f>
        <v>0.75260332355994508</v>
      </c>
    </row>
    <row r="62" spans="1:11" x14ac:dyDescent="0.25">
      <c r="A62" s="183" t="str">
        <f>Translations!$A4</f>
        <v>Bulgaria</v>
      </c>
      <c r="B62" s="184">
        <v>44365000</v>
      </c>
      <c r="C62" s="185">
        <v>770.63</v>
      </c>
      <c r="D62" s="185">
        <v>59.58</v>
      </c>
      <c r="E62" s="186">
        <v>29642.46</v>
      </c>
      <c r="F62" s="161">
        <f t="shared" si="2"/>
        <v>1698919753.0864198</v>
      </c>
      <c r="G62" s="162">
        <f t="shared" si="2"/>
        <v>131349206.34920633</v>
      </c>
      <c r="H62" s="247">
        <f t="shared" si="2"/>
        <v>65349338624.338623</v>
      </c>
      <c r="I62" s="248">
        <f>IF(B62=0,0,IF(Cost!$X$2="standard",F62/(B62*1000),C62/B62*1000000))</f>
        <v>3.8294145229041357E-2</v>
      </c>
      <c r="J62" s="165">
        <f>IF(B62=0,0,IF(Cost!$X$2="standard",G62/(B62*1000),D62/B62*1000000))</f>
        <v>2.9606493034871257E-3</v>
      </c>
      <c r="K62" s="166">
        <f>IF(B62=0,0,IF(Cost!$X$2="standard",H62/(B62*1000),E62/$B62*1000000))</f>
        <v>1.4729930942035079</v>
      </c>
    </row>
    <row r="63" spans="1:11" x14ac:dyDescent="0.25">
      <c r="A63" s="183" t="str">
        <f>Translations!$A5</f>
        <v>Croatia</v>
      </c>
      <c r="B63" s="184">
        <v>12459000</v>
      </c>
      <c r="C63" s="185">
        <v>25.66</v>
      </c>
      <c r="D63" s="185">
        <v>11.2</v>
      </c>
      <c r="E63" s="186">
        <v>6913.56</v>
      </c>
      <c r="F63" s="161">
        <f t="shared" si="2"/>
        <v>56569664.902998239</v>
      </c>
      <c r="G63" s="162">
        <f t="shared" si="2"/>
        <v>24691358.024691354</v>
      </c>
      <c r="H63" s="247">
        <f t="shared" si="2"/>
        <v>15241534391.534391</v>
      </c>
      <c r="I63" s="248">
        <f>IF(B63=0,0,IF(Cost!$X$2="standard",F63/(B63*1000),C63/B63*1000000))</f>
        <v>4.5404659204589647E-3</v>
      </c>
      <c r="J63" s="165">
        <f>IF(B63=0,0,IF(Cost!$X$2="standard",G63/(B63*1000),D63/B63*1000000))</f>
        <v>1.9818089754146686E-3</v>
      </c>
      <c r="K63" s="166">
        <f>IF(B63=0,0,IF(Cost!$X$2="standard",H63/(B63*1000),E63/$B63*1000000))</f>
        <v>1.2233352910774855</v>
      </c>
    </row>
    <row r="64" spans="1:11" x14ac:dyDescent="0.25">
      <c r="A64" s="183" t="str">
        <f>Translations!$A6</f>
        <v>Cyprus</v>
      </c>
      <c r="B64" s="184">
        <v>4377000</v>
      </c>
      <c r="C64" s="185">
        <v>34.1</v>
      </c>
      <c r="D64" s="185">
        <v>6.94</v>
      </c>
      <c r="E64" s="186">
        <v>3444.37</v>
      </c>
      <c r="F64" s="161">
        <f t="shared" si="2"/>
        <v>75176366.843033507</v>
      </c>
      <c r="G64" s="162">
        <f t="shared" si="2"/>
        <v>15299823.633156966</v>
      </c>
      <c r="H64" s="247">
        <f t="shared" si="2"/>
        <v>7593408289.241622</v>
      </c>
      <c r="I64" s="248">
        <f>IF(B64=0,0,IF(Cost!$X$2="standard",F64/(B64*1000),C64/B64*1000000))</f>
        <v>1.7175317990183576E-2</v>
      </c>
      <c r="J64" s="165">
        <f>IF(B64=0,0,IF(Cost!$X$2="standard",G64/(B64*1000),D64/B64*1000000))</f>
        <v>3.4955045997617012E-3</v>
      </c>
      <c r="K64" s="166">
        <f>IF(B64=0,0,IF(Cost!$X$2="standard",H64/(B64*1000),E64/$B64*1000000))</f>
        <v>1.7348431092624221</v>
      </c>
    </row>
    <row r="65" spans="1:11" x14ac:dyDescent="0.25">
      <c r="A65" s="183" t="str">
        <f>Translations!$A7</f>
        <v>Czech Republic</v>
      </c>
      <c r="B65" s="184">
        <v>82578000</v>
      </c>
      <c r="C65" s="185">
        <v>140.63999999999999</v>
      </c>
      <c r="D65" s="185">
        <v>95.48</v>
      </c>
      <c r="E65" s="186">
        <v>57932.35</v>
      </c>
      <c r="F65" s="161">
        <f t="shared" si="2"/>
        <v>310052910.05290997</v>
      </c>
      <c r="G65" s="162">
        <f t="shared" si="2"/>
        <v>210493827.16049382</v>
      </c>
      <c r="H65" s="247">
        <f t="shared" si="2"/>
        <v>127716820987.65431</v>
      </c>
      <c r="I65" s="248">
        <f>IF(B65=0,0,IF(Cost!$X$2="standard",F65/(B65*1000),C65/B65*1000000))</f>
        <v>3.7546672243564867E-3</v>
      </c>
      <c r="J65" s="165">
        <f>IF(B65=0,0,IF(Cost!$X$2="standard",G65/(B65*1000),D65/B65*1000000))</f>
        <v>2.5490303368995836E-3</v>
      </c>
      <c r="K65" s="166">
        <f>IF(B65=0,0,IF(Cost!$X$2="standard",H65/(B65*1000),E65/$B65*1000000))</f>
        <v>1.5466204193326831</v>
      </c>
    </row>
    <row r="66" spans="1:11" x14ac:dyDescent="0.25">
      <c r="A66" s="183" t="str">
        <f>Translations!$A8</f>
        <v>Denmark</v>
      </c>
      <c r="B66" s="184">
        <v>36355000</v>
      </c>
      <c r="C66" s="185">
        <v>8.0500000000000007</v>
      </c>
      <c r="D66" s="185">
        <v>47.88</v>
      </c>
      <c r="E66" s="186">
        <v>22130.22</v>
      </c>
      <c r="F66" s="161">
        <f t="shared" si="2"/>
        <v>17746913.580246914</v>
      </c>
      <c r="G66" s="162">
        <f t="shared" si="2"/>
        <v>105555555.55555557</v>
      </c>
      <c r="H66" s="247">
        <f t="shared" si="2"/>
        <v>48787962962.962959</v>
      </c>
      <c r="I66" s="248">
        <f>IF(B66=0,0,IF(Cost!$X$2="standard",F66/(B66*1000),C66/B66*1000000))</f>
        <v>4.8815606052116393E-4</v>
      </c>
      <c r="J66" s="165">
        <f>IF(B66=0,0,IF(Cost!$X$2="standard",G66/(B66*1000),D66/B66*1000000))</f>
        <v>2.9034673512737057E-3</v>
      </c>
      <c r="K66" s="166">
        <f>IF(B66=0,0,IF(Cost!$X$2="standard",H66/(B66*1000),E66/$B66*1000000))</f>
        <v>1.3419877035610772</v>
      </c>
    </row>
    <row r="67" spans="1:11" x14ac:dyDescent="0.25">
      <c r="A67" s="183" t="str">
        <f>Translations!$A9</f>
        <v>Estonia</v>
      </c>
      <c r="B67" s="184">
        <v>10205000</v>
      </c>
      <c r="C67" s="185">
        <v>62.09</v>
      </c>
      <c r="D67" s="185">
        <v>12.4</v>
      </c>
      <c r="E67" s="186">
        <v>14315.5</v>
      </c>
      <c r="F67" s="161">
        <f t="shared" si="2"/>
        <v>136882716.04938272</v>
      </c>
      <c r="G67" s="162">
        <f t="shared" si="2"/>
        <v>27336860.670194004</v>
      </c>
      <c r="H67" s="247">
        <f t="shared" si="2"/>
        <v>31559744268.077602</v>
      </c>
      <c r="I67" s="248">
        <f>IF(B67=0,0,IF(Cost!$X$2="standard",F67/(B67*1000),C67/B67*1000000))</f>
        <v>1.3413298975931673E-2</v>
      </c>
      <c r="J67" s="165">
        <f>IF(B67=0,0,IF(Cost!$X$2="standard",G67/(B67*1000),D67/B67*1000000))</f>
        <v>2.6787712562659485E-3</v>
      </c>
      <c r="K67" s="166">
        <f>IF(B67=0,0,IF(Cost!$X$2="standard",H67/(B67*1000),E67/$B67*1000000))</f>
        <v>3.092576606377031</v>
      </c>
    </row>
    <row r="68" spans="1:11" x14ac:dyDescent="0.25">
      <c r="A68" s="183" t="str">
        <f>Translations!$A10</f>
        <v>Finland</v>
      </c>
      <c r="B68" s="184">
        <v>70550000</v>
      </c>
      <c r="C68" s="185">
        <v>30.07</v>
      </c>
      <c r="D68" s="185">
        <v>33.979999999999997</v>
      </c>
      <c r="E68" s="186">
        <v>21671.599999999999</v>
      </c>
      <c r="F68" s="161">
        <f t="shared" si="2"/>
        <v>66291887.125220455</v>
      </c>
      <c r="G68" s="162">
        <f t="shared" si="2"/>
        <v>74911816.578483239</v>
      </c>
      <c r="H68" s="247">
        <f t="shared" si="2"/>
        <v>47776895943.562607</v>
      </c>
      <c r="I68" s="248">
        <f>IF(B68=0,0,IF(Cost!$X$2="standard",F68/(B68*1000),C68/B68*1000000))</f>
        <v>9.3964404146308232E-4</v>
      </c>
      <c r="J68" s="165">
        <f>IF(B68=0,0,IF(Cost!$X$2="standard",G68/(B68*1000),D68/B68*1000000))</f>
        <v>1.0618258905525618E-3</v>
      </c>
      <c r="K68" s="166">
        <f>IF(B68=0,0,IF(Cost!$X$2="standard",H68/(B68*1000),E68/$B68*1000000))</f>
        <v>0.67720617921421133</v>
      </c>
    </row>
    <row r="69" spans="1:11" x14ac:dyDescent="0.25">
      <c r="A69" s="183" t="str">
        <f>Translations!$A11</f>
        <v>France</v>
      </c>
      <c r="B69" s="184">
        <v>576169000</v>
      </c>
      <c r="C69" s="185">
        <v>184.59</v>
      </c>
      <c r="D69" s="185">
        <v>147.22999999999999</v>
      </c>
      <c r="E69" s="186">
        <v>63167.58</v>
      </c>
      <c r="F69" s="161">
        <f t="shared" si="2"/>
        <v>406944444.44444442</v>
      </c>
      <c r="G69" s="162">
        <f t="shared" si="2"/>
        <v>324581128.74779534</v>
      </c>
      <c r="H69" s="247">
        <f t="shared" si="2"/>
        <v>139258333333.33334</v>
      </c>
      <c r="I69" s="248">
        <f>IF(B69=0,0,IF(Cost!$X$2="standard",F69/(B69*1000),C69/B69*1000000))</f>
        <v>7.0629354311746103E-4</v>
      </c>
      <c r="J69" s="165">
        <f>IF(B69=0,0,IF(Cost!$X$2="standard",G69/(B69*1000),D69/B69*1000000))</f>
        <v>5.6334361749381748E-4</v>
      </c>
      <c r="K69" s="166">
        <f>IF(B69=0,0,IF(Cost!$X$2="standard",H69/(B69*1000),E69/$B69*1000000))</f>
        <v>0.24169702523622991</v>
      </c>
    </row>
    <row r="70" spans="1:11" x14ac:dyDescent="0.25">
      <c r="A70" s="183" t="str">
        <f>Translations!$A12</f>
        <v>Germany</v>
      </c>
      <c r="B70" s="184">
        <v>620300000</v>
      </c>
      <c r="C70" s="185">
        <v>289.94</v>
      </c>
      <c r="D70" s="185">
        <v>285.5</v>
      </c>
      <c r="E70" s="186">
        <v>361951.84</v>
      </c>
      <c r="F70" s="161">
        <f t="shared" si="2"/>
        <v>639197530.86419749</v>
      </c>
      <c r="G70" s="162">
        <f t="shared" si="2"/>
        <v>629409171.07583773</v>
      </c>
      <c r="H70" s="247">
        <f t="shared" si="2"/>
        <v>797953791887.12524</v>
      </c>
      <c r="I70" s="248">
        <f>IF(B70=0,0,IF(Cost!$X$2="standard",F70/(B70*1000),C70/B70*1000000))</f>
        <v>1.0304651472903394E-3</v>
      </c>
      <c r="J70" s="165">
        <f>IF(B70=0,0,IF(Cost!$X$2="standard",G70/(B70*1000),D70/B70*1000000))</f>
        <v>1.0146851057163272E-3</v>
      </c>
      <c r="K70" s="166">
        <f>IF(B70=0,0,IF(Cost!$X$2="standard",H70/(B70*1000),E70/$B70*1000000))</f>
        <v>1.2863997934662668</v>
      </c>
    </row>
    <row r="71" spans="1:11" x14ac:dyDescent="0.25">
      <c r="A71" s="183" t="str">
        <f>Translations!$A13</f>
        <v>Greece</v>
      </c>
      <c r="B71" s="184">
        <v>60020000</v>
      </c>
      <c r="C71" s="185">
        <v>414.25</v>
      </c>
      <c r="D71" s="185">
        <v>90.21</v>
      </c>
      <c r="E71" s="186">
        <v>58179.1</v>
      </c>
      <c r="F71" s="161">
        <f t="shared" si="2"/>
        <v>913249559.08289242</v>
      </c>
      <c r="G71" s="162">
        <f t="shared" si="2"/>
        <v>198875661.37566134</v>
      </c>
      <c r="H71" s="247">
        <f t="shared" si="2"/>
        <v>128260802469.13579</v>
      </c>
      <c r="I71" s="248">
        <f>IF(B71=0,0,IF(Cost!$X$2="standard",F71/(B71*1000),C71/B71*1000000))</f>
        <v>1.5215754066692642E-2</v>
      </c>
      <c r="J71" s="165">
        <f>IF(B71=0,0,IF(Cost!$X$2="standard",G71/(B71*1000),D71/B71*1000000))</f>
        <v>3.3134898596411419E-3</v>
      </c>
      <c r="K71" s="166">
        <f>IF(B71=0,0,IF(Cost!$X$2="standard",H71/(B71*1000),E71/$B71*1000000))</f>
        <v>2.1369677185794034</v>
      </c>
    </row>
    <row r="72" spans="1:11" x14ac:dyDescent="0.25">
      <c r="A72" s="183" t="str">
        <f>Translations!$A14</f>
        <v>Hungary</v>
      </c>
      <c r="B72" s="184">
        <v>35755000</v>
      </c>
      <c r="C72" s="185">
        <v>20.7</v>
      </c>
      <c r="D72" s="185">
        <v>27.94</v>
      </c>
      <c r="E72" s="186">
        <v>16912.75</v>
      </c>
      <c r="F72" s="161">
        <f t="shared" si="2"/>
        <v>45634920.634920627</v>
      </c>
      <c r="G72" s="162">
        <f t="shared" si="2"/>
        <v>61596119.929453261</v>
      </c>
      <c r="H72" s="247">
        <f t="shared" si="2"/>
        <v>37285604056.437386</v>
      </c>
      <c r="I72" s="248">
        <f>IF(B72=0,0,IF(Cost!$X$2="standard",F72/(B72*1000),C72/B72*1000000))</f>
        <v>1.2763227698201825E-3</v>
      </c>
      <c r="J72" s="165">
        <f>IF(B72=0,0,IF(Cost!$X$2="standard",G72/(B72*1000),D72/B72*1000000))</f>
        <v>1.7227274487331356E-3</v>
      </c>
      <c r="K72" s="166">
        <f>IF(B72=0,0,IF(Cost!$X$2="standard",H72/(B72*1000),E72/$B72*1000000))</f>
        <v>1.0428081123321882</v>
      </c>
    </row>
    <row r="73" spans="1:11" x14ac:dyDescent="0.25">
      <c r="A73" s="183" t="str">
        <f>Translations!$A15</f>
        <v>Iceland</v>
      </c>
      <c r="B73" s="184">
        <v>8686000</v>
      </c>
      <c r="C73" s="185"/>
      <c r="D73" s="185"/>
      <c r="E73" s="186">
        <v>22.6</v>
      </c>
      <c r="F73" s="161">
        <f t="shared" si="2"/>
        <v>0</v>
      </c>
      <c r="G73" s="162">
        <f t="shared" si="2"/>
        <v>0</v>
      </c>
      <c r="H73" s="247">
        <f t="shared" si="2"/>
        <v>49823633.156966493</v>
      </c>
      <c r="I73" s="248">
        <f>IF(B73=0,0,IF(Cost!$X$2="standard",F73/(B73*1000),C73/B73*1000000))</f>
        <v>0</v>
      </c>
      <c r="J73" s="165">
        <f>IF(B73=0,0,IF(Cost!$X$2="standard",G73/(B73*1000),D73/B73*1000000))</f>
        <v>0</v>
      </c>
      <c r="K73" s="166">
        <f>IF(B73=0,0,IF(Cost!$X$2="standard",H73/(B73*1000),E73/$B73*1000000))</f>
        <v>5.7360848672537981E-3</v>
      </c>
    </row>
    <row r="74" spans="1:11" x14ac:dyDescent="0.25">
      <c r="A74" s="183" t="str">
        <f>Translations!$A16</f>
        <v>Ireland</v>
      </c>
      <c r="B74" s="184">
        <v>25357000</v>
      </c>
      <c r="C74" s="185">
        <v>43.69</v>
      </c>
      <c r="D74" s="185">
        <v>33.42</v>
      </c>
      <c r="E74" s="186">
        <v>15657.29</v>
      </c>
      <c r="F74" s="161">
        <f t="shared" si="2"/>
        <v>96318342.151675478</v>
      </c>
      <c r="G74" s="162">
        <f t="shared" si="2"/>
        <v>73677248.677248672</v>
      </c>
      <c r="H74" s="247">
        <f t="shared" si="2"/>
        <v>34517835097.001762</v>
      </c>
      <c r="I74" s="248">
        <f>IF(B74=0,0,IF(Cost!$X$2="standard",F74/(B74*1000),C74/B74*1000000))</f>
        <v>3.7984912312842797E-3</v>
      </c>
      <c r="J74" s="165">
        <f>IF(B74=0,0,IF(Cost!$X$2="standard",G74/(B74*1000),D74/B74*1000000))</f>
        <v>2.9055980075422434E-3</v>
      </c>
      <c r="K74" s="166">
        <f>IF(B74=0,0,IF(Cost!$X$2="standard",H74/(B74*1000),E74/$B74*1000000))</f>
        <v>1.3612744053713675</v>
      </c>
    </row>
    <row r="75" spans="1:11" x14ac:dyDescent="0.25">
      <c r="A75" s="183" t="str">
        <f>Translations!$A17</f>
        <v>Italy</v>
      </c>
      <c r="B75" s="184">
        <v>303699000</v>
      </c>
      <c r="C75" s="185">
        <v>258.45999999999998</v>
      </c>
      <c r="D75" s="185">
        <v>145.32</v>
      </c>
      <c r="E75" s="186">
        <v>159876.51999999999</v>
      </c>
      <c r="F75" s="161">
        <f t="shared" ref="F75:H92" si="3">C75/0.0004536*1000</f>
        <v>569797178.1305114</v>
      </c>
      <c r="G75" s="162">
        <f t="shared" si="3"/>
        <v>320370370.37037033</v>
      </c>
      <c r="H75" s="247">
        <f t="shared" si="3"/>
        <v>352461463844.79712</v>
      </c>
      <c r="I75" s="248">
        <f>IF(B75=0,0,IF(Cost!$X$2="standard",F75/(B75*1000),C75/B75*1000000))</f>
        <v>1.8761904982581813E-3</v>
      </c>
      <c r="J75" s="165">
        <f>IF(B75=0,0,IF(Cost!$X$2="standard",G75/(B75*1000),D75/B75*1000000))</f>
        <v>1.0548943867789171E-3</v>
      </c>
      <c r="K75" s="166">
        <f>IF(B75=0,0,IF(Cost!$X$2="standard",H75/(B75*1000),E75/$B75*1000000))</f>
        <v>1.1605618189220153</v>
      </c>
    </row>
    <row r="76" spans="1:11" x14ac:dyDescent="0.25">
      <c r="A76" s="183" t="str">
        <f>Translations!$A18</f>
        <v>Latvia</v>
      </c>
      <c r="B76" s="184">
        <v>4905000</v>
      </c>
      <c r="C76" s="185">
        <v>1.1299999999999999</v>
      </c>
      <c r="D76" s="185">
        <v>6.43</v>
      </c>
      <c r="E76" s="186">
        <v>2068.2399999999998</v>
      </c>
      <c r="F76" s="161">
        <f t="shared" si="3"/>
        <v>2491181.6578483242</v>
      </c>
      <c r="G76" s="162">
        <f t="shared" si="3"/>
        <v>14175485.008818341</v>
      </c>
      <c r="H76" s="247">
        <f t="shared" si="3"/>
        <v>4559611992.9453259</v>
      </c>
      <c r="I76" s="248">
        <f>IF(B76=0,0,IF(Cost!$X$2="standard",F76/(B76*1000),C76/B76*1000000))</f>
        <v>5.0788616877641671E-4</v>
      </c>
      <c r="J76" s="165">
        <f>IF(B76=0,0,IF(Cost!$X$2="standard",G76/(B76*1000),D76/B76*1000000))</f>
        <v>2.8900071373737699E-3</v>
      </c>
      <c r="K76" s="166">
        <f>IF(B76=0,0,IF(Cost!$X$2="standard",H76/(B76*1000),E76/$B76*1000000))</f>
        <v>0.9295845041682621</v>
      </c>
    </row>
    <row r="77" spans="1:11" x14ac:dyDescent="0.25">
      <c r="A77" s="183" t="str">
        <f>Translations!$A19</f>
        <v>Lithuania</v>
      </c>
      <c r="B77" s="184">
        <v>14784000</v>
      </c>
      <c r="C77" s="185">
        <v>28.12</v>
      </c>
      <c r="D77" s="185">
        <v>10.3</v>
      </c>
      <c r="E77" s="186">
        <v>5879.87</v>
      </c>
      <c r="F77" s="161">
        <f t="shared" si="3"/>
        <v>61992945.326278657</v>
      </c>
      <c r="G77" s="162">
        <f t="shared" si="3"/>
        <v>22707231.040564373</v>
      </c>
      <c r="H77" s="247">
        <f t="shared" si="3"/>
        <v>12962676366.843033</v>
      </c>
      <c r="I77" s="248">
        <f>IF(B77=0,0,IF(Cost!$X$2="standard",F77/(B77*1000),C77/B77*1000000))</f>
        <v>4.1932457607060779E-3</v>
      </c>
      <c r="J77" s="165">
        <f>IF(B77=0,0,IF(Cost!$X$2="standard",G77/(B77*1000),D77/B77*1000000))</f>
        <v>1.53593283553601E-3</v>
      </c>
      <c r="K77" s="166">
        <f>IF(B77=0,0,IF(Cost!$X$2="standard",H77/(B77*1000),E77/$B77*1000000))</f>
        <v>0.87680440793039993</v>
      </c>
    </row>
    <row r="78" spans="1:11" x14ac:dyDescent="0.25">
      <c r="A78" s="183" t="str">
        <f>Translations!$A20</f>
        <v>Luxembourg</v>
      </c>
      <c r="B78" s="184">
        <v>4129000</v>
      </c>
      <c r="C78" s="185">
        <v>0.03</v>
      </c>
      <c r="D78" s="185">
        <v>0.68</v>
      </c>
      <c r="E78" s="186">
        <v>356.23</v>
      </c>
      <c r="F78" s="161">
        <f t="shared" si="3"/>
        <v>66137.566137566129</v>
      </c>
      <c r="G78" s="162">
        <f t="shared" si="3"/>
        <v>1499118.1657848323</v>
      </c>
      <c r="H78" s="247">
        <f t="shared" si="3"/>
        <v>785339506.17283952</v>
      </c>
      <c r="I78" s="248">
        <f>IF(B78=0,0,IF(Cost!$X$2="standard",F78/(B78*1000),C78/B78*1000000))</f>
        <v>1.6017816938136628E-5</v>
      </c>
      <c r="J78" s="165">
        <f>IF(B78=0,0,IF(Cost!$X$2="standard",G78/(B78*1000),D78/B78*1000000))</f>
        <v>3.6307051726443019E-4</v>
      </c>
      <c r="K78" s="166">
        <f>IF(B78=0,0,IF(Cost!$X$2="standard",H78/(B78*1000),E78/$B78*1000000))</f>
        <v>0.19020089759574704</v>
      </c>
    </row>
    <row r="79" spans="1:11" x14ac:dyDescent="0.25">
      <c r="A79" s="183" t="str">
        <f>Translations!$A21</f>
        <v>Malta</v>
      </c>
      <c r="B79" s="184">
        <v>2240000</v>
      </c>
      <c r="C79" s="185">
        <v>11.92</v>
      </c>
      <c r="D79" s="185">
        <v>5.35</v>
      </c>
      <c r="E79" s="186">
        <v>2201.39</v>
      </c>
      <c r="F79" s="161">
        <f t="shared" si="3"/>
        <v>26278659.611992944</v>
      </c>
      <c r="G79" s="162">
        <f t="shared" si="3"/>
        <v>11794532.627865959</v>
      </c>
      <c r="H79" s="247">
        <f t="shared" si="3"/>
        <v>4853152557.3192234</v>
      </c>
      <c r="I79" s="248">
        <f>IF(B79=0,0,IF(Cost!$X$2="standard",F79/(B79*1000),C79/B79*1000000))</f>
        <v>1.1731544469639707E-2</v>
      </c>
      <c r="J79" s="165">
        <f>IF(B79=0,0,IF(Cost!$X$2="standard",G79/(B79*1000),D79/B79*1000000))</f>
        <v>5.2654163517258743E-3</v>
      </c>
      <c r="K79" s="166">
        <f>IF(B79=0,0,IF(Cost!$X$2="standard",H79/(B79*1000),E79/$B79*1000000))</f>
        <v>2.1665859630889388</v>
      </c>
    </row>
    <row r="80" spans="1:11" x14ac:dyDescent="0.25">
      <c r="A80" s="183" t="str">
        <f>Translations!$A22</f>
        <v>Netherlands</v>
      </c>
      <c r="B80" s="184">
        <v>100219000</v>
      </c>
      <c r="C80" s="185">
        <v>40.25</v>
      </c>
      <c r="D80" s="185">
        <v>58.1</v>
      </c>
      <c r="E80" s="186">
        <v>67354.77</v>
      </c>
      <c r="F80" s="161">
        <f t="shared" si="3"/>
        <v>88734567.901234567</v>
      </c>
      <c r="G80" s="162">
        <f t="shared" si="3"/>
        <v>128086419.75308642</v>
      </c>
      <c r="H80" s="247">
        <f t="shared" si="3"/>
        <v>148489351851.85184</v>
      </c>
      <c r="I80" s="248">
        <f>IF(B80=0,0,IF(Cost!$X$2="standard",F80/(B80*1000),C80/B80*1000000))</f>
        <v>8.8540663847408744E-4</v>
      </c>
      <c r="J80" s="165">
        <f>IF(B80=0,0,IF(Cost!$X$2="standard",G80/(B80*1000),D80/B80*1000000))</f>
        <v>1.2780652346669435E-3</v>
      </c>
      <c r="K80" s="166">
        <f>IF(B80=0,0,IF(Cost!$X$2="standard",H80/(B80*1000),E80/$B80*1000000))</f>
        <v>1.4816487078483305</v>
      </c>
    </row>
    <row r="81" spans="1:11" x14ac:dyDescent="0.25">
      <c r="A81" s="183" t="str">
        <f>Translations!$A23</f>
        <v>Norway</v>
      </c>
      <c r="B81" s="184">
        <v>138055000</v>
      </c>
      <c r="C81" s="185">
        <v>1.95</v>
      </c>
      <c r="D81" s="185">
        <v>43</v>
      </c>
      <c r="E81" s="186">
        <v>12486.99</v>
      </c>
      <c r="F81" s="161">
        <f t="shared" si="3"/>
        <v>4298941.7989417985</v>
      </c>
      <c r="G81" s="162">
        <f t="shared" si="3"/>
        <v>94797178.130511463</v>
      </c>
      <c r="H81" s="247">
        <f t="shared" si="3"/>
        <v>27528637566.137562</v>
      </c>
      <c r="I81" s="248">
        <f>IF(B81=0,0,IF(Cost!$X$2="standard",F81/(B81*1000),C81/B81*1000000))</f>
        <v>3.1139341559101797E-5</v>
      </c>
      <c r="J81" s="165">
        <f>IF(B81=0,0,IF(Cost!$X$2="standard",G81/(B81*1000),D81/B81*1000000))</f>
        <v>6.8666240361096279E-4</v>
      </c>
      <c r="K81" s="166">
        <f>IF(B81=0,0,IF(Cost!$X$2="standard",H81/(B81*1000),E81/$B81*1000000))</f>
        <v>0.19940340854107103</v>
      </c>
    </row>
    <row r="82" spans="1:11" x14ac:dyDescent="0.25">
      <c r="A82" s="183" t="str">
        <f>Translations!$A24</f>
        <v>Poland</v>
      </c>
      <c r="B82" s="184">
        <v>156936000</v>
      </c>
      <c r="C82" s="185">
        <v>688.52</v>
      </c>
      <c r="D82" s="185">
        <v>262.17</v>
      </c>
      <c r="E82" s="186">
        <v>180614.6</v>
      </c>
      <c r="F82" s="161">
        <f t="shared" si="3"/>
        <v>1517901234.5679011</v>
      </c>
      <c r="G82" s="162">
        <f t="shared" si="3"/>
        <v>577976190.47619057</v>
      </c>
      <c r="H82" s="247">
        <f t="shared" si="3"/>
        <v>398180335097.00171</v>
      </c>
      <c r="I82" s="248">
        <f>IF(B82=0,0,IF(Cost!$X$2="standard",F82/(B82*1000),C82/B82*1000000))</f>
        <v>9.6721034980367868E-3</v>
      </c>
      <c r="J82" s="165">
        <f>IF(B82=0,0,IF(Cost!$X$2="standard",G82/(B82*1000),D82/B82*1000000))</f>
        <v>3.6828783101148913E-3</v>
      </c>
      <c r="K82" s="166">
        <f>IF(B82=0,0,IF(Cost!$X$2="standard",H82/(B82*1000),E82/$B82*1000000))</f>
        <v>2.5372147569518892</v>
      </c>
    </row>
    <row r="83" spans="1:11" x14ac:dyDescent="0.25">
      <c r="A83" s="183" t="str">
        <f>Translations!$A25</f>
        <v>Portugal</v>
      </c>
      <c r="B83" s="184">
        <v>46578000</v>
      </c>
      <c r="C83" s="185">
        <v>134.86000000000001</v>
      </c>
      <c r="D83" s="185">
        <v>64.48</v>
      </c>
      <c r="E83" s="186">
        <v>23761.68</v>
      </c>
      <c r="F83" s="161">
        <f t="shared" si="3"/>
        <v>297310405.64373899</v>
      </c>
      <c r="G83" s="162">
        <f t="shared" si="3"/>
        <v>142151675.48500884</v>
      </c>
      <c r="H83" s="247">
        <f t="shared" si="3"/>
        <v>52384656084.656082</v>
      </c>
      <c r="I83" s="248">
        <f>IF(B83=0,0,IF(Cost!$X$2="standard",F83/(B83*1000),C83/B83*1000000))</f>
        <v>6.3830650874605816E-3</v>
      </c>
      <c r="J83" s="165">
        <f>IF(B83=0,0,IF(Cost!$X$2="standard",G83/(B83*1000),D83/B83*1000000))</f>
        <v>3.05190595313257E-3</v>
      </c>
      <c r="K83" s="166">
        <f>IF(B83=0,0,IF(Cost!$X$2="standard",H83/(B83*1000),E83/$B83*1000000))</f>
        <v>1.12466520856748</v>
      </c>
    </row>
    <row r="84" spans="1:11" x14ac:dyDescent="0.25">
      <c r="A84" s="183" t="str">
        <f>Translations!$A26</f>
        <v>Romania</v>
      </c>
      <c r="B84" s="184">
        <v>59413000</v>
      </c>
      <c r="C84" s="185">
        <v>494.54</v>
      </c>
      <c r="D84" s="185">
        <v>100.69</v>
      </c>
      <c r="E84" s="186">
        <v>46269.440000000002</v>
      </c>
      <c r="F84" s="161">
        <f t="shared" si="3"/>
        <v>1090255731.9223986</v>
      </c>
      <c r="G84" s="162">
        <f t="shared" si="3"/>
        <v>221979717.81305113</v>
      </c>
      <c r="H84" s="247">
        <f t="shared" si="3"/>
        <v>102004938271.60493</v>
      </c>
      <c r="I84" s="248">
        <f>IF(B84=0,0,IF(Cost!$X$2="standard",F84/(B84*1000),C84/B84*1000000))</f>
        <v>1.8350457507993176E-2</v>
      </c>
      <c r="J84" s="165">
        <f>IF(B84=0,0,IF(Cost!$X$2="standard",G84/(B84*1000),D84/B84*1000000))</f>
        <v>3.7362145963518276E-3</v>
      </c>
      <c r="K84" s="166">
        <f>IF(B84=0,0,IF(Cost!$X$2="standard",H84/(B84*1000),E84/$B84*1000000))</f>
        <v>1.7168791051050265</v>
      </c>
    </row>
    <row r="85" spans="1:11" x14ac:dyDescent="0.25">
      <c r="A85" s="183" t="str">
        <f>Translations!$A27</f>
        <v>Russia</v>
      </c>
      <c r="B85" s="184">
        <v>951100000</v>
      </c>
      <c r="C85" s="185">
        <v>5000</v>
      </c>
      <c r="D85" s="185">
        <v>1750</v>
      </c>
      <c r="E85" s="186">
        <v>432000</v>
      </c>
      <c r="F85" s="161">
        <f t="shared" si="3"/>
        <v>11022927689.594357</v>
      </c>
      <c r="G85" s="162">
        <f t="shared" si="3"/>
        <v>3858024691.3580246</v>
      </c>
      <c r="H85" s="247">
        <f t="shared" si="3"/>
        <v>952380952380.95239</v>
      </c>
      <c r="I85" s="248">
        <f>IF(B85=0,0,IF(Cost!$X$2="standard",F85/(B85*1000),C85/B85*1000000))</f>
        <v>1.1589662169692311E-2</v>
      </c>
      <c r="J85" s="165">
        <f>IF(B85=0,0,IF(Cost!$X$2="standard",G85/(B85*1000),D85/B85*1000000))</f>
        <v>4.0563817593923081E-3</v>
      </c>
      <c r="K85" s="166">
        <f>IF(B85=0,0,IF(Cost!$X$2="standard",H85/(B85*1000),E85/$B85*1000000))</f>
        <v>1.0013468114614157</v>
      </c>
    </row>
    <row r="86" spans="1:11" x14ac:dyDescent="0.25">
      <c r="A86" s="183" t="str">
        <f>Translations!$A28</f>
        <v>Slovakia</v>
      </c>
      <c r="B86" s="184">
        <v>31455000</v>
      </c>
      <c r="C86" s="185">
        <v>51.97</v>
      </c>
      <c r="D86" s="185">
        <v>16.96</v>
      </c>
      <c r="E86" s="186">
        <v>11274.97</v>
      </c>
      <c r="F86" s="161">
        <f t="shared" si="3"/>
        <v>114572310.40564373</v>
      </c>
      <c r="G86" s="162">
        <f t="shared" si="3"/>
        <v>37389770.723104052</v>
      </c>
      <c r="H86" s="247">
        <f t="shared" si="3"/>
        <v>24856635802.469135</v>
      </c>
      <c r="I86" s="248">
        <f>IF(B86=0,0,IF(Cost!$X$2="standard",F86/(B86*1000),C86/B86*1000000))</f>
        <v>3.6424196600109279E-3</v>
      </c>
      <c r="J86" s="165">
        <f>IF(B86=0,0,IF(Cost!$X$2="standard",G86/(B86*1000),D86/B86*1000000))</f>
        <v>1.1886749554316978E-3</v>
      </c>
      <c r="K86" s="166">
        <f>IF(B86=0,0,IF(Cost!$X$2="standard",H86/(B86*1000),E86/$B86*1000000))</f>
        <v>0.79022844706625772</v>
      </c>
    </row>
    <row r="87" spans="1:11" x14ac:dyDescent="0.25">
      <c r="A87" s="183" t="str">
        <f>Translations!$A29</f>
        <v>Slovenia</v>
      </c>
      <c r="B87" s="184">
        <v>15117000</v>
      </c>
      <c r="C87" s="185">
        <v>32.450000000000003</v>
      </c>
      <c r="D87" s="185">
        <v>15</v>
      </c>
      <c r="E87" s="186">
        <v>6357.88</v>
      </c>
      <c r="F87" s="161">
        <f t="shared" si="3"/>
        <v>71538800.705467373</v>
      </c>
      <c r="G87" s="162">
        <f t="shared" si="3"/>
        <v>33068783.068783063</v>
      </c>
      <c r="H87" s="247">
        <f t="shared" si="3"/>
        <v>14016490299.823633</v>
      </c>
      <c r="I87" s="248">
        <f>IF(B87=0,0,IF(Cost!$X$2="standard",F87/(B87*1000),C87/B87*1000000))</f>
        <v>4.7323411196313666E-3</v>
      </c>
      <c r="J87" s="165">
        <f>IF(B87=0,0,IF(Cost!$X$2="standard",G87/(B87*1000),D87/B87*1000000))</f>
        <v>2.1875228596138826E-3</v>
      </c>
      <c r="K87" s="166">
        <f>IF(B87=0,0,IF(Cost!$X$2="standard",H87/(B87*1000),E87/$B87*1000000))</f>
        <v>0.92720052257879426</v>
      </c>
    </row>
    <row r="88" spans="1:11" x14ac:dyDescent="0.25">
      <c r="A88" s="183" t="str">
        <f>Translations!$A30</f>
        <v>Spain</v>
      </c>
      <c r="B88" s="184">
        <v>294040000</v>
      </c>
      <c r="C88" s="185">
        <v>1025.1199999999999</v>
      </c>
      <c r="D88" s="185">
        <v>353.76</v>
      </c>
      <c r="E88" s="186">
        <v>125161.07</v>
      </c>
      <c r="F88" s="161">
        <f t="shared" si="3"/>
        <v>2259964726.631393</v>
      </c>
      <c r="G88" s="162">
        <f t="shared" si="3"/>
        <v>779894179.89417982</v>
      </c>
      <c r="H88" s="247">
        <f t="shared" si="3"/>
        <v>275928284832.45154</v>
      </c>
      <c r="I88" s="248">
        <f>IF(B88=0,0,IF(Cost!$X$2="standard",F88/(B88*1000),C88/B88*1000000))</f>
        <v>7.6859091505624847E-3</v>
      </c>
      <c r="J88" s="165">
        <f>IF(B88=0,0,IF(Cost!$X$2="standard",G88/(B88*1000),D88/B88*1000000))</f>
        <v>2.6523404295136031E-3</v>
      </c>
      <c r="K88" s="166">
        <f>IF(B88=0,0,IF(Cost!$X$2="standard",H88/(B88*1000),E88/$B88*1000000))</f>
        <v>0.93840390706179955</v>
      </c>
    </row>
    <row r="89" spans="1:11" x14ac:dyDescent="0.25">
      <c r="A89" s="183" t="str">
        <f>Translations!$A31</f>
        <v>Sweden</v>
      </c>
      <c r="B89" s="184">
        <v>158435000</v>
      </c>
      <c r="C89" s="185">
        <v>9.19</v>
      </c>
      <c r="D89" s="185">
        <v>13.98</v>
      </c>
      <c r="E89" s="186">
        <v>11185.03</v>
      </c>
      <c r="F89" s="161">
        <f t="shared" si="3"/>
        <v>20260141.093474425</v>
      </c>
      <c r="G89" s="162">
        <f t="shared" si="3"/>
        <v>30820105.820105817</v>
      </c>
      <c r="H89" s="247">
        <f t="shared" si="3"/>
        <v>24658355379.188713</v>
      </c>
      <c r="I89" s="248">
        <f>IF(B89=0,0,IF(Cost!$X$2="standard",F89/(B89*1000),C89/B89*1000000))</f>
        <v>1.2787667556710591E-4</v>
      </c>
      <c r="J89" s="165">
        <f>IF(B89=0,0,IF(Cost!$X$2="standard",G89/(B89*1000),D89/B89*1000000))</f>
        <v>1.9452839221198483E-4</v>
      </c>
      <c r="K89" s="166">
        <f>IF(B89=0,0,IF(Cost!$X$2="standard",H89/(B89*1000),E89/$B89*1000000))</f>
        <v>0.15563704597588104</v>
      </c>
    </row>
    <row r="90" spans="1:11" x14ac:dyDescent="0.25">
      <c r="A90" s="183" t="str">
        <f>Translations!$A32</f>
        <v>Switzerland</v>
      </c>
      <c r="B90" s="184">
        <v>59593000</v>
      </c>
      <c r="C90" s="185">
        <v>1.98</v>
      </c>
      <c r="D90" s="185">
        <v>2.72</v>
      </c>
      <c r="E90" s="186">
        <v>3407.41</v>
      </c>
      <c r="F90" s="161">
        <f t="shared" si="3"/>
        <v>4365079.3650793647</v>
      </c>
      <c r="G90" s="162">
        <f t="shared" si="3"/>
        <v>5996472.6631393293</v>
      </c>
      <c r="H90" s="247">
        <f t="shared" si="3"/>
        <v>7511926807.7601404</v>
      </c>
      <c r="I90" s="248">
        <f>IF(B90=0,0,IF(Cost!$X$2="standard",F90/(B90*1000),C90/B90*1000000))</f>
        <v>7.3248189637698462E-5</v>
      </c>
      <c r="J90" s="165">
        <f>IF(B90=0,0,IF(Cost!$X$2="standard",G90/(B90*1000),D90/B90*1000000))</f>
        <v>1.00623775663909E-4</v>
      </c>
      <c r="K90" s="166">
        <f>IF(B90=0,0,IF(Cost!$X$2="standard",H90/(B90*1000),E90/$B90*1000000))</f>
        <v>0.12605384538050007</v>
      </c>
    </row>
    <row r="91" spans="1:11" x14ac:dyDescent="0.25">
      <c r="A91" s="183" t="str">
        <f>Translations!$A33</f>
        <v>Turkey</v>
      </c>
      <c r="B91" s="184">
        <v>161956000</v>
      </c>
      <c r="C91" s="185">
        <v>701.37</v>
      </c>
      <c r="D91" s="185">
        <v>191.24</v>
      </c>
      <c r="E91" s="186">
        <v>88556.87</v>
      </c>
      <c r="F91" s="161">
        <f t="shared" si="3"/>
        <v>1546230158.7301586</v>
      </c>
      <c r="G91" s="162">
        <f t="shared" si="3"/>
        <v>421604938.27160496</v>
      </c>
      <c r="H91" s="247">
        <f t="shared" si="3"/>
        <v>195231194885.36151</v>
      </c>
      <c r="I91" s="248">
        <f>IF(B91=0,0,IF(Cost!$X$2="standard",F91/(B91*1000),C91/B91*1000000))</f>
        <v>9.5472236825443861E-3</v>
      </c>
      <c r="J91" s="165">
        <f>IF(B91=0,0,IF(Cost!$X$2="standard",G91/(B91*1000),D91/B91*1000000))</f>
        <v>2.6032066627454677E-3</v>
      </c>
      <c r="K91" s="166">
        <f>IF(B91=0,0,IF(Cost!$X$2="standard",H91/(B91*1000),E91/$B91*1000000))</f>
        <v>1.2054582410368342</v>
      </c>
    </row>
    <row r="92" spans="1:11" ht="13.8" thickBot="1" x14ac:dyDescent="0.3">
      <c r="A92" s="183" t="str">
        <f>Translations!$A34</f>
        <v>United Kingdom</v>
      </c>
      <c r="B92" s="187">
        <v>398403000</v>
      </c>
      <c r="C92" s="188">
        <v>462.14</v>
      </c>
      <c r="D92" s="188">
        <v>461.79</v>
      </c>
      <c r="E92" s="189">
        <v>209235.04</v>
      </c>
      <c r="F92" s="190">
        <f t="shared" si="3"/>
        <v>1018827160.4938271</v>
      </c>
      <c r="G92" s="191">
        <f t="shared" si="3"/>
        <v>1018055555.5555555</v>
      </c>
      <c r="H92" s="249">
        <f t="shared" si="3"/>
        <v>461276543209.87653</v>
      </c>
      <c r="I92" s="250">
        <f>IF(B92=0,0,IF(Cost!$X$2="standard",F92/(B92*1000),C92/B92*1000000))</f>
        <v>2.5572778329827515E-3</v>
      </c>
      <c r="J92" s="175">
        <f>IF(B92=0,0,IF(Cost!$X$2="standard",G92/(B92*1000),D92/B92*1000000))</f>
        <v>2.555341088183461E-3</v>
      </c>
      <c r="K92" s="176">
        <f>IF(B92=0,0,IF(Cost!$X$2="standard",H92/(B92*1000),E92/$B92*1000000))</f>
        <v>1.1578139301407784</v>
      </c>
    </row>
    <row r="93" spans="1:11" ht="13.8" thickBot="1" x14ac:dyDescent="0.3">
      <c r="A93" s="192" t="str">
        <f>Translations!$A35</f>
        <v>Totals</v>
      </c>
      <c r="B93" s="193">
        <f>SUM(B8:B92)</f>
        <v>8705657228</v>
      </c>
      <c r="C93" s="193">
        <f t="shared" ref="C93:K93" si="4">SUM(C8:C92)</f>
        <v>20552.18</v>
      </c>
      <c r="D93" s="193">
        <f t="shared" si="4"/>
        <v>8206.73</v>
      </c>
      <c r="E93" s="193">
        <f t="shared" si="4"/>
        <v>4565330.1000000024</v>
      </c>
      <c r="F93" s="193">
        <f t="shared" si="4"/>
        <v>45309038800.705467</v>
      </c>
      <c r="G93" s="193">
        <f t="shared" si="4"/>
        <v>18092438271.604939</v>
      </c>
      <c r="H93" s="193">
        <f t="shared" si="4"/>
        <v>10064660714285.713</v>
      </c>
      <c r="I93" s="194">
        <f t="shared" si="4"/>
        <v>0.42340779301151321</v>
      </c>
      <c r="J93" s="194">
        <f t="shared" si="4"/>
        <v>0.18680373555060506</v>
      </c>
      <c r="K93" s="194">
        <f t="shared" si="4"/>
        <v>106.22483538937058</v>
      </c>
    </row>
    <row r="94" spans="1:11" x14ac:dyDescent="0.25">
      <c r="A94" s="134"/>
      <c r="B94" s="132"/>
      <c r="C94" s="132"/>
      <c r="D94" s="132"/>
      <c r="E94" s="132"/>
      <c r="F94" s="132"/>
      <c r="G94" s="132"/>
      <c r="H94" s="132"/>
      <c r="I94" s="133"/>
      <c r="J94" s="133"/>
      <c r="K94" s="133"/>
    </row>
    <row r="95" spans="1:11" x14ac:dyDescent="0.25">
      <c r="A95" s="134"/>
      <c r="B95" s="132"/>
      <c r="C95" s="132"/>
      <c r="D95" s="132"/>
      <c r="E95" s="132"/>
      <c r="F95" s="132"/>
      <c r="G95" s="132"/>
      <c r="H95" s="132"/>
      <c r="I95" s="133"/>
      <c r="J95" s="133"/>
      <c r="K95" s="133"/>
    </row>
    <row r="96" spans="1:11" x14ac:dyDescent="0.25">
      <c r="A96" s="134"/>
      <c r="B96" s="132"/>
      <c r="C96" s="132"/>
      <c r="D96" s="132"/>
      <c r="E96" s="132"/>
      <c r="F96" s="132"/>
      <c r="G96" s="132"/>
      <c r="H96" s="132"/>
      <c r="I96" s="133"/>
      <c r="J96" s="133"/>
      <c r="K96" s="133"/>
    </row>
    <row r="97" spans="1:11" x14ac:dyDescent="0.25">
      <c r="A97" s="134"/>
      <c r="B97" s="132"/>
      <c r="C97" s="132"/>
      <c r="D97" s="132"/>
      <c r="E97" s="132"/>
      <c r="F97" s="132"/>
      <c r="G97" s="132"/>
      <c r="H97" s="132"/>
      <c r="I97" s="133"/>
      <c r="J97" s="133"/>
      <c r="K97" s="133"/>
    </row>
    <row r="98" spans="1:11" x14ac:dyDescent="0.25">
      <c r="A98" s="134"/>
      <c r="B98" s="132"/>
      <c r="C98" s="132"/>
      <c r="D98" s="132"/>
      <c r="E98" s="132"/>
      <c r="F98" s="132"/>
      <c r="G98" s="132"/>
      <c r="H98" s="132"/>
      <c r="I98" s="133"/>
      <c r="J98" s="133"/>
      <c r="K98" s="133"/>
    </row>
    <row r="99" spans="1:11" x14ac:dyDescent="0.25">
      <c r="A99" s="134"/>
      <c r="B99" s="132"/>
      <c r="C99" s="132"/>
      <c r="D99" s="132"/>
      <c r="E99" s="132"/>
      <c r="F99" s="132"/>
      <c r="G99" s="132"/>
      <c r="H99" s="132"/>
      <c r="I99" s="133"/>
      <c r="J99" s="133"/>
      <c r="K99" s="133"/>
    </row>
    <row r="100" spans="1:11" x14ac:dyDescent="0.25">
      <c r="A100" s="134"/>
      <c r="B100" s="132"/>
      <c r="C100" s="132"/>
      <c r="D100" s="132"/>
      <c r="E100" s="132"/>
      <c r="F100" s="132"/>
      <c r="G100" s="132"/>
      <c r="H100" s="132"/>
      <c r="I100" s="133"/>
      <c r="J100" s="133"/>
      <c r="K100" s="133"/>
    </row>
    <row r="101" spans="1:11" x14ac:dyDescent="0.25">
      <c r="A101" s="134"/>
      <c r="B101" s="132"/>
      <c r="C101" s="132"/>
      <c r="D101" s="132"/>
      <c r="E101" s="132"/>
      <c r="F101" s="132"/>
      <c r="G101" s="132"/>
      <c r="H101" s="132"/>
      <c r="I101" s="133"/>
      <c r="J101" s="133"/>
      <c r="K101" s="133"/>
    </row>
    <row r="102" spans="1:11" x14ac:dyDescent="0.25">
      <c r="A102" s="134"/>
      <c r="B102" s="132"/>
      <c r="C102" s="132"/>
      <c r="D102" s="132"/>
      <c r="E102" s="132"/>
      <c r="F102" s="132"/>
      <c r="G102" s="132"/>
      <c r="H102" s="132"/>
      <c r="I102" s="133"/>
      <c r="J102" s="133"/>
      <c r="K102" s="133"/>
    </row>
    <row r="103" spans="1:11" x14ac:dyDescent="0.25">
      <c r="A103" s="134"/>
      <c r="B103" s="132"/>
      <c r="C103" s="132"/>
      <c r="D103" s="132"/>
      <c r="E103" s="132"/>
      <c r="F103" s="132"/>
      <c r="G103" s="132"/>
      <c r="H103" s="132"/>
      <c r="I103" s="133"/>
      <c r="J103" s="133"/>
      <c r="K103" s="133"/>
    </row>
    <row r="104" spans="1:11" x14ac:dyDescent="0.25">
      <c r="A104" s="134"/>
      <c r="B104" s="132"/>
      <c r="C104" s="132"/>
      <c r="D104" s="132"/>
      <c r="E104" s="132"/>
      <c r="F104" s="132"/>
      <c r="G104" s="132"/>
      <c r="H104" s="132"/>
      <c r="I104" s="133"/>
      <c r="J104" s="133"/>
      <c r="K104" s="133"/>
    </row>
    <row r="105" spans="1:11" x14ac:dyDescent="0.25">
      <c r="A105" s="134"/>
      <c r="B105" s="132"/>
      <c r="C105" s="132"/>
      <c r="D105" s="132"/>
      <c r="E105" s="132"/>
      <c r="F105" s="132"/>
      <c r="G105" s="132"/>
      <c r="H105" s="132"/>
      <c r="I105" s="133"/>
      <c r="J105" s="133"/>
      <c r="K105" s="133"/>
    </row>
    <row r="106" spans="1:11" x14ac:dyDescent="0.25">
      <c r="A106" s="134"/>
      <c r="B106" s="132"/>
      <c r="C106" s="132"/>
      <c r="D106" s="132"/>
      <c r="E106" s="132"/>
      <c r="F106" s="132"/>
      <c r="G106" s="132"/>
      <c r="H106" s="132"/>
      <c r="I106" s="133"/>
      <c r="J106" s="133"/>
      <c r="K106" s="133"/>
    </row>
    <row r="107" spans="1:11" x14ac:dyDescent="0.25">
      <c r="A107" s="134"/>
      <c r="B107" s="132"/>
      <c r="C107" s="132"/>
      <c r="D107" s="132"/>
      <c r="E107" s="132"/>
      <c r="F107" s="132"/>
      <c r="G107" s="132"/>
      <c r="H107" s="132"/>
      <c r="I107" s="133"/>
      <c r="J107" s="133"/>
      <c r="K107" s="133"/>
    </row>
    <row r="108" spans="1:11" x14ac:dyDescent="0.25">
      <c r="A108" s="134"/>
      <c r="B108" s="132"/>
      <c r="C108" s="132"/>
      <c r="D108" s="132"/>
      <c r="E108" s="132"/>
      <c r="F108" s="132"/>
      <c r="G108" s="132"/>
      <c r="H108" s="132"/>
      <c r="I108" s="133"/>
      <c r="J108" s="133"/>
      <c r="K108" s="133"/>
    </row>
    <row r="109" spans="1:11" x14ac:dyDescent="0.25">
      <c r="A109" s="134"/>
      <c r="B109" s="132"/>
      <c r="C109" s="132"/>
      <c r="D109" s="132"/>
      <c r="E109" s="132"/>
      <c r="F109" s="132"/>
      <c r="G109" s="132"/>
      <c r="H109" s="132"/>
      <c r="I109" s="133"/>
      <c r="J109" s="133"/>
      <c r="K109" s="133"/>
    </row>
    <row r="110" spans="1:11" x14ac:dyDescent="0.25">
      <c r="A110" s="134"/>
      <c r="B110" s="132"/>
      <c r="C110" s="132"/>
      <c r="D110" s="132"/>
      <c r="E110" s="132"/>
      <c r="F110" s="132"/>
      <c r="G110" s="132"/>
      <c r="H110" s="132"/>
      <c r="I110" s="133"/>
      <c r="J110" s="133"/>
      <c r="K110" s="133"/>
    </row>
    <row r="111" spans="1:11" x14ac:dyDescent="0.25">
      <c r="A111" s="134"/>
      <c r="B111" s="132"/>
      <c r="C111" s="132"/>
      <c r="D111" s="132"/>
      <c r="E111" s="132"/>
      <c r="F111" s="132"/>
      <c r="G111" s="132"/>
      <c r="H111" s="132"/>
      <c r="I111" s="133"/>
      <c r="J111" s="133"/>
      <c r="K111" s="133"/>
    </row>
    <row r="112" spans="1:11" x14ac:dyDescent="0.25">
      <c r="A112" s="134"/>
      <c r="B112" s="132"/>
      <c r="C112" s="132"/>
      <c r="D112" s="132"/>
      <c r="E112" s="132"/>
      <c r="F112" s="132"/>
      <c r="G112" s="132"/>
      <c r="H112" s="132"/>
      <c r="I112" s="133"/>
      <c r="J112" s="133"/>
      <c r="K112" s="133"/>
    </row>
    <row r="113" spans="1:11" x14ac:dyDescent="0.25">
      <c r="A113" s="134"/>
      <c r="B113" s="132"/>
      <c r="C113" s="132"/>
      <c r="D113" s="132"/>
      <c r="E113" s="132"/>
      <c r="F113" s="132"/>
      <c r="G113" s="132"/>
      <c r="H113" s="132"/>
      <c r="I113" s="133"/>
      <c r="J113" s="133"/>
      <c r="K113" s="133"/>
    </row>
    <row r="114" spans="1:11" x14ac:dyDescent="0.25">
      <c r="A114" s="134"/>
      <c r="B114" s="132"/>
      <c r="C114" s="132"/>
      <c r="D114" s="132"/>
      <c r="E114" s="132"/>
      <c r="F114" s="132"/>
      <c r="G114" s="132"/>
      <c r="H114" s="132"/>
      <c r="I114" s="133"/>
      <c r="J114" s="133"/>
      <c r="K114" s="133"/>
    </row>
    <row r="115" spans="1:11" x14ac:dyDescent="0.25">
      <c r="A115" s="134"/>
      <c r="B115" s="132"/>
      <c r="C115" s="132"/>
      <c r="D115" s="132"/>
      <c r="E115" s="132"/>
      <c r="F115" s="132"/>
      <c r="G115" s="132"/>
      <c r="H115" s="132"/>
      <c r="I115" s="133"/>
      <c r="J115" s="133"/>
      <c r="K115" s="133"/>
    </row>
    <row r="116" spans="1:11" x14ac:dyDescent="0.25">
      <c r="A116" s="134"/>
      <c r="B116" s="132"/>
      <c r="C116" s="132"/>
      <c r="D116" s="132"/>
      <c r="E116" s="132"/>
      <c r="F116" s="132"/>
      <c r="G116" s="132"/>
      <c r="H116" s="132"/>
      <c r="I116" s="133"/>
      <c r="J116" s="133"/>
      <c r="K116" s="133"/>
    </row>
    <row r="117" spans="1:11" x14ac:dyDescent="0.25">
      <c r="A117" s="134"/>
      <c r="B117" s="132"/>
      <c r="C117" s="132"/>
      <c r="D117" s="132"/>
      <c r="E117" s="132"/>
      <c r="F117" s="132"/>
      <c r="G117" s="132"/>
      <c r="H117" s="132"/>
      <c r="I117" s="133"/>
      <c r="J117" s="133"/>
      <c r="K117" s="133"/>
    </row>
    <row r="118" spans="1:11" x14ac:dyDescent="0.25">
      <c r="A118" s="134"/>
      <c r="B118" s="132"/>
      <c r="C118" s="132"/>
      <c r="D118" s="132"/>
      <c r="E118" s="132"/>
      <c r="F118" s="132"/>
      <c r="G118" s="132"/>
      <c r="H118" s="132"/>
      <c r="I118" s="133"/>
      <c r="J118" s="133"/>
      <c r="K118" s="133"/>
    </row>
    <row r="119" spans="1:11" x14ac:dyDescent="0.25">
      <c r="A119" s="134"/>
      <c r="B119" s="132"/>
      <c r="C119" s="132"/>
      <c r="D119" s="132"/>
      <c r="E119" s="132"/>
      <c r="F119" s="132"/>
      <c r="G119" s="132"/>
      <c r="H119" s="132"/>
      <c r="I119" s="133"/>
      <c r="J119" s="133"/>
      <c r="K119" s="133"/>
    </row>
    <row r="120" spans="1:11" x14ac:dyDescent="0.25">
      <c r="A120" s="134"/>
      <c r="B120" s="132"/>
      <c r="C120" s="132"/>
      <c r="D120" s="132"/>
      <c r="E120" s="132"/>
      <c r="F120" s="132"/>
      <c r="G120" s="132"/>
      <c r="H120" s="132"/>
      <c r="I120" s="133"/>
      <c r="J120" s="133"/>
      <c r="K120" s="133"/>
    </row>
    <row r="121" spans="1:11" x14ac:dyDescent="0.25">
      <c r="A121" s="134"/>
      <c r="B121" s="132"/>
      <c r="C121" s="132"/>
      <c r="D121" s="132"/>
      <c r="E121" s="132"/>
      <c r="F121" s="132"/>
      <c r="G121" s="132"/>
      <c r="H121" s="132"/>
      <c r="I121" s="133"/>
      <c r="J121" s="133"/>
      <c r="K121" s="133"/>
    </row>
    <row r="122" spans="1:11" x14ac:dyDescent="0.25">
      <c r="A122" s="134"/>
      <c r="B122" s="132"/>
      <c r="C122" s="132"/>
      <c r="D122" s="132"/>
      <c r="E122" s="132"/>
      <c r="F122" s="132"/>
      <c r="G122" s="132"/>
      <c r="H122" s="132"/>
      <c r="I122" s="133"/>
      <c r="J122" s="133"/>
      <c r="K122" s="133"/>
    </row>
    <row r="123" spans="1:11" x14ac:dyDescent="0.25">
      <c r="A123" s="134"/>
      <c r="B123" s="132"/>
      <c r="C123" s="132"/>
      <c r="D123" s="132"/>
      <c r="E123" s="132"/>
      <c r="F123" s="132"/>
      <c r="G123" s="132"/>
      <c r="H123" s="132"/>
      <c r="I123" s="133"/>
      <c r="J123" s="133"/>
      <c r="K123" s="133"/>
    </row>
    <row r="124" spans="1:11" x14ac:dyDescent="0.25">
      <c r="A124" s="134"/>
      <c r="B124" s="132"/>
      <c r="C124" s="132"/>
      <c r="D124" s="132"/>
      <c r="E124" s="132"/>
      <c r="F124" s="132"/>
      <c r="G124" s="132"/>
      <c r="H124" s="132"/>
      <c r="I124" s="133"/>
      <c r="J124" s="133"/>
      <c r="K124" s="133"/>
    </row>
    <row r="125" spans="1:11" x14ac:dyDescent="0.25">
      <c r="A125" s="134"/>
      <c r="B125" s="132"/>
      <c r="C125" s="132"/>
      <c r="D125" s="132"/>
      <c r="E125" s="132"/>
      <c r="F125" s="132"/>
      <c r="G125" s="132"/>
      <c r="H125" s="132"/>
      <c r="I125" s="133"/>
      <c r="J125" s="133"/>
      <c r="K125" s="133"/>
    </row>
    <row r="126" spans="1:11" x14ac:dyDescent="0.25">
      <c r="A126" s="134"/>
      <c r="B126" s="132"/>
      <c r="C126" s="132"/>
      <c r="D126" s="132"/>
      <c r="E126" s="132"/>
      <c r="F126" s="132"/>
      <c r="G126" s="132"/>
      <c r="H126" s="132"/>
      <c r="I126" s="133"/>
      <c r="J126" s="133"/>
      <c r="K126" s="133"/>
    </row>
    <row r="127" spans="1:11" x14ac:dyDescent="0.25">
      <c r="A127" s="134"/>
      <c r="B127" s="132"/>
      <c r="C127" s="132"/>
      <c r="D127" s="132"/>
      <c r="E127" s="132"/>
      <c r="F127" s="132"/>
      <c r="G127" s="132"/>
      <c r="H127" s="132"/>
      <c r="I127" s="133"/>
      <c r="J127" s="133"/>
      <c r="K127" s="133"/>
    </row>
    <row r="128" spans="1:11" x14ac:dyDescent="0.25">
      <c r="A128" s="134"/>
      <c r="B128" s="132"/>
      <c r="C128" s="132"/>
      <c r="D128" s="132"/>
      <c r="E128" s="132"/>
      <c r="F128" s="132"/>
      <c r="G128" s="132"/>
      <c r="H128" s="132"/>
      <c r="I128" s="133"/>
      <c r="J128" s="133"/>
      <c r="K128" s="133"/>
    </row>
    <row r="129" spans="1:11" x14ac:dyDescent="0.25">
      <c r="A129" s="134"/>
      <c r="B129" s="132"/>
      <c r="C129" s="132"/>
      <c r="D129" s="132"/>
      <c r="E129" s="132"/>
      <c r="F129" s="132"/>
      <c r="G129" s="132"/>
      <c r="H129" s="132"/>
      <c r="I129" s="133"/>
      <c r="J129" s="133"/>
      <c r="K129" s="133"/>
    </row>
    <row r="130" spans="1:11" x14ac:dyDescent="0.25">
      <c r="A130" s="134"/>
      <c r="B130" s="132"/>
      <c r="C130" s="132"/>
      <c r="D130" s="132"/>
      <c r="E130" s="132"/>
      <c r="F130" s="132"/>
      <c r="G130" s="132"/>
      <c r="H130" s="132"/>
      <c r="I130" s="133"/>
      <c r="J130" s="133"/>
      <c r="K130" s="133"/>
    </row>
    <row r="131" spans="1:11" x14ac:dyDescent="0.25">
      <c r="A131" s="134"/>
      <c r="B131" s="132"/>
      <c r="C131" s="132"/>
      <c r="D131" s="132"/>
      <c r="E131" s="132"/>
      <c r="F131" s="132"/>
      <c r="G131" s="132"/>
      <c r="H131" s="132"/>
      <c r="I131" s="133"/>
      <c r="J131" s="133"/>
      <c r="K131" s="133"/>
    </row>
    <row r="132" spans="1:11" x14ac:dyDescent="0.25">
      <c r="A132" s="134"/>
      <c r="B132" s="132"/>
      <c r="C132" s="132"/>
      <c r="D132" s="132"/>
      <c r="E132" s="132"/>
      <c r="F132" s="132"/>
      <c r="G132" s="132"/>
      <c r="H132" s="132"/>
      <c r="I132" s="133"/>
      <c r="J132" s="133"/>
      <c r="K132" s="133"/>
    </row>
    <row r="133" spans="1:11" x14ac:dyDescent="0.25">
      <c r="A133" s="134"/>
      <c r="B133" s="132"/>
      <c r="C133" s="132"/>
      <c r="D133" s="132"/>
      <c r="E133" s="132"/>
      <c r="F133" s="132"/>
      <c r="G133" s="132"/>
      <c r="H133" s="132"/>
      <c r="I133" s="133"/>
      <c r="J133" s="133"/>
      <c r="K133" s="133"/>
    </row>
    <row r="134" spans="1:11" x14ac:dyDescent="0.25">
      <c r="A134" s="134"/>
      <c r="B134" s="132"/>
      <c r="C134" s="132"/>
      <c r="D134" s="132"/>
      <c r="E134" s="132"/>
      <c r="F134" s="132"/>
      <c r="G134" s="132"/>
      <c r="H134" s="132"/>
      <c r="I134" s="133"/>
      <c r="J134" s="133"/>
      <c r="K134" s="133"/>
    </row>
    <row r="135" spans="1:11" x14ac:dyDescent="0.25">
      <c r="A135" s="134"/>
      <c r="B135" s="132"/>
      <c r="C135" s="132"/>
      <c r="D135" s="132"/>
      <c r="E135" s="132"/>
      <c r="F135" s="132"/>
      <c r="G135" s="132"/>
      <c r="H135" s="132"/>
      <c r="I135" s="133"/>
      <c r="J135" s="133"/>
      <c r="K135" s="133"/>
    </row>
    <row r="136" spans="1:11" x14ac:dyDescent="0.25">
      <c r="A136" s="134"/>
      <c r="B136" s="132"/>
      <c r="C136" s="132"/>
      <c r="D136" s="132"/>
      <c r="E136" s="132"/>
      <c r="F136" s="132"/>
      <c r="G136" s="132"/>
      <c r="H136" s="132"/>
      <c r="I136" s="133"/>
      <c r="J136" s="133"/>
      <c r="K136" s="133"/>
    </row>
    <row r="137" spans="1:11" x14ac:dyDescent="0.25">
      <c r="A137" s="134"/>
      <c r="B137" s="132"/>
      <c r="C137" s="132"/>
      <c r="D137" s="132"/>
      <c r="E137" s="132"/>
      <c r="F137" s="132"/>
      <c r="G137" s="132"/>
      <c r="H137" s="132"/>
      <c r="I137" s="133"/>
      <c r="J137" s="133"/>
      <c r="K137" s="133"/>
    </row>
    <row r="138" spans="1:11" x14ac:dyDescent="0.25">
      <c r="A138" s="134"/>
      <c r="B138" s="132"/>
      <c r="C138" s="132"/>
      <c r="D138" s="132"/>
      <c r="E138" s="132"/>
      <c r="F138" s="132"/>
      <c r="G138" s="132"/>
      <c r="H138" s="132"/>
      <c r="I138" s="133"/>
      <c r="J138" s="133"/>
      <c r="K138" s="133"/>
    </row>
    <row r="139" spans="1:11" x14ac:dyDescent="0.25">
      <c r="A139" s="134"/>
      <c r="B139" s="132"/>
      <c r="C139" s="132"/>
      <c r="D139" s="132"/>
      <c r="E139" s="132"/>
      <c r="F139" s="132"/>
      <c r="G139" s="132"/>
      <c r="H139" s="132"/>
      <c r="I139" s="133"/>
      <c r="J139" s="133"/>
      <c r="K139" s="133"/>
    </row>
    <row r="140" spans="1:11" x14ac:dyDescent="0.25">
      <c r="A140" s="134"/>
      <c r="B140" s="132"/>
      <c r="C140" s="132"/>
      <c r="D140" s="132"/>
      <c r="E140" s="132"/>
      <c r="F140" s="132"/>
      <c r="G140" s="132"/>
      <c r="H140" s="132"/>
      <c r="I140" s="133"/>
      <c r="J140" s="133"/>
      <c r="K140" s="133"/>
    </row>
    <row r="141" spans="1:11" x14ac:dyDescent="0.25">
      <c r="A141" s="134"/>
      <c r="B141" s="132"/>
      <c r="C141" s="132"/>
      <c r="D141" s="132"/>
      <c r="E141" s="132"/>
      <c r="F141" s="132"/>
      <c r="G141" s="132"/>
      <c r="H141" s="132"/>
      <c r="I141" s="133"/>
      <c r="J141" s="133"/>
      <c r="K141" s="133"/>
    </row>
    <row r="142" spans="1:11" x14ac:dyDescent="0.25">
      <c r="A142" s="134"/>
      <c r="B142" s="132"/>
      <c r="C142" s="132"/>
      <c r="D142" s="132"/>
      <c r="E142" s="132"/>
      <c r="F142" s="132"/>
      <c r="G142" s="132"/>
      <c r="H142" s="132"/>
      <c r="I142" s="133"/>
      <c r="J142" s="133"/>
      <c r="K142" s="133"/>
    </row>
    <row r="143" spans="1:11" x14ac:dyDescent="0.25">
      <c r="A143" s="134"/>
      <c r="B143" s="132"/>
      <c r="C143" s="132"/>
      <c r="D143" s="132"/>
      <c r="E143" s="132"/>
      <c r="F143" s="132"/>
      <c r="G143" s="132"/>
      <c r="H143" s="132"/>
      <c r="I143" s="133"/>
      <c r="J143" s="133"/>
      <c r="K143" s="133"/>
    </row>
    <row r="144" spans="1:11" x14ac:dyDescent="0.25">
      <c r="A144" s="134"/>
      <c r="B144" s="132"/>
      <c r="C144" s="132"/>
      <c r="D144" s="132"/>
      <c r="E144" s="132"/>
      <c r="F144" s="132"/>
      <c r="G144" s="132"/>
      <c r="H144" s="132"/>
      <c r="I144" s="133"/>
      <c r="J144" s="133"/>
      <c r="K144" s="133"/>
    </row>
    <row r="145" spans="1:11" x14ac:dyDescent="0.25">
      <c r="A145" s="134"/>
      <c r="B145" s="132"/>
      <c r="C145" s="132"/>
      <c r="D145" s="132"/>
      <c r="E145" s="132"/>
      <c r="F145" s="132"/>
      <c r="G145" s="132"/>
      <c r="H145" s="132"/>
      <c r="I145" s="133"/>
      <c r="J145" s="133"/>
      <c r="K145" s="133"/>
    </row>
    <row r="146" spans="1:11" x14ac:dyDescent="0.25">
      <c r="A146" s="134"/>
      <c r="B146" s="132"/>
      <c r="C146" s="132"/>
      <c r="D146" s="132"/>
      <c r="E146" s="132"/>
      <c r="F146" s="132"/>
      <c r="G146" s="132"/>
      <c r="H146" s="132"/>
      <c r="I146" s="133"/>
      <c r="J146" s="133"/>
      <c r="K146" s="133"/>
    </row>
    <row r="147" spans="1:11" x14ac:dyDescent="0.25">
      <c r="A147" s="134"/>
      <c r="B147" s="132"/>
      <c r="C147" s="132"/>
      <c r="D147" s="132"/>
      <c r="E147" s="132"/>
      <c r="F147" s="132"/>
      <c r="G147" s="132"/>
      <c r="H147" s="132"/>
      <c r="I147" s="133"/>
      <c r="J147" s="133"/>
      <c r="K147" s="133"/>
    </row>
    <row r="148" spans="1:11" x14ac:dyDescent="0.25">
      <c r="A148" s="134"/>
      <c r="B148" s="132"/>
      <c r="C148" s="132"/>
      <c r="D148" s="132"/>
      <c r="E148" s="132"/>
      <c r="F148" s="132"/>
      <c r="G148" s="132"/>
      <c r="H148" s="132"/>
      <c r="I148" s="133"/>
      <c r="J148" s="133"/>
      <c r="K148" s="133"/>
    </row>
    <row r="149" spans="1:11" x14ac:dyDescent="0.25">
      <c r="A149" s="134"/>
      <c r="B149" s="132"/>
      <c r="C149" s="132"/>
      <c r="D149" s="132"/>
      <c r="E149" s="132"/>
      <c r="F149" s="132"/>
      <c r="G149" s="132"/>
      <c r="H149" s="132"/>
      <c r="I149" s="133"/>
      <c r="J149" s="133"/>
      <c r="K149" s="133"/>
    </row>
    <row r="150" spans="1:11" x14ac:dyDescent="0.25">
      <c r="A150" s="134"/>
      <c r="B150" s="132"/>
      <c r="C150" s="132"/>
      <c r="D150" s="132"/>
      <c r="E150" s="132"/>
      <c r="F150" s="132"/>
      <c r="G150" s="132"/>
      <c r="H150" s="132"/>
      <c r="I150" s="133"/>
      <c r="J150" s="133"/>
      <c r="K150" s="133"/>
    </row>
    <row r="151" spans="1:11" x14ac:dyDescent="0.25">
      <c r="A151" s="134"/>
      <c r="B151" s="132"/>
      <c r="C151" s="132"/>
      <c r="D151" s="132"/>
      <c r="E151" s="132"/>
      <c r="F151" s="132"/>
      <c r="G151" s="132"/>
      <c r="H151" s="132"/>
      <c r="I151" s="133"/>
      <c r="J151" s="133"/>
      <c r="K151" s="133"/>
    </row>
    <row r="152" spans="1:11" x14ac:dyDescent="0.25">
      <c r="A152" s="134"/>
      <c r="B152" s="132"/>
      <c r="C152" s="132"/>
      <c r="D152" s="132"/>
      <c r="E152" s="132"/>
      <c r="F152" s="132"/>
      <c r="G152" s="132"/>
      <c r="H152" s="132"/>
      <c r="I152" s="133"/>
      <c r="J152" s="133"/>
      <c r="K152" s="133"/>
    </row>
    <row r="153" spans="1:11" x14ac:dyDescent="0.25">
      <c r="A153" s="134"/>
      <c r="B153" s="132"/>
      <c r="C153" s="132"/>
      <c r="D153" s="132"/>
      <c r="E153" s="132"/>
      <c r="F153" s="132"/>
      <c r="G153" s="132"/>
      <c r="H153" s="132"/>
      <c r="I153" s="133"/>
      <c r="J153" s="133"/>
      <c r="K153" s="133"/>
    </row>
    <row r="154" spans="1:11" x14ac:dyDescent="0.25">
      <c r="A154" s="134"/>
      <c r="B154" s="132"/>
      <c r="C154" s="132"/>
      <c r="D154" s="132"/>
      <c r="E154" s="132"/>
      <c r="F154" s="132"/>
      <c r="G154" s="132"/>
      <c r="H154" s="132"/>
      <c r="I154" s="133"/>
      <c r="J154" s="133"/>
      <c r="K154" s="133"/>
    </row>
    <row r="155" spans="1:11" x14ac:dyDescent="0.25">
      <c r="A155" s="134"/>
      <c r="B155" s="132"/>
      <c r="C155" s="132"/>
      <c r="D155" s="132"/>
      <c r="E155" s="132"/>
      <c r="F155" s="132"/>
      <c r="G155" s="132"/>
      <c r="H155" s="132"/>
      <c r="I155" s="133"/>
      <c r="J155" s="133"/>
      <c r="K155" s="133"/>
    </row>
    <row r="156" spans="1:11" x14ac:dyDescent="0.25">
      <c r="A156" s="134"/>
      <c r="B156" s="132"/>
      <c r="C156" s="132"/>
      <c r="D156" s="132"/>
      <c r="E156" s="132"/>
      <c r="F156" s="132"/>
      <c r="G156" s="132"/>
      <c r="H156" s="132"/>
      <c r="I156" s="133"/>
      <c r="J156" s="133"/>
      <c r="K156" s="133"/>
    </row>
    <row r="157" spans="1:11" x14ac:dyDescent="0.25">
      <c r="A157" s="134"/>
      <c r="B157" s="132"/>
      <c r="C157" s="132"/>
      <c r="D157" s="132"/>
      <c r="E157" s="132"/>
      <c r="F157" s="132"/>
      <c r="G157" s="132"/>
      <c r="H157" s="132"/>
      <c r="I157" s="133"/>
      <c r="J157" s="133"/>
      <c r="K157" s="133"/>
    </row>
    <row r="158" spans="1:11" x14ac:dyDescent="0.25">
      <c r="A158" s="134"/>
      <c r="B158" s="132"/>
      <c r="C158" s="132"/>
      <c r="D158" s="132"/>
      <c r="E158" s="132"/>
      <c r="F158" s="132"/>
      <c r="G158" s="132"/>
      <c r="H158" s="132"/>
      <c r="I158" s="133"/>
      <c r="J158" s="133"/>
      <c r="K158" s="133"/>
    </row>
    <row r="159" spans="1:11" x14ac:dyDescent="0.25">
      <c r="A159" s="134"/>
      <c r="B159" s="132"/>
      <c r="C159" s="132"/>
      <c r="D159" s="132"/>
      <c r="E159" s="132"/>
      <c r="F159" s="132"/>
      <c r="G159" s="132"/>
      <c r="H159" s="132"/>
      <c r="I159" s="133"/>
      <c r="J159" s="133"/>
      <c r="K159" s="133"/>
    </row>
    <row r="160" spans="1:11" x14ac:dyDescent="0.25">
      <c r="A160" s="134"/>
      <c r="B160" s="132"/>
      <c r="C160" s="132"/>
      <c r="D160" s="132"/>
      <c r="E160" s="132"/>
      <c r="F160" s="132"/>
      <c r="G160" s="132"/>
      <c r="H160" s="132"/>
      <c r="I160" s="133"/>
      <c r="J160" s="133"/>
      <c r="K160" s="133"/>
    </row>
    <row r="161" spans="1:11" x14ac:dyDescent="0.25">
      <c r="A161" s="134"/>
      <c r="B161" s="132"/>
      <c r="C161" s="132"/>
      <c r="D161" s="132"/>
      <c r="E161" s="132"/>
      <c r="F161" s="132"/>
      <c r="G161" s="132"/>
      <c r="H161" s="132"/>
      <c r="I161" s="133"/>
      <c r="J161" s="133"/>
      <c r="K161" s="133"/>
    </row>
    <row r="162" spans="1:11" x14ac:dyDescent="0.25">
      <c r="A162" s="134"/>
      <c r="B162" s="132"/>
      <c r="C162" s="132"/>
      <c r="D162" s="132"/>
      <c r="E162" s="132"/>
      <c r="F162" s="132"/>
      <c r="G162" s="132"/>
      <c r="H162" s="132"/>
      <c r="I162" s="133"/>
      <c r="J162" s="133"/>
      <c r="K162" s="133"/>
    </row>
    <row r="163" spans="1:11" x14ac:dyDescent="0.25">
      <c r="A163" s="134"/>
      <c r="B163" s="132"/>
      <c r="C163" s="132"/>
      <c r="D163" s="132"/>
      <c r="E163" s="132"/>
      <c r="F163" s="132"/>
      <c r="G163" s="132"/>
      <c r="H163" s="132"/>
      <c r="I163" s="133"/>
      <c r="J163" s="133"/>
      <c r="K163" s="133"/>
    </row>
    <row r="164" spans="1:11" x14ac:dyDescent="0.25">
      <c r="A164" s="134"/>
      <c r="B164" s="132"/>
      <c r="C164" s="132"/>
      <c r="D164" s="132"/>
      <c r="E164" s="132"/>
      <c r="F164" s="132"/>
      <c r="G164" s="132"/>
      <c r="H164" s="132"/>
      <c r="I164" s="133"/>
      <c r="J164" s="133"/>
      <c r="K164" s="133"/>
    </row>
    <row r="165" spans="1:11" x14ac:dyDescent="0.25">
      <c r="A165" s="134"/>
      <c r="B165" s="132"/>
      <c r="C165" s="132"/>
      <c r="D165" s="132"/>
      <c r="E165" s="132"/>
      <c r="F165" s="132"/>
      <c r="G165" s="132"/>
      <c r="H165" s="132"/>
      <c r="I165" s="133"/>
      <c r="J165" s="133"/>
      <c r="K165" s="133"/>
    </row>
    <row r="166" spans="1:11" x14ac:dyDescent="0.25">
      <c r="A166" s="134"/>
      <c r="B166" s="132"/>
      <c r="C166" s="132"/>
      <c r="D166" s="132"/>
      <c r="E166" s="132"/>
      <c r="F166" s="132"/>
      <c r="G166" s="132"/>
      <c r="H166" s="132"/>
      <c r="I166" s="133"/>
      <c r="J166" s="133"/>
      <c r="K166" s="133"/>
    </row>
    <row r="167" spans="1:11" x14ac:dyDescent="0.25">
      <c r="A167" s="134"/>
      <c r="B167" s="132"/>
      <c r="C167" s="132"/>
      <c r="D167" s="132"/>
      <c r="E167" s="132"/>
      <c r="F167" s="132"/>
      <c r="G167" s="132"/>
      <c r="H167" s="132"/>
      <c r="I167" s="133"/>
      <c r="J167" s="133"/>
      <c r="K167" s="133"/>
    </row>
    <row r="168" spans="1:11" x14ac:dyDescent="0.25">
      <c r="A168" s="134"/>
      <c r="B168" s="132"/>
      <c r="C168" s="132"/>
      <c r="D168" s="132"/>
      <c r="E168" s="132"/>
      <c r="F168" s="132"/>
      <c r="G168" s="132"/>
      <c r="H168" s="132"/>
      <c r="I168" s="133"/>
      <c r="J168" s="133"/>
      <c r="K168" s="133"/>
    </row>
    <row r="169" spans="1:11" x14ac:dyDescent="0.25">
      <c r="A169" s="134"/>
      <c r="B169" s="132"/>
      <c r="C169" s="132"/>
      <c r="D169" s="132"/>
      <c r="E169" s="132"/>
      <c r="F169" s="132"/>
      <c r="G169" s="132"/>
      <c r="H169" s="132"/>
      <c r="I169" s="133"/>
      <c r="J169" s="133"/>
      <c r="K169" s="133"/>
    </row>
    <row r="170" spans="1:11" x14ac:dyDescent="0.25">
      <c r="A170" s="134"/>
      <c r="B170" s="132"/>
      <c r="C170" s="132"/>
      <c r="D170" s="132"/>
      <c r="E170" s="132"/>
      <c r="F170" s="132"/>
      <c r="G170" s="132"/>
      <c r="H170" s="132"/>
      <c r="I170" s="133"/>
      <c r="J170" s="133"/>
      <c r="K170" s="133"/>
    </row>
    <row r="171" spans="1:11" x14ac:dyDescent="0.25">
      <c r="A171" s="134"/>
      <c r="B171" s="132"/>
      <c r="C171" s="132"/>
      <c r="D171" s="132"/>
      <c r="E171" s="132"/>
      <c r="F171" s="132"/>
      <c r="G171" s="132"/>
      <c r="H171" s="132"/>
      <c r="I171" s="133"/>
      <c r="J171" s="133"/>
      <c r="K171" s="133"/>
    </row>
    <row r="172" spans="1:11" x14ac:dyDescent="0.25">
      <c r="A172" s="134"/>
      <c r="B172" s="132"/>
      <c r="C172" s="132"/>
      <c r="D172" s="132"/>
      <c r="E172" s="132"/>
      <c r="F172" s="132"/>
      <c r="G172" s="132"/>
      <c r="H172" s="132"/>
      <c r="I172" s="133"/>
      <c r="J172" s="133"/>
      <c r="K172" s="133"/>
    </row>
    <row r="173" spans="1:11" x14ac:dyDescent="0.25">
      <c r="A173" s="134"/>
      <c r="B173" s="132"/>
      <c r="C173" s="132"/>
      <c r="D173" s="132"/>
      <c r="E173" s="132"/>
      <c r="F173" s="132"/>
      <c r="G173" s="132"/>
      <c r="H173" s="132"/>
      <c r="I173" s="133"/>
      <c r="J173" s="133"/>
      <c r="K173" s="133"/>
    </row>
    <row r="174" spans="1:11" x14ac:dyDescent="0.25">
      <c r="A174" s="134"/>
      <c r="B174" s="132"/>
      <c r="C174" s="132"/>
      <c r="D174" s="132"/>
      <c r="E174" s="132"/>
      <c r="F174" s="132"/>
      <c r="G174" s="132"/>
      <c r="H174" s="132"/>
      <c r="I174" s="133"/>
      <c r="J174" s="133"/>
      <c r="K174" s="133"/>
    </row>
    <row r="175" spans="1:11" x14ac:dyDescent="0.25">
      <c r="A175" s="134"/>
      <c r="B175" s="132"/>
      <c r="C175" s="132"/>
      <c r="D175" s="132"/>
      <c r="E175" s="132"/>
      <c r="F175" s="132"/>
      <c r="G175" s="132"/>
      <c r="H175" s="132"/>
      <c r="I175" s="133"/>
      <c r="J175" s="133"/>
      <c r="K175" s="133"/>
    </row>
    <row r="176" spans="1:11" x14ac:dyDescent="0.25">
      <c r="A176" s="134"/>
      <c r="B176" s="132"/>
      <c r="C176" s="132"/>
      <c r="D176" s="132"/>
      <c r="E176" s="132"/>
      <c r="F176" s="132"/>
      <c r="G176" s="132"/>
      <c r="H176" s="132"/>
      <c r="I176" s="133"/>
      <c r="J176" s="133"/>
      <c r="K176" s="133"/>
    </row>
    <row r="177" spans="1:11" x14ac:dyDescent="0.25">
      <c r="A177" s="134"/>
      <c r="B177" s="132"/>
      <c r="C177" s="132"/>
      <c r="D177" s="132"/>
      <c r="E177" s="132"/>
      <c r="F177" s="132"/>
      <c r="G177" s="132"/>
      <c r="H177" s="132"/>
      <c r="I177" s="133"/>
      <c r="J177" s="133"/>
      <c r="K177" s="133"/>
    </row>
    <row r="178" spans="1:11" x14ac:dyDescent="0.25">
      <c r="A178" s="134"/>
      <c r="B178" s="132"/>
      <c r="C178" s="132"/>
      <c r="D178" s="132"/>
      <c r="E178" s="132"/>
      <c r="F178" s="132"/>
      <c r="G178" s="132"/>
      <c r="H178" s="132"/>
      <c r="I178" s="133"/>
      <c r="J178" s="133"/>
      <c r="K178" s="133"/>
    </row>
    <row r="179" spans="1:11" x14ac:dyDescent="0.25">
      <c r="A179" s="134"/>
      <c r="B179" s="132"/>
      <c r="C179" s="132"/>
      <c r="D179" s="132"/>
      <c r="E179" s="132"/>
      <c r="F179" s="132"/>
      <c r="G179" s="132"/>
      <c r="H179" s="132"/>
      <c r="I179" s="133"/>
      <c r="J179" s="133"/>
      <c r="K179" s="133"/>
    </row>
    <row r="180" spans="1:11" x14ac:dyDescent="0.25">
      <c r="A180" s="134"/>
      <c r="B180" s="132"/>
      <c r="C180" s="132"/>
      <c r="D180" s="132"/>
      <c r="E180" s="132"/>
      <c r="F180" s="132"/>
      <c r="G180" s="132"/>
      <c r="H180" s="132"/>
      <c r="I180" s="133"/>
      <c r="J180" s="133"/>
      <c r="K180" s="133"/>
    </row>
    <row r="181" spans="1:11" x14ac:dyDescent="0.25">
      <c r="A181" s="134"/>
      <c r="B181" s="132"/>
      <c r="C181" s="132"/>
      <c r="D181" s="132"/>
      <c r="E181" s="132"/>
      <c r="F181" s="132"/>
      <c r="G181" s="132"/>
      <c r="H181" s="132"/>
      <c r="I181" s="133"/>
      <c r="J181" s="133"/>
      <c r="K181" s="133"/>
    </row>
    <row r="182" spans="1:11" x14ac:dyDescent="0.25">
      <c r="A182" s="134"/>
      <c r="B182" s="132"/>
      <c r="C182" s="132"/>
      <c r="D182" s="132"/>
      <c r="E182" s="132"/>
      <c r="F182" s="132"/>
      <c r="G182" s="132"/>
      <c r="H182" s="132"/>
      <c r="I182" s="133"/>
      <c r="J182" s="133"/>
      <c r="K182" s="133"/>
    </row>
    <row r="183" spans="1:11" x14ac:dyDescent="0.25">
      <c r="A183" s="134"/>
      <c r="B183" s="132"/>
      <c r="C183" s="132"/>
      <c r="D183" s="132"/>
      <c r="E183" s="132"/>
      <c r="F183" s="132"/>
      <c r="G183" s="132"/>
      <c r="H183" s="132"/>
      <c r="I183" s="133"/>
      <c r="J183" s="133"/>
      <c r="K183" s="133"/>
    </row>
    <row r="184" spans="1:11" x14ac:dyDescent="0.25">
      <c r="A184" s="134"/>
      <c r="B184" s="132"/>
      <c r="C184" s="132"/>
      <c r="D184" s="132"/>
      <c r="E184" s="132"/>
      <c r="F184" s="132"/>
      <c r="G184" s="132"/>
      <c r="H184" s="132"/>
      <c r="I184" s="133"/>
      <c r="J184" s="133"/>
      <c r="K184" s="133"/>
    </row>
    <row r="185" spans="1:11" x14ac:dyDescent="0.25">
      <c r="A185" s="134"/>
      <c r="B185" s="132"/>
      <c r="C185" s="132"/>
      <c r="D185" s="132"/>
      <c r="E185" s="132"/>
      <c r="F185" s="132"/>
      <c r="G185" s="132"/>
      <c r="H185" s="132"/>
      <c r="I185" s="133"/>
      <c r="J185" s="133"/>
      <c r="K185" s="133"/>
    </row>
    <row r="186" spans="1:11" x14ac:dyDescent="0.25">
      <c r="A186" s="134"/>
      <c r="B186" s="132"/>
      <c r="C186" s="132"/>
      <c r="D186" s="132"/>
      <c r="E186" s="132"/>
      <c r="F186" s="132"/>
      <c r="G186" s="132"/>
      <c r="H186" s="132"/>
      <c r="I186" s="133"/>
      <c r="J186" s="133"/>
      <c r="K186" s="133"/>
    </row>
    <row r="187" spans="1:11" x14ac:dyDescent="0.25">
      <c r="A187" s="134"/>
      <c r="B187" s="132"/>
      <c r="C187" s="132"/>
      <c r="D187" s="132"/>
      <c r="E187" s="132"/>
      <c r="F187" s="132"/>
      <c r="G187" s="132"/>
      <c r="H187" s="132"/>
      <c r="I187" s="133"/>
      <c r="J187" s="133"/>
      <c r="K187" s="133"/>
    </row>
    <row r="188" spans="1:11" x14ac:dyDescent="0.25">
      <c r="A188" s="134"/>
      <c r="B188" s="132"/>
      <c r="C188" s="132"/>
      <c r="D188" s="132"/>
      <c r="E188" s="132"/>
      <c r="F188" s="132"/>
      <c r="G188" s="132"/>
      <c r="H188" s="132"/>
      <c r="I188" s="133"/>
      <c r="J188" s="133"/>
      <c r="K188" s="133"/>
    </row>
    <row r="189" spans="1:11" x14ac:dyDescent="0.25">
      <c r="A189" s="134"/>
      <c r="B189" s="132"/>
      <c r="C189" s="132"/>
      <c r="D189" s="132"/>
      <c r="E189" s="132"/>
      <c r="F189" s="132"/>
      <c r="G189" s="132"/>
      <c r="H189" s="132"/>
      <c r="I189" s="133"/>
      <c r="J189" s="133"/>
      <c r="K189" s="133"/>
    </row>
    <row r="190" spans="1:11" x14ac:dyDescent="0.25">
      <c r="A190" s="134"/>
      <c r="B190" s="132"/>
      <c r="C190" s="132"/>
      <c r="D190" s="132"/>
      <c r="E190" s="132"/>
      <c r="F190" s="132"/>
      <c r="G190" s="132"/>
      <c r="H190" s="132"/>
      <c r="I190" s="133"/>
      <c r="J190" s="133"/>
      <c r="K190" s="133"/>
    </row>
    <row r="191" spans="1:11" x14ac:dyDescent="0.25">
      <c r="A191" s="134"/>
      <c r="B191" s="132"/>
      <c r="C191" s="132"/>
      <c r="D191" s="132"/>
      <c r="E191" s="132"/>
      <c r="F191" s="132"/>
      <c r="G191" s="132"/>
      <c r="H191" s="132"/>
      <c r="I191" s="133"/>
      <c r="J191" s="133"/>
      <c r="K191" s="133"/>
    </row>
    <row r="192" spans="1:11" x14ac:dyDescent="0.25">
      <c r="A192" s="134"/>
      <c r="B192" s="132"/>
      <c r="C192" s="132"/>
      <c r="D192" s="132"/>
      <c r="E192" s="132"/>
      <c r="F192" s="132"/>
      <c r="G192" s="132"/>
      <c r="H192" s="132"/>
      <c r="I192" s="133"/>
      <c r="J192" s="133"/>
      <c r="K192" s="133"/>
    </row>
    <row r="193" spans="1:11" x14ac:dyDescent="0.25">
      <c r="A193" s="134"/>
      <c r="B193" s="132"/>
      <c r="C193" s="132"/>
      <c r="D193" s="132"/>
      <c r="E193" s="132"/>
      <c r="F193" s="132"/>
      <c r="G193" s="132"/>
      <c r="H193" s="132"/>
      <c r="I193" s="133"/>
      <c r="J193" s="133"/>
      <c r="K193" s="133"/>
    </row>
    <row r="194" spans="1:11" x14ac:dyDescent="0.25">
      <c r="A194" s="134"/>
      <c r="B194" s="132"/>
      <c r="C194" s="132"/>
      <c r="D194" s="132"/>
      <c r="E194" s="132"/>
      <c r="F194" s="132"/>
      <c r="G194" s="132"/>
      <c r="H194" s="132"/>
      <c r="I194" s="133"/>
      <c r="J194" s="133"/>
      <c r="K194" s="133"/>
    </row>
    <row r="195" spans="1:11" x14ac:dyDescent="0.25">
      <c r="A195" s="134"/>
      <c r="B195" s="132"/>
      <c r="C195" s="132"/>
      <c r="D195" s="132"/>
      <c r="E195" s="132"/>
      <c r="F195" s="132"/>
      <c r="G195" s="132"/>
      <c r="H195" s="132"/>
      <c r="I195" s="133"/>
      <c r="J195" s="133"/>
      <c r="K195" s="133"/>
    </row>
    <row r="196" spans="1:11" x14ac:dyDescent="0.25">
      <c r="A196" s="134"/>
      <c r="B196" s="132"/>
      <c r="C196" s="132"/>
      <c r="D196" s="132"/>
      <c r="E196" s="132"/>
      <c r="F196" s="132"/>
      <c r="G196" s="132"/>
      <c r="H196" s="132"/>
      <c r="I196" s="133"/>
      <c r="J196" s="133"/>
      <c r="K196" s="133"/>
    </row>
    <row r="197" spans="1:11" x14ac:dyDescent="0.25">
      <c r="A197" s="134"/>
      <c r="B197" s="132"/>
      <c r="C197" s="132"/>
      <c r="D197" s="132"/>
      <c r="E197" s="132"/>
      <c r="F197" s="132"/>
      <c r="G197" s="132"/>
      <c r="H197" s="132"/>
      <c r="I197" s="133"/>
      <c r="J197" s="133"/>
      <c r="K197" s="133"/>
    </row>
    <row r="198" spans="1:11" x14ac:dyDescent="0.25">
      <c r="A198" s="134"/>
      <c r="B198" s="132"/>
      <c r="C198" s="132"/>
      <c r="D198" s="132"/>
      <c r="E198" s="132"/>
      <c r="F198" s="132"/>
      <c r="G198" s="132"/>
      <c r="H198" s="132"/>
      <c r="I198" s="133"/>
      <c r="J198" s="133"/>
      <c r="K198" s="133"/>
    </row>
    <row r="199" spans="1:11" x14ac:dyDescent="0.25">
      <c r="A199" s="134"/>
      <c r="B199" s="132"/>
      <c r="C199" s="132"/>
      <c r="D199" s="132"/>
      <c r="E199" s="132"/>
      <c r="F199" s="132"/>
      <c r="G199" s="132"/>
      <c r="H199" s="132"/>
      <c r="I199" s="133"/>
      <c r="J199" s="133"/>
      <c r="K199" s="133"/>
    </row>
    <row r="200" spans="1:11" x14ac:dyDescent="0.25">
      <c r="A200" s="134"/>
      <c r="B200" s="132"/>
      <c r="C200" s="132"/>
      <c r="D200" s="132"/>
      <c r="E200" s="132"/>
      <c r="F200" s="132"/>
      <c r="G200" s="132"/>
      <c r="H200" s="132"/>
      <c r="I200" s="133"/>
      <c r="J200" s="133"/>
      <c r="K200" s="133"/>
    </row>
    <row r="201" spans="1:11" x14ac:dyDescent="0.25">
      <c r="A201" s="134"/>
      <c r="B201" s="132"/>
      <c r="C201" s="132"/>
      <c r="D201" s="132"/>
      <c r="E201" s="132"/>
      <c r="F201" s="132"/>
      <c r="G201" s="132"/>
      <c r="H201" s="132"/>
      <c r="I201" s="133"/>
      <c r="J201" s="133"/>
      <c r="K201" s="133"/>
    </row>
    <row r="202" spans="1:11" x14ac:dyDescent="0.25">
      <c r="A202" s="134"/>
      <c r="B202" s="132"/>
      <c r="C202" s="132"/>
      <c r="D202" s="132"/>
      <c r="E202" s="132"/>
      <c r="F202" s="132"/>
      <c r="G202" s="132"/>
      <c r="H202" s="132"/>
      <c r="I202" s="133"/>
      <c r="J202" s="133"/>
      <c r="K202" s="133"/>
    </row>
    <row r="203" spans="1:11" x14ac:dyDescent="0.25">
      <c r="A203" s="134"/>
      <c r="B203" s="132"/>
      <c r="C203" s="132"/>
      <c r="D203" s="132"/>
      <c r="E203" s="132"/>
      <c r="F203" s="132"/>
      <c r="G203" s="132"/>
      <c r="H203" s="132"/>
      <c r="I203" s="133"/>
      <c r="J203" s="133"/>
      <c r="K203" s="133"/>
    </row>
    <row r="204" spans="1:11" x14ac:dyDescent="0.25">
      <c r="A204" s="134"/>
      <c r="B204" s="132"/>
      <c r="C204" s="132"/>
      <c r="D204" s="132"/>
      <c r="E204" s="132"/>
      <c r="F204" s="132"/>
      <c r="G204" s="132"/>
      <c r="H204" s="132"/>
      <c r="I204" s="133"/>
      <c r="J204" s="133"/>
      <c r="K204" s="133"/>
    </row>
    <row r="205" spans="1:11" x14ac:dyDescent="0.25">
      <c r="A205" s="134"/>
      <c r="B205" s="132"/>
      <c r="C205" s="132"/>
      <c r="D205" s="132"/>
      <c r="E205" s="132"/>
      <c r="F205" s="132"/>
      <c r="G205" s="132"/>
      <c r="H205" s="132"/>
      <c r="I205" s="133"/>
      <c r="J205" s="133"/>
      <c r="K205" s="133"/>
    </row>
    <row r="206" spans="1:11" x14ac:dyDescent="0.25">
      <c r="A206" s="134"/>
      <c r="B206" s="132"/>
      <c r="C206" s="132"/>
      <c r="D206" s="132"/>
      <c r="E206" s="132"/>
      <c r="F206" s="132"/>
      <c r="G206" s="132"/>
      <c r="H206" s="132"/>
      <c r="I206" s="133"/>
      <c r="J206" s="133"/>
      <c r="K206" s="133"/>
    </row>
    <row r="207" spans="1:11" x14ac:dyDescent="0.25">
      <c r="A207" s="134"/>
      <c r="B207" s="132"/>
      <c r="C207" s="132"/>
      <c r="D207" s="132"/>
      <c r="E207" s="132"/>
      <c r="F207" s="132"/>
      <c r="G207" s="132"/>
      <c r="H207" s="132"/>
      <c r="I207" s="133"/>
      <c r="J207" s="133"/>
      <c r="K207" s="133"/>
    </row>
    <row r="208" spans="1:11" x14ac:dyDescent="0.25">
      <c r="A208" s="134"/>
      <c r="B208" s="132"/>
      <c r="C208" s="132"/>
      <c r="D208" s="132"/>
      <c r="E208" s="132"/>
      <c r="F208" s="132"/>
      <c r="G208" s="132"/>
      <c r="H208" s="132"/>
      <c r="I208" s="133"/>
      <c r="J208" s="133"/>
      <c r="K208" s="133"/>
    </row>
    <row r="209" spans="1:11" x14ac:dyDescent="0.25">
      <c r="A209" s="134"/>
      <c r="B209" s="132"/>
      <c r="C209" s="132"/>
      <c r="D209" s="132"/>
      <c r="E209" s="132"/>
      <c r="F209" s="132"/>
      <c r="G209" s="132"/>
      <c r="H209" s="132"/>
      <c r="I209" s="133"/>
      <c r="J209" s="133"/>
      <c r="K209" s="133"/>
    </row>
    <row r="210" spans="1:11" x14ac:dyDescent="0.25">
      <c r="A210" s="134"/>
      <c r="B210" s="132"/>
      <c r="C210" s="132"/>
      <c r="D210" s="132"/>
      <c r="E210" s="132"/>
      <c r="F210" s="132"/>
      <c r="G210" s="132"/>
      <c r="H210" s="132"/>
      <c r="I210" s="133"/>
      <c r="J210" s="133"/>
      <c r="K210" s="133"/>
    </row>
    <row r="211" spans="1:11" x14ac:dyDescent="0.25">
      <c r="A211" s="134"/>
      <c r="B211" s="132"/>
      <c r="C211" s="132"/>
      <c r="D211" s="132"/>
      <c r="E211" s="132"/>
      <c r="F211" s="132"/>
      <c r="G211" s="132"/>
      <c r="H211" s="132"/>
      <c r="I211" s="133"/>
      <c r="J211" s="133"/>
      <c r="K211" s="133"/>
    </row>
    <row r="212" spans="1:11" x14ac:dyDescent="0.25">
      <c r="A212" s="134"/>
      <c r="B212" s="132"/>
      <c r="C212" s="132"/>
      <c r="D212" s="132"/>
      <c r="E212" s="132"/>
      <c r="F212" s="132"/>
      <c r="G212" s="132"/>
      <c r="H212" s="132"/>
      <c r="I212" s="133"/>
      <c r="J212" s="133"/>
      <c r="K212" s="133"/>
    </row>
    <row r="213" spans="1:11" x14ac:dyDescent="0.25">
      <c r="A213" s="134"/>
      <c r="B213" s="132"/>
      <c r="C213" s="132"/>
      <c r="D213" s="132"/>
      <c r="E213" s="132"/>
      <c r="F213" s="132"/>
      <c r="G213" s="132"/>
      <c r="H213" s="132"/>
      <c r="I213" s="133"/>
      <c r="J213" s="133"/>
      <c r="K213" s="133"/>
    </row>
    <row r="214" spans="1:11" x14ac:dyDescent="0.25">
      <c r="A214" s="134"/>
      <c r="B214" s="132"/>
      <c r="C214" s="132"/>
      <c r="D214" s="132"/>
      <c r="E214" s="132"/>
      <c r="F214" s="132"/>
      <c r="G214" s="132"/>
      <c r="H214" s="132"/>
      <c r="I214" s="133"/>
      <c r="J214" s="133"/>
      <c r="K214" s="133"/>
    </row>
    <row r="215" spans="1:11" x14ac:dyDescent="0.25">
      <c r="A215" s="134"/>
      <c r="B215" s="132"/>
      <c r="C215" s="132"/>
      <c r="D215" s="132"/>
      <c r="E215" s="132"/>
      <c r="F215" s="132"/>
      <c r="G215" s="132"/>
      <c r="H215" s="132"/>
      <c r="I215" s="133"/>
      <c r="J215" s="133"/>
      <c r="K215" s="133"/>
    </row>
    <row r="216" spans="1:11" x14ac:dyDescent="0.25">
      <c r="A216" s="134"/>
      <c r="B216" s="132"/>
      <c r="C216" s="132"/>
      <c r="D216" s="132"/>
      <c r="E216" s="132"/>
      <c r="F216" s="132"/>
      <c r="G216" s="132"/>
      <c r="H216" s="132"/>
      <c r="I216" s="133"/>
      <c r="J216" s="133"/>
      <c r="K216" s="133"/>
    </row>
    <row r="217" spans="1:11" x14ac:dyDescent="0.25">
      <c r="A217" s="134"/>
      <c r="B217" s="132"/>
      <c r="C217" s="132"/>
      <c r="D217" s="132"/>
      <c r="E217" s="132"/>
      <c r="F217" s="132"/>
      <c r="G217" s="132"/>
      <c r="H217" s="132"/>
      <c r="I217" s="133"/>
      <c r="J217" s="133"/>
      <c r="K217" s="133"/>
    </row>
    <row r="218" spans="1:11" x14ac:dyDescent="0.25">
      <c r="A218" s="134"/>
      <c r="B218" s="132"/>
      <c r="C218" s="132"/>
      <c r="D218" s="132"/>
      <c r="E218" s="132"/>
      <c r="F218" s="132"/>
      <c r="G218" s="132"/>
      <c r="H218" s="132"/>
      <c r="I218" s="133"/>
      <c r="J218" s="133"/>
      <c r="K218" s="133"/>
    </row>
    <row r="219" spans="1:11" x14ac:dyDescent="0.25">
      <c r="A219" s="134"/>
      <c r="B219" s="132"/>
      <c r="C219" s="132"/>
      <c r="D219" s="132"/>
      <c r="E219" s="132"/>
      <c r="F219" s="132"/>
      <c r="G219" s="132"/>
      <c r="H219" s="132"/>
      <c r="I219" s="133"/>
      <c r="J219" s="133"/>
      <c r="K219" s="133"/>
    </row>
    <row r="220" spans="1:11" x14ac:dyDescent="0.25">
      <c r="A220" s="134"/>
      <c r="B220" s="132"/>
      <c r="C220" s="132"/>
      <c r="D220" s="132"/>
      <c r="E220" s="132"/>
      <c r="F220" s="132"/>
      <c r="G220" s="132"/>
      <c r="H220" s="132"/>
      <c r="I220" s="133"/>
      <c r="J220" s="133"/>
      <c r="K220" s="133"/>
    </row>
    <row r="221" spans="1:11" x14ac:dyDescent="0.25">
      <c r="A221" s="134"/>
      <c r="B221" s="132"/>
      <c r="C221" s="132"/>
      <c r="D221" s="132"/>
      <c r="E221" s="132"/>
      <c r="F221" s="132"/>
      <c r="G221" s="132"/>
      <c r="H221" s="132"/>
      <c r="I221" s="133"/>
      <c r="J221" s="133"/>
      <c r="K221" s="133"/>
    </row>
    <row r="222" spans="1:11" x14ac:dyDescent="0.25">
      <c r="A222" s="134"/>
      <c r="B222" s="132"/>
      <c r="C222" s="132"/>
      <c r="D222" s="132"/>
      <c r="E222" s="132"/>
      <c r="F222" s="132"/>
      <c r="G222" s="132"/>
      <c r="H222" s="132"/>
      <c r="I222" s="133"/>
      <c r="J222" s="133"/>
      <c r="K222" s="133"/>
    </row>
    <row r="223" spans="1:11" x14ac:dyDescent="0.25">
      <c r="A223" s="134"/>
      <c r="B223" s="132"/>
      <c r="C223" s="132"/>
      <c r="D223" s="132"/>
      <c r="E223" s="132"/>
      <c r="F223" s="132"/>
      <c r="G223" s="132"/>
      <c r="H223" s="132"/>
      <c r="I223" s="133"/>
      <c r="J223" s="133"/>
      <c r="K223" s="133"/>
    </row>
    <row r="224" spans="1:11" x14ac:dyDescent="0.25">
      <c r="A224" s="134"/>
      <c r="B224" s="132"/>
      <c r="C224" s="132"/>
      <c r="D224" s="132"/>
      <c r="E224" s="132"/>
      <c r="F224" s="132"/>
      <c r="G224" s="132"/>
      <c r="H224" s="132"/>
      <c r="I224" s="133"/>
      <c r="J224" s="133"/>
      <c r="K224" s="133"/>
    </row>
    <row r="225" spans="1:11" x14ac:dyDescent="0.25">
      <c r="A225" s="134"/>
      <c r="B225" s="132"/>
      <c r="C225" s="132"/>
      <c r="D225" s="132"/>
      <c r="E225" s="132"/>
      <c r="F225" s="132"/>
      <c r="G225" s="132"/>
      <c r="H225" s="132"/>
      <c r="I225" s="133"/>
      <c r="J225" s="133"/>
      <c r="K225" s="133"/>
    </row>
    <row r="226" spans="1:11" x14ac:dyDescent="0.25">
      <c r="A226" s="134"/>
      <c r="B226" s="132"/>
      <c r="C226" s="132"/>
      <c r="D226" s="132"/>
      <c r="E226" s="132"/>
      <c r="F226" s="132"/>
      <c r="G226" s="132"/>
      <c r="H226" s="132"/>
      <c r="I226" s="133"/>
      <c r="J226" s="133"/>
      <c r="K226" s="133"/>
    </row>
    <row r="227" spans="1:11" x14ac:dyDescent="0.25">
      <c r="A227" s="134"/>
      <c r="B227" s="132"/>
      <c r="C227" s="132"/>
      <c r="D227" s="132"/>
      <c r="E227" s="132"/>
      <c r="F227" s="132"/>
      <c r="G227" s="132"/>
      <c r="H227" s="132"/>
      <c r="I227" s="133"/>
      <c r="J227" s="133"/>
      <c r="K227" s="133"/>
    </row>
    <row r="228" spans="1:11" x14ac:dyDescent="0.25">
      <c r="A228" s="134"/>
      <c r="B228" s="132"/>
      <c r="C228" s="132"/>
      <c r="D228" s="132"/>
      <c r="E228" s="132"/>
      <c r="F228" s="132"/>
      <c r="G228" s="132"/>
      <c r="H228" s="132"/>
      <c r="I228" s="133"/>
      <c r="J228" s="133"/>
      <c r="K228" s="133"/>
    </row>
    <row r="229" spans="1:11" x14ac:dyDescent="0.25">
      <c r="A229" s="134"/>
      <c r="B229" s="132"/>
      <c r="C229" s="132"/>
      <c r="D229" s="132"/>
      <c r="E229" s="132"/>
      <c r="F229" s="132"/>
      <c r="G229" s="132"/>
      <c r="H229" s="132"/>
      <c r="I229" s="133"/>
      <c r="J229" s="133"/>
      <c r="K229" s="133"/>
    </row>
    <row r="230" spans="1:11" x14ac:dyDescent="0.25">
      <c r="A230" s="134"/>
      <c r="B230" s="132"/>
      <c r="C230" s="132"/>
      <c r="D230" s="132"/>
      <c r="E230" s="132"/>
      <c r="F230" s="132"/>
      <c r="G230" s="132"/>
      <c r="H230" s="132"/>
      <c r="I230" s="133"/>
      <c r="J230" s="133"/>
      <c r="K230" s="133"/>
    </row>
    <row r="231" spans="1:11" x14ac:dyDescent="0.25">
      <c r="A231" s="134"/>
      <c r="B231" s="132"/>
      <c r="C231" s="132"/>
      <c r="D231" s="132"/>
      <c r="E231" s="132"/>
      <c r="F231" s="132"/>
      <c r="G231" s="132"/>
      <c r="H231" s="132"/>
      <c r="I231" s="133"/>
      <c r="J231" s="133"/>
      <c r="K231" s="133"/>
    </row>
    <row r="232" spans="1:11" x14ac:dyDescent="0.25">
      <c r="A232" s="134"/>
      <c r="B232" s="132"/>
      <c r="C232" s="132"/>
      <c r="D232" s="132"/>
      <c r="E232" s="132"/>
      <c r="F232" s="132"/>
      <c r="G232" s="132"/>
      <c r="H232" s="132"/>
      <c r="I232" s="133"/>
      <c r="J232" s="133"/>
      <c r="K232" s="133"/>
    </row>
    <row r="233" spans="1:11" x14ac:dyDescent="0.25">
      <c r="A233" s="134"/>
      <c r="B233" s="132"/>
      <c r="C233" s="132"/>
      <c r="D233" s="132"/>
      <c r="E233" s="132"/>
      <c r="F233" s="132"/>
      <c r="G233" s="132"/>
      <c r="H233" s="132"/>
      <c r="I233" s="133"/>
      <c r="J233" s="133"/>
      <c r="K233" s="133"/>
    </row>
    <row r="234" spans="1:11" x14ac:dyDescent="0.25">
      <c r="A234" s="134"/>
      <c r="B234" s="132"/>
      <c r="C234" s="132"/>
      <c r="D234" s="132"/>
      <c r="E234" s="132"/>
      <c r="F234" s="132"/>
      <c r="G234" s="132"/>
      <c r="H234" s="132"/>
      <c r="I234" s="133"/>
      <c r="J234" s="133"/>
      <c r="K234" s="133"/>
    </row>
    <row r="235" spans="1:11" x14ac:dyDescent="0.25">
      <c r="A235" s="134"/>
      <c r="B235" s="132"/>
      <c r="C235" s="132"/>
      <c r="D235" s="132"/>
      <c r="E235" s="132"/>
      <c r="F235" s="132"/>
      <c r="G235" s="132"/>
      <c r="H235" s="132"/>
      <c r="I235" s="133"/>
      <c r="J235" s="133"/>
      <c r="K235" s="133"/>
    </row>
    <row r="236" spans="1:11" x14ac:dyDescent="0.25">
      <c r="A236" s="134"/>
      <c r="B236" s="132"/>
      <c r="C236" s="132"/>
      <c r="D236" s="132"/>
      <c r="E236" s="132"/>
      <c r="F236" s="132"/>
      <c r="G236" s="132"/>
      <c r="H236" s="132"/>
      <c r="I236" s="133"/>
      <c r="J236" s="133"/>
      <c r="K236" s="133"/>
    </row>
    <row r="237" spans="1:11" x14ac:dyDescent="0.25">
      <c r="A237" s="134"/>
      <c r="B237" s="132"/>
      <c r="C237" s="132"/>
      <c r="D237" s="132"/>
      <c r="E237" s="132"/>
      <c r="F237" s="132"/>
      <c r="G237" s="132"/>
      <c r="H237" s="132"/>
      <c r="I237" s="133"/>
      <c r="J237" s="133"/>
      <c r="K237" s="133"/>
    </row>
    <row r="238" spans="1:11" x14ac:dyDescent="0.25">
      <c r="A238" s="134"/>
      <c r="B238" s="132"/>
      <c r="C238" s="132"/>
      <c r="D238" s="132"/>
      <c r="E238" s="132"/>
      <c r="F238" s="132"/>
      <c r="G238" s="132"/>
      <c r="H238" s="132"/>
      <c r="I238" s="133"/>
      <c r="J238" s="133"/>
      <c r="K238" s="133"/>
    </row>
    <row r="239" spans="1:11" x14ac:dyDescent="0.25">
      <c r="A239" s="134"/>
      <c r="B239" s="132"/>
      <c r="C239" s="132"/>
      <c r="D239" s="132"/>
      <c r="E239" s="132"/>
      <c r="F239" s="132"/>
      <c r="G239" s="132"/>
      <c r="H239" s="132"/>
      <c r="I239" s="133"/>
      <c r="J239" s="133"/>
      <c r="K239" s="133"/>
    </row>
    <row r="240" spans="1:11" x14ac:dyDescent="0.25">
      <c r="A240" s="134"/>
      <c r="B240" s="132"/>
      <c r="C240" s="132"/>
      <c r="D240" s="132"/>
      <c r="E240" s="132"/>
      <c r="F240" s="132"/>
      <c r="G240" s="132"/>
      <c r="H240" s="132"/>
      <c r="I240" s="133"/>
      <c r="J240" s="133"/>
      <c r="K240" s="133"/>
    </row>
    <row r="241" spans="1:11" x14ac:dyDescent="0.25">
      <c r="A241" s="134"/>
      <c r="B241" s="132"/>
      <c r="C241" s="132"/>
      <c r="D241" s="132"/>
      <c r="E241" s="132"/>
      <c r="F241" s="132"/>
      <c r="G241" s="132"/>
      <c r="H241" s="132"/>
      <c r="I241" s="133"/>
      <c r="J241" s="133"/>
      <c r="K241" s="133"/>
    </row>
    <row r="242" spans="1:11" x14ac:dyDescent="0.25">
      <c r="A242" s="134"/>
      <c r="B242" s="132"/>
      <c r="C242" s="132"/>
      <c r="D242" s="132"/>
      <c r="E242" s="132"/>
      <c r="F242" s="132"/>
      <c r="G242" s="132"/>
      <c r="H242" s="132"/>
      <c r="I242" s="133"/>
      <c r="J242" s="133"/>
      <c r="K242" s="133"/>
    </row>
    <row r="243" spans="1:11" x14ac:dyDescent="0.25">
      <c r="A243" s="134"/>
      <c r="B243" s="132"/>
      <c r="C243" s="132"/>
      <c r="D243" s="132"/>
      <c r="E243" s="132"/>
      <c r="F243" s="132"/>
      <c r="G243" s="132"/>
      <c r="H243" s="132"/>
      <c r="I243" s="133"/>
      <c r="J243" s="133"/>
      <c r="K243" s="133"/>
    </row>
    <row r="244" spans="1:11" x14ac:dyDescent="0.25">
      <c r="A244" s="134"/>
      <c r="B244" s="132"/>
      <c r="C244" s="132"/>
      <c r="D244" s="132"/>
      <c r="E244" s="132"/>
      <c r="F244" s="132"/>
      <c r="G244" s="132"/>
      <c r="H244" s="132"/>
      <c r="I244" s="133"/>
      <c r="J244" s="133"/>
      <c r="K244" s="133"/>
    </row>
    <row r="245" spans="1:11" x14ac:dyDescent="0.25">
      <c r="A245" s="134"/>
      <c r="B245" s="132"/>
      <c r="C245" s="132"/>
      <c r="D245" s="132"/>
      <c r="E245" s="132"/>
      <c r="F245" s="132"/>
      <c r="G245" s="132"/>
      <c r="H245" s="132"/>
      <c r="I245" s="133"/>
      <c r="J245" s="133"/>
      <c r="K245" s="133"/>
    </row>
    <row r="246" spans="1:11" x14ac:dyDescent="0.25">
      <c r="A246" s="134"/>
      <c r="B246" s="132"/>
      <c r="C246" s="132"/>
      <c r="D246" s="132"/>
      <c r="E246" s="132"/>
      <c r="F246" s="132"/>
      <c r="G246" s="132"/>
      <c r="H246" s="132"/>
      <c r="I246" s="133"/>
      <c r="J246" s="133"/>
      <c r="K246" s="133"/>
    </row>
    <row r="247" spans="1:11" x14ac:dyDescent="0.25">
      <c r="A247" s="134"/>
      <c r="B247" s="132"/>
      <c r="C247" s="132"/>
      <c r="D247" s="132"/>
      <c r="E247" s="132"/>
      <c r="F247" s="132"/>
      <c r="G247" s="132"/>
      <c r="H247" s="132"/>
      <c r="I247" s="133"/>
      <c r="J247" s="133"/>
      <c r="K247" s="133"/>
    </row>
    <row r="248" spans="1:11" x14ac:dyDescent="0.25">
      <c r="A248" s="134"/>
      <c r="B248" s="132"/>
      <c r="C248" s="132"/>
      <c r="D248" s="132"/>
      <c r="E248" s="132"/>
      <c r="F248" s="132"/>
      <c r="G248" s="132"/>
      <c r="H248" s="132"/>
      <c r="I248" s="133"/>
      <c r="J248" s="133"/>
      <c r="K248" s="133"/>
    </row>
    <row r="249" spans="1:11" x14ac:dyDescent="0.25">
      <c r="A249" s="134"/>
      <c r="B249" s="132"/>
      <c r="C249" s="132"/>
      <c r="D249" s="132"/>
      <c r="E249" s="132"/>
      <c r="F249" s="132"/>
      <c r="G249" s="132"/>
      <c r="H249" s="132"/>
      <c r="I249" s="133"/>
      <c r="J249" s="133"/>
      <c r="K249" s="133"/>
    </row>
    <row r="250" spans="1:11" x14ac:dyDescent="0.25">
      <c r="A250" s="134"/>
      <c r="B250" s="132"/>
      <c r="C250" s="132"/>
      <c r="D250" s="132"/>
      <c r="E250" s="132"/>
      <c r="F250" s="132"/>
      <c r="G250" s="132"/>
      <c r="H250" s="132"/>
      <c r="I250" s="133"/>
      <c r="J250" s="133"/>
      <c r="K250" s="133"/>
    </row>
    <row r="251" spans="1:11" x14ac:dyDescent="0.25">
      <c r="A251" s="134"/>
      <c r="B251" s="132"/>
      <c r="C251" s="132"/>
      <c r="D251" s="132"/>
      <c r="E251" s="132"/>
      <c r="F251" s="132"/>
      <c r="G251" s="132"/>
      <c r="H251" s="132"/>
      <c r="I251" s="133"/>
      <c r="J251" s="133"/>
      <c r="K251" s="133"/>
    </row>
    <row r="252" spans="1:11" x14ac:dyDescent="0.25">
      <c r="A252" s="134"/>
      <c r="B252" s="132"/>
      <c r="C252" s="132"/>
      <c r="D252" s="132"/>
      <c r="E252" s="132"/>
      <c r="F252" s="132"/>
      <c r="G252" s="132"/>
      <c r="H252" s="132"/>
      <c r="I252" s="133"/>
      <c r="J252" s="133"/>
      <c r="K252" s="133"/>
    </row>
    <row r="253" spans="1:11" x14ac:dyDescent="0.25">
      <c r="A253" s="134"/>
      <c r="B253" s="132"/>
      <c r="C253" s="132"/>
      <c r="D253" s="132"/>
      <c r="E253" s="132"/>
      <c r="F253" s="132"/>
      <c r="G253" s="132"/>
      <c r="H253" s="132"/>
      <c r="I253" s="133"/>
      <c r="J253" s="133"/>
      <c r="K253" s="133"/>
    </row>
    <row r="254" spans="1:11" x14ac:dyDescent="0.25">
      <c r="A254" s="134"/>
      <c r="B254" s="132"/>
      <c r="C254" s="132"/>
      <c r="D254" s="132"/>
      <c r="E254" s="132"/>
      <c r="F254" s="132"/>
      <c r="G254" s="132"/>
      <c r="H254" s="132"/>
      <c r="I254" s="133"/>
      <c r="J254" s="133"/>
      <c r="K254" s="133"/>
    </row>
    <row r="255" spans="1:11" x14ac:dyDescent="0.25">
      <c r="A255" s="134"/>
      <c r="B255" s="132"/>
      <c r="C255" s="132"/>
      <c r="D255" s="132"/>
      <c r="E255" s="132"/>
      <c r="F255" s="132"/>
      <c r="G255" s="132"/>
      <c r="H255" s="132"/>
      <c r="I255" s="133"/>
      <c r="J255" s="133"/>
      <c r="K255" s="133"/>
    </row>
    <row r="256" spans="1:11" x14ac:dyDescent="0.25">
      <c r="A256" s="134"/>
      <c r="B256" s="132"/>
      <c r="C256" s="132"/>
      <c r="D256" s="132"/>
      <c r="E256" s="132"/>
      <c r="F256" s="132"/>
      <c r="G256" s="132"/>
      <c r="H256" s="132"/>
      <c r="I256" s="133"/>
      <c r="J256" s="133"/>
      <c r="K256" s="133"/>
    </row>
    <row r="257" spans="1:11" x14ac:dyDescent="0.25">
      <c r="A257" s="134"/>
      <c r="B257" s="132"/>
      <c r="C257" s="132"/>
      <c r="D257" s="132"/>
      <c r="E257" s="132"/>
      <c r="F257" s="132"/>
      <c r="G257" s="132"/>
      <c r="H257" s="132"/>
      <c r="I257" s="133"/>
      <c r="J257" s="133"/>
      <c r="K257" s="133"/>
    </row>
    <row r="258" spans="1:11" x14ac:dyDescent="0.25">
      <c r="A258" s="134"/>
      <c r="B258" s="132"/>
      <c r="C258" s="132"/>
      <c r="D258" s="132"/>
      <c r="E258" s="132"/>
      <c r="F258" s="132"/>
      <c r="G258" s="132"/>
      <c r="H258" s="132"/>
      <c r="I258" s="133"/>
      <c r="J258" s="133"/>
      <c r="K258" s="133"/>
    </row>
    <row r="259" spans="1:11" x14ac:dyDescent="0.25">
      <c r="A259" s="134"/>
      <c r="B259" s="132"/>
      <c r="C259" s="132"/>
      <c r="D259" s="132"/>
      <c r="E259" s="132"/>
      <c r="F259" s="132"/>
      <c r="G259" s="132"/>
      <c r="H259" s="132"/>
      <c r="I259" s="133"/>
      <c r="J259" s="133"/>
      <c r="K259" s="133"/>
    </row>
    <row r="260" spans="1:11" x14ac:dyDescent="0.25">
      <c r="A260" s="134"/>
      <c r="B260" s="132"/>
      <c r="C260" s="132"/>
      <c r="D260" s="132"/>
      <c r="E260" s="132"/>
      <c r="F260" s="132"/>
      <c r="G260" s="132"/>
      <c r="H260" s="132"/>
      <c r="I260" s="133"/>
      <c r="J260" s="133"/>
      <c r="K260" s="133"/>
    </row>
    <row r="261" spans="1:11" x14ac:dyDescent="0.25">
      <c r="A261" s="134"/>
      <c r="B261" s="132"/>
      <c r="C261" s="132"/>
      <c r="D261" s="132"/>
      <c r="E261" s="132"/>
      <c r="F261" s="132"/>
      <c r="G261" s="132"/>
      <c r="H261" s="132"/>
      <c r="I261" s="133"/>
      <c r="J261" s="133"/>
      <c r="K261" s="133"/>
    </row>
    <row r="262" spans="1:11" x14ac:dyDescent="0.25">
      <c r="A262" s="134"/>
      <c r="B262" s="132"/>
      <c r="C262" s="132"/>
      <c r="D262" s="132"/>
      <c r="E262" s="132"/>
      <c r="F262" s="132"/>
      <c r="G262" s="132"/>
      <c r="H262" s="132"/>
      <c r="I262" s="133"/>
      <c r="J262" s="133"/>
      <c r="K262" s="133"/>
    </row>
    <row r="263" spans="1:11" x14ac:dyDescent="0.25">
      <c r="A263" s="134"/>
      <c r="B263" s="132"/>
      <c r="C263" s="132"/>
      <c r="D263" s="132"/>
      <c r="E263" s="132"/>
      <c r="F263" s="132"/>
      <c r="G263" s="132"/>
      <c r="H263" s="132"/>
      <c r="I263" s="133"/>
      <c r="J263" s="133"/>
      <c r="K263" s="133"/>
    </row>
    <row r="264" spans="1:11" x14ac:dyDescent="0.25">
      <c r="A264" s="134"/>
      <c r="B264" s="132"/>
      <c r="C264" s="132"/>
      <c r="D264" s="132"/>
      <c r="E264" s="132"/>
      <c r="F264" s="132"/>
      <c r="G264" s="132"/>
      <c r="H264" s="132"/>
      <c r="I264" s="133"/>
      <c r="J264" s="133"/>
      <c r="K264" s="133"/>
    </row>
    <row r="265" spans="1:11" x14ac:dyDescent="0.25">
      <c r="A265" s="134"/>
      <c r="B265" s="132"/>
      <c r="C265" s="132"/>
      <c r="D265" s="132"/>
      <c r="E265" s="132"/>
      <c r="F265" s="132"/>
      <c r="G265" s="132"/>
      <c r="H265" s="132"/>
      <c r="I265" s="133"/>
      <c r="J265" s="133"/>
      <c r="K265" s="133"/>
    </row>
    <row r="266" spans="1:11" x14ac:dyDescent="0.25">
      <c r="A266" s="134"/>
      <c r="B266" s="132"/>
      <c r="C266" s="132"/>
      <c r="D266" s="132"/>
      <c r="E266" s="132"/>
      <c r="F266" s="132"/>
      <c r="G266" s="132"/>
      <c r="H266" s="132"/>
      <c r="I266" s="133"/>
      <c r="J266" s="133"/>
      <c r="K266" s="133"/>
    </row>
    <row r="267" spans="1:11" x14ac:dyDescent="0.25">
      <c r="A267" s="134"/>
      <c r="B267" s="132"/>
      <c r="C267" s="132"/>
      <c r="D267" s="132"/>
      <c r="E267" s="132"/>
      <c r="F267" s="132"/>
      <c r="G267" s="132"/>
      <c r="H267" s="132"/>
      <c r="I267" s="133"/>
      <c r="J267" s="133"/>
      <c r="K267" s="133"/>
    </row>
    <row r="268" spans="1:11" x14ac:dyDescent="0.25">
      <c r="A268" s="134"/>
      <c r="B268" s="132"/>
      <c r="C268" s="132"/>
      <c r="D268" s="132"/>
      <c r="E268" s="132"/>
      <c r="F268" s="132"/>
      <c r="G268" s="132"/>
      <c r="H268" s="132"/>
      <c r="I268" s="133"/>
      <c r="J268" s="133"/>
      <c r="K268" s="133"/>
    </row>
    <row r="269" spans="1:11" x14ac:dyDescent="0.25">
      <c r="A269" s="134"/>
      <c r="B269" s="132"/>
      <c r="C269" s="132"/>
      <c r="D269" s="132"/>
      <c r="E269" s="132"/>
      <c r="F269" s="132"/>
      <c r="G269" s="132"/>
      <c r="H269" s="132"/>
      <c r="I269" s="133"/>
      <c r="J269" s="133"/>
      <c r="K269" s="133"/>
    </row>
    <row r="270" spans="1:11" x14ac:dyDescent="0.25">
      <c r="A270" s="134"/>
      <c r="B270" s="132"/>
      <c r="C270" s="132"/>
      <c r="D270" s="132"/>
      <c r="E270" s="132"/>
      <c r="F270" s="132"/>
      <c r="G270" s="132"/>
      <c r="H270" s="132"/>
      <c r="I270" s="133"/>
      <c r="J270" s="133"/>
      <c r="K270" s="133"/>
    </row>
    <row r="271" spans="1:11" x14ac:dyDescent="0.25">
      <c r="A271" s="134"/>
      <c r="B271" s="132"/>
      <c r="C271" s="132"/>
      <c r="D271" s="132"/>
      <c r="E271" s="132"/>
      <c r="F271" s="132"/>
      <c r="G271" s="132"/>
      <c r="H271" s="132"/>
      <c r="I271" s="133"/>
      <c r="J271" s="133"/>
      <c r="K271" s="133"/>
    </row>
    <row r="272" spans="1:11" x14ac:dyDescent="0.25">
      <c r="A272" s="134"/>
      <c r="B272" s="132"/>
      <c r="C272" s="132"/>
      <c r="D272" s="132"/>
      <c r="E272" s="132"/>
      <c r="F272" s="132"/>
      <c r="G272" s="132"/>
      <c r="H272" s="132"/>
      <c r="I272" s="133"/>
      <c r="J272" s="133"/>
      <c r="K272" s="133"/>
    </row>
    <row r="273" spans="1:11" x14ac:dyDescent="0.25">
      <c r="A273" s="134"/>
      <c r="B273" s="132"/>
      <c r="C273" s="132"/>
      <c r="D273" s="132"/>
      <c r="E273" s="132"/>
      <c r="F273" s="132"/>
      <c r="G273" s="132"/>
      <c r="H273" s="132"/>
      <c r="I273" s="133"/>
      <c r="J273" s="133"/>
      <c r="K273" s="133"/>
    </row>
    <row r="274" spans="1:11" x14ac:dyDescent="0.25">
      <c r="A274" s="134"/>
      <c r="B274" s="132"/>
      <c r="C274" s="132"/>
      <c r="D274" s="132"/>
      <c r="E274" s="132"/>
      <c r="F274" s="132"/>
      <c r="G274" s="132"/>
      <c r="H274" s="132"/>
      <c r="I274" s="133"/>
      <c r="J274" s="133"/>
      <c r="K274" s="133"/>
    </row>
    <row r="275" spans="1:11" x14ac:dyDescent="0.25">
      <c r="A275" s="134"/>
      <c r="B275" s="132"/>
      <c r="C275" s="132"/>
      <c r="D275" s="132"/>
      <c r="E275" s="132"/>
      <c r="F275" s="132"/>
      <c r="G275" s="132"/>
      <c r="H275" s="132"/>
      <c r="I275" s="133"/>
      <c r="J275" s="133"/>
      <c r="K275" s="133"/>
    </row>
    <row r="276" spans="1:11" x14ac:dyDescent="0.25">
      <c r="A276" s="134"/>
      <c r="B276" s="132"/>
      <c r="C276" s="132"/>
      <c r="D276" s="132"/>
      <c r="E276" s="132"/>
      <c r="F276" s="132"/>
      <c r="G276" s="132"/>
      <c r="H276" s="132"/>
      <c r="I276" s="133"/>
      <c r="J276" s="133"/>
      <c r="K276" s="133"/>
    </row>
    <row r="277" spans="1:11" x14ac:dyDescent="0.25">
      <c r="A277" s="134"/>
      <c r="B277" s="132"/>
      <c r="C277" s="132"/>
      <c r="D277" s="132"/>
      <c r="E277" s="132"/>
      <c r="F277" s="132"/>
      <c r="G277" s="132"/>
      <c r="H277" s="132"/>
      <c r="I277" s="133"/>
      <c r="J277" s="133"/>
      <c r="K277" s="133"/>
    </row>
    <row r="278" spans="1:11" x14ac:dyDescent="0.25">
      <c r="A278" s="134"/>
      <c r="B278" s="132"/>
      <c r="C278" s="132"/>
      <c r="D278" s="132"/>
      <c r="E278" s="132"/>
      <c r="F278" s="132"/>
      <c r="G278" s="132"/>
      <c r="H278" s="132"/>
      <c r="I278" s="133"/>
      <c r="J278" s="133"/>
      <c r="K278" s="133"/>
    </row>
    <row r="279" spans="1:11" x14ac:dyDescent="0.25">
      <c r="A279" s="134"/>
      <c r="B279" s="132"/>
      <c r="C279" s="132"/>
      <c r="D279" s="132"/>
      <c r="E279" s="132"/>
      <c r="F279" s="132"/>
      <c r="G279" s="132"/>
      <c r="H279" s="132"/>
      <c r="I279" s="133"/>
      <c r="J279" s="133"/>
      <c r="K279" s="133"/>
    </row>
    <row r="280" spans="1:11" x14ac:dyDescent="0.25">
      <c r="A280" s="134"/>
      <c r="B280" s="132"/>
      <c r="C280" s="132"/>
      <c r="D280" s="132"/>
      <c r="E280" s="132"/>
      <c r="F280" s="132"/>
      <c r="G280" s="132"/>
      <c r="H280" s="132"/>
      <c r="I280" s="133"/>
      <c r="J280" s="133"/>
      <c r="K280" s="133"/>
    </row>
    <row r="281" spans="1:11" x14ac:dyDescent="0.25">
      <c r="A281" s="134"/>
      <c r="B281" s="132"/>
      <c r="C281" s="132"/>
      <c r="D281" s="132"/>
      <c r="E281" s="132"/>
      <c r="F281" s="132"/>
      <c r="G281" s="132"/>
      <c r="H281" s="132"/>
      <c r="I281" s="133"/>
      <c r="J281" s="133"/>
      <c r="K281" s="133"/>
    </row>
    <row r="282" spans="1:11" x14ac:dyDescent="0.25">
      <c r="A282" s="134"/>
      <c r="B282" s="132"/>
      <c r="C282" s="132"/>
      <c r="D282" s="132"/>
      <c r="E282" s="132"/>
      <c r="F282" s="132"/>
      <c r="G282" s="132"/>
      <c r="H282" s="132"/>
      <c r="I282" s="133"/>
      <c r="J282" s="133"/>
      <c r="K282" s="133"/>
    </row>
    <row r="283" spans="1:11" x14ac:dyDescent="0.25">
      <c r="A283" s="134"/>
      <c r="B283" s="132"/>
      <c r="C283" s="132"/>
      <c r="D283" s="132"/>
      <c r="E283" s="132"/>
      <c r="F283" s="132"/>
      <c r="G283" s="132"/>
      <c r="H283" s="132"/>
      <c r="I283" s="133"/>
      <c r="J283" s="133"/>
      <c r="K283" s="133"/>
    </row>
    <row r="284" spans="1:11" x14ac:dyDescent="0.25">
      <c r="A284" s="134"/>
      <c r="B284" s="132"/>
      <c r="C284" s="132"/>
      <c r="D284" s="132"/>
      <c r="E284" s="132"/>
      <c r="F284" s="132"/>
      <c r="G284" s="132"/>
      <c r="H284" s="132"/>
      <c r="I284" s="133"/>
      <c r="J284" s="133"/>
      <c r="K284" s="133"/>
    </row>
    <row r="285" spans="1:11" x14ac:dyDescent="0.25">
      <c r="A285" s="134"/>
      <c r="B285" s="132"/>
      <c r="C285" s="132"/>
      <c r="D285" s="132"/>
      <c r="E285" s="132"/>
      <c r="F285" s="132"/>
      <c r="G285" s="132"/>
      <c r="H285" s="132"/>
      <c r="I285" s="133"/>
      <c r="J285" s="133"/>
      <c r="K285" s="133"/>
    </row>
    <row r="286" spans="1:11" x14ac:dyDescent="0.25">
      <c r="A286" s="134"/>
      <c r="B286" s="132"/>
      <c r="C286" s="132"/>
      <c r="D286" s="132"/>
      <c r="E286" s="132"/>
      <c r="F286" s="132"/>
      <c r="G286" s="132"/>
      <c r="H286" s="132"/>
      <c r="I286" s="133"/>
      <c r="J286" s="133"/>
      <c r="K286" s="133"/>
    </row>
    <row r="287" spans="1:11" x14ac:dyDescent="0.25">
      <c r="A287" s="134"/>
      <c r="B287" s="132"/>
      <c r="C287" s="132"/>
      <c r="D287" s="132"/>
      <c r="E287" s="132"/>
      <c r="F287" s="132"/>
      <c r="G287" s="132"/>
      <c r="H287" s="132"/>
      <c r="I287" s="133"/>
      <c r="J287" s="133"/>
      <c r="K287" s="133"/>
    </row>
    <row r="288" spans="1:11" x14ac:dyDescent="0.25">
      <c r="A288" s="134"/>
      <c r="B288" s="132"/>
      <c r="C288" s="132"/>
      <c r="D288" s="132"/>
      <c r="E288" s="132"/>
      <c r="F288" s="132"/>
      <c r="G288" s="132"/>
      <c r="H288" s="132"/>
      <c r="I288" s="133"/>
      <c r="J288" s="133"/>
      <c r="K288" s="133"/>
    </row>
    <row r="289" spans="1:11" x14ac:dyDescent="0.25">
      <c r="A289" s="134"/>
      <c r="B289" s="132"/>
      <c r="C289" s="132"/>
      <c r="D289" s="132"/>
      <c r="E289" s="132"/>
      <c r="F289" s="132"/>
      <c r="G289" s="132"/>
      <c r="H289" s="132"/>
      <c r="I289" s="133"/>
      <c r="J289" s="133"/>
      <c r="K289" s="133"/>
    </row>
    <row r="290" spans="1:11" x14ac:dyDescent="0.25">
      <c r="A290" s="134"/>
      <c r="B290" s="132"/>
      <c r="C290" s="132"/>
      <c r="D290" s="132"/>
      <c r="E290" s="132"/>
      <c r="F290" s="132"/>
      <c r="G290" s="132"/>
      <c r="H290" s="132"/>
      <c r="I290" s="133"/>
      <c r="J290" s="133"/>
      <c r="K290" s="133"/>
    </row>
    <row r="291" spans="1:11" x14ac:dyDescent="0.25">
      <c r="A291" s="134"/>
      <c r="B291" s="132"/>
      <c r="C291" s="132"/>
      <c r="D291" s="132"/>
      <c r="E291" s="132"/>
      <c r="F291" s="132"/>
      <c r="G291" s="132"/>
      <c r="H291" s="132"/>
      <c r="I291" s="133"/>
      <c r="J291" s="133"/>
      <c r="K291" s="133"/>
    </row>
    <row r="292" spans="1:11" x14ac:dyDescent="0.25">
      <c r="A292" s="134"/>
      <c r="B292" s="132"/>
      <c r="C292" s="132"/>
      <c r="D292" s="132"/>
      <c r="E292" s="132"/>
      <c r="F292" s="132"/>
      <c r="G292" s="132"/>
      <c r="H292" s="132"/>
      <c r="I292" s="133"/>
      <c r="J292" s="133"/>
      <c r="K292" s="133"/>
    </row>
    <row r="293" spans="1:11" x14ac:dyDescent="0.25">
      <c r="A293" s="134"/>
      <c r="B293" s="132"/>
      <c r="C293" s="132"/>
      <c r="D293" s="132"/>
      <c r="E293" s="132"/>
      <c r="F293" s="132"/>
      <c r="G293" s="132"/>
      <c r="H293" s="132"/>
      <c r="I293" s="133"/>
      <c r="J293" s="133"/>
      <c r="K293" s="133"/>
    </row>
    <row r="294" spans="1:11" x14ac:dyDescent="0.25">
      <c r="A294" s="134"/>
      <c r="B294" s="132"/>
      <c r="C294" s="132"/>
      <c r="D294" s="132"/>
      <c r="E294" s="132"/>
      <c r="F294" s="132"/>
      <c r="G294" s="132"/>
      <c r="H294" s="132"/>
      <c r="I294" s="133"/>
      <c r="J294" s="133"/>
      <c r="K294" s="133"/>
    </row>
    <row r="295" spans="1:11" x14ac:dyDescent="0.25">
      <c r="A295" s="134"/>
      <c r="B295" s="132"/>
      <c r="C295" s="132"/>
      <c r="D295" s="132"/>
      <c r="E295" s="132"/>
      <c r="F295" s="132"/>
      <c r="G295" s="132"/>
      <c r="H295" s="132"/>
      <c r="I295" s="133"/>
      <c r="J295" s="133"/>
      <c r="K295" s="133"/>
    </row>
    <row r="296" spans="1:11" x14ac:dyDescent="0.25">
      <c r="A296" s="134"/>
      <c r="B296" s="132"/>
      <c r="C296" s="132"/>
      <c r="D296" s="132"/>
      <c r="E296" s="132"/>
      <c r="F296" s="132"/>
      <c r="G296" s="132"/>
      <c r="H296" s="132"/>
      <c r="I296" s="133"/>
      <c r="J296" s="133"/>
      <c r="K296" s="133"/>
    </row>
    <row r="297" spans="1:11" x14ac:dyDescent="0.25">
      <c r="A297" s="134"/>
      <c r="B297" s="132"/>
      <c r="C297" s="132"/>
      <c r="D297" s="132"/>
      <c r="E297" s="132"/>
      <c r="F297" s="132"/>
      <c r="G297" s="132"/>
      <c r="H297" s="132"/>
      <c r="I297" s="133"/>
      <c r="J297" s="133"/>
      <c r="K297" s="133"/>
    </row>
    <row r="298" spans="1:11" x14ac:dyDescent="0.25">
      <c r="A298" s="134"/>
      <c r="B298" s="132"/>
      <c r="C298" s="132"/>
      <c r="D298" s="132"/>
      <c r="E298" s="132"/>
      <c r="F298" s="132"/>
      <c r="G298" s="132"/>
      <c r="H298" s="132"/>
      <c r="I298" s="133"/>
      <c r="J298" s="133"/>
      <c r="K298" s="133"/>
    </row>
    <row r="299" spans="1:11" x14ac:dyDescent="0.25">
      <c r="A299" s="134"/>
      <c r="B299" s="132"/>
      <c r="C299" s="132"/>
      <c r="D299" s="132"/>
      <c r="E299" s="132"/>
      <c r="F299" s="132"/>
      <c r="G299" s="132"/>
      <c r="H299" s="132"/>
      <c r="I299" s="133"/>
      <c r="J299" s="133"/>
      <c r="K299" s="133"/>
    </row>
    <row r="300" spans="1:11" x14ac:dyDescent="0.25">
      <c r="A300" s="134"/>
      <c r="B300" s="132"/>
      <c r="C300" s="132"/>
      <c r="D300" s="132"/>
      <c r="E300" s="132"/>
      <c r="F300" s="132"/>
      <c r="G300" s="132"/>
      <c r="H300" s="132"/>
      <c r="I300" s="133"/>
      <c r="J300" s="133"/>
      <c r="K300" s="133"/>
    </row>
    <row r="301" spans="1:11" x14ac:dyDescent="0.25">
      <c r="A301" s="134"/>
      <c r="B301" s="132"/>
      <c r="C301" s="132"/>
      <c r="D301" s="132"/>
      <c r="E301" s="132"/>
      <c r="F301" s="132"/>
      <c r="G301" s="132"/>
      <c r="H301" s="132"/>
      <c r="I301" s="133"/>
      <c r="J301" s="133"/>
      <c r="K301" s="133"/>
    </row>
    <row r="302" spans="1:11" x14ac:dyDescent="0.25">
      <c r="A302" s="134"/>
      <c r="B302" s="132"/>
      <c r="C302" s="132"/>
      <c r="D302" s="132"/>
      <c r="E302" s="132"/>
      <c r="F302" s="132"/>
      <c r="G302" s="132"/>
      <c r="H302" s="132"/>
      <c r="I302" s="133"/>
      <c r="J302" s="133"/>
      <c r="K302" s="133"/>
    </row>
    <row r="303" spans="1:11" x14ac:dyDescent="0.25">
      <c r="A303" s="134"/>
      <c r="B303" s="132"/>
      <c r="C303" s="132"/>
      <c r="D303" s="132"/>
      <c r="E303" s="132"/>
      <c r="F303" s="132"/>
      <c r="G303" s="132"/>
      <c r="H303" s="132"/>
      <c r="I303" s="133"/>
      <c r="J303" s="133"/>
      <c r="K303" s="133"/>
    </row>
    <row r="304" spans="1:11" x14ac:dyDescent="0.25">
      <c r="A304" s="134"/>
      <c r="B304" s="132"/>
      <c r="C304" s="132"/>
      <c r="D304" s="132"/>
      <c r="E304" s="132"/>
      <c r="F304" s="132"/>
      <c r="G304" s="132"/>
      <c r="H304" s="132"/>
      <c r="I304" s="133"/>
      <c r="J304" s="133"/>
      <c r="K304" s="133"/>
    </row>
    <row r="305" spans="1:11" x14ac:dyDescent="0.25">
      <c r="A305" s="134"/>
      <c r="B305" s="132"/>
      <c r="C305" s="132"/>
      <c r="D305" s="132"/>
      <c r="E305" s="132"/>
      <c r="F305" s="132"/>
      <c r="G305" s="132"/>
      <c r="H305" s="132"/>
      <c r="I305" s="133"/>
      <c r="J305" s="133"/>
      <c r="K305" s="133"/>
    </row>
    <row r="306" spans="1:11" x14ac:dyDescent="0.25">
      <c r="A306" s="134"/>
      <c r="B306" s="132"/>
      <c r="C306" s="132"/>
      <c r="D306" s="132"/>
      <c r="E306" s="132"/>
      <c r="F306" s="132"/>
      <c r="G306" s="132"/>
      <c r="H306" s="132"/>
      <c r="I306" s="133"/>
      <c r="J306" s="133"/>
      <c r="K306" s="133"/>
    </row>
    <row r="307" spans="1:11" x14ac:dyDescent="0.25">
      <c r="A307" s="134"/>
      <c r="B307" s="132"/>
      <c r="C307" s="132"/>
      <c r="D307" s="132"/>
      <c r="E307" s="132"/>
      <c r="F307" s="132"/>
      <c r="G307" s="132"/>
      <c r="H307" s="132"/>
      <c r="I307" s="133"/>
      <c r="J307" s="133"/>
      <c r="K307" s="133"/>
    </row>
    <row r="308" spans="1:11" x14ac:dyDescent="0.25">
      <c r="A308" s="134"/>
      <c r="B308" s="132"/>
      <c r="C308" s="132"/>
      <c r="D308" s="132"/>
      <c r="E308" s="132"/>
      <c r="F308" s="132"/>
      <c r="G308" s="132"/>
      <c r="H308" s="132"/>
      <c r="I308" s="133"/>
      <c r="J308" s="133"/>
      <c r="K308" s="133"/>
    </row>
    <row r="309" spans="1:11" x14ac:dyDescent="0.25">
      <c r="A309" s="134"/>
      <c r="B309" s="132"/>
      <c r="C309" s="132"/>
      <c r="D309" s="132"/>
      <c r="E309" s="132"/>
      <c r="F309" s="132"/>
      <c r="G309" s="132"/>
      <c r="H309" s="132"/>
      <c r="I309" s="133"/>
      <c r="J309" s="133"/>
      <c r="K309" s="133"/>
    </row>
    <row r="310" spans="1:11" x14ac:dyDescent="0.25">
      <c r="A310" s="134"/>
      <c r="B310" s="132"/>
      <c r="C310" s="132"/>
      <c r="D310" s="132"/>
      <c r="E310" s="132"/>
      <c r="F310" s="132"/>
      <c r="G310" s="132"/>
      <c r="H310" s="132"/>
      <c r="I310" s="133"/>
      <c r="J310" s="133"/>
      <c r="K310" s="133"/>
    </row>
    <row r="311" spans="1:11" x14ac:dyDescent="0.25">
      <c r="A311" s="134"/>
      <c r="B311" s="132"/>
      <c r="C311" s="132"/>
      <c r="D311" s="132"/>
      <c r="E311" s="132"/>
      <c r="F311" s="132"/>
      <c r="G311" s="132"/>
      <c r="H311" s="132"/>
      <c r="I311" s="133"/>
      <c r="J311" s="133"/>
      <c r="K311" s="133"/>
    </row>
    <row r="312" spans="1:11" x14ac:dyDescent="0.25">
      <c r="A312" s="134"/>
      <c r="B312" s="132"/>
      <c r="C312" s="132"/>
      <c r="D312" s="132"/>
      <c r="E312" s="132"/>
      <c r="F312" s="132"/>
      <c r="G312" s="132"/>
      <c r="H312" s="132"/>
      <c r="I312" s="133"/>
      <c r="J312" s="133"/>
      <c r="K312" s="133"/>
    </row>
    <row r="313" spans="1:11" x14ac:dyDescent="0.25">
      <c r="A313" s="134"/>
      <c r="B313" s="132"/>
      <c r="C313" s="132"/>
      <c r="D313" s="132"/>
      <c r="E313" s="132"/>
      <c r="F313" s="132"/>
      <c r="G313" s="132"/>
      <c r="H313" s="132"/>
      <c r="I313" s="133"/>
      <c r="J313" s="133"/>
      <c r="K313" s="133"/>
    </row>
    <row r="314" spans="1:11" x14ac:dyDescent="0.25">
      <c r="A314" s="134"/>
      <c r="B314" s="132"/>
      <c r="C314" s="132"/>
      <c r="D314" s="132"/>
      <c r="E314" s="132"/>
      <c r="F314" s="132"/>
      <c r="G314" s="132"/>
      <c r="H314" s="132"/>
      <c r="I314" s="133"/>
      <c r="J314" s="133"/>
      <c r="K314" s="133"/>
    </row>
    <row r="315" spans="1:11" x14ac:dyDescent="0.25">
      <c r="A315" s="134"/>
      <c r="B315" s="132"/>
      <c r="C315" s="132"/>
      <c r="D315" s="132"/>
      <c r="E315" s="132"/>
      <c r="F315" s="132"/>
      <c r="G315" s="132"/>
      <c r="H315" s="132"/>
      <c r="I315" s="133"/>
      <c r="J315" s="133"/>
      <c r="K315" s="133"/>
    </row>
    <row r="316" spans="1:11" x14ac:dyDescent="0.25">
      <c r="A316" s="134"/>
      <c r="B316" s="132"/>
      <c r="C316" s="132"/>
      <c r="D316" s="132"/>
      <c r="E316" s="132"/>
      <c r="F316" s="132"/>
      <c r="G316" s="132"/>
      <c r="H316" s="132"/>
      <c r="I316" s="133"/>
      <c r="J316" s="133"/>
      <c r="K316" s="133"/>
    </row>
    <row r="317" spans="1:11" x14ac:dyDescent="0.25">
      <c r="A317" s="134"/>
      <c r="B317" s="132"/>
      <c r="C317" s="132"/>
      <c r="D317" s="132"/>
      <c r="E317" s="132"/>
      <c r="F317" s="132"/>
      <c r="G317" s="132"/>
      <c r="H317" s="132"/>
      <c r="I317" s="133"/>
      <c r="J317" s="133"/>
      <c r="K317" s="133"/>
    </row>
    <row r="318" spans="1:11" x14ac:dyDescent="0.25">
      <c r="A318" s="134"/>
      <c r="B318" s="132"/>
      <c r="C318" s="132"/>
      <c r="D318" s="132"/>
      <c r="E318" s="132"/>
      <c r="F318" s="132"/>
      <c r="G318" s="132"/>
      <c r="H318" s="132"/>
      <c r="I318" s="133"/>
      <c r="J318" s="133"/>
      <c r="K318" s="133"/>
    </row>
    <row r="319" spans="1:11" x14ac:dyDescent="0.25">
      <c r="A319" s="134"/>
      <c r="B319" s="132"/>
      <c r="C319" s="132"/>
      <c r="D319" s="132"/>
      <c r="E319" s="132"/>
      <c r="F319" s="132"/>
      <c r="G319" s="132"/>
      <c r="H319" s="132"/>
      <c r="I319" s="133"/>
      <c r="J319" s="133"/>
      <c r="K319" s="133"/>
    </row>
    <row r="320" spans="1:11" x14ac:dyDescent="0.25">
      <c r="A320" s="134"/>
      <c r="B320" s="132"/>
      <c r="C320" s="132"/>
      <c r="D320" s="132"/>
      <c r="E320" s="132"/>
      <c r="F320" s="132"/>
      <c r="G320" s="132"/>
      <c r="H320" s="132"/>
      <c r="I320" s="133"/>
      <c r="J320" s="133"/>
      <c r="K320" s="133"/>
    </row>
    <row r="321" spans="1:11" x14ac:dyDescent="0.25">
      <c r="A321" s="134"/>
      <c r="B321" s="132"/>
      <c r="C321" s="132"/>
      <c r="D321" s="132"/>
      <c r="E321" s="132"/>
      <c r="F321" s="132"/>
      <c r="G321" s="132"/>
      <c r="H321" s="132"/>
      <c r="I321" s="133"/>
      <c r="J321" s="133"/>
      <c r="K321" s="133"/>
    </row>
    <row r="322" spans="1:11" x14ac:dyDescent="0.25">
      <c r="A322" s="134"/>
      <c r="B322" s="132"/>
      <c r="C322" s="132"/>
      <c r="D322" s="132"/>
      <c r="E322" s="132"/>
      <c r="F322" s="132"/>
      <c r="G322" s="132"/>
      <c r="H322" s="132"/>
      <c r="I322" s="133"/>
      <c r="J322" s="133"/>
      <c r="K322" s="133"/>
    </row>
    <row r="323" spans="1:11" x14ac:dyDescent="0.25">
      <c r="A323" s="134"/>
      <c r="B323" s="132"/>
      <c r="C323" s="132"/>
      <c r="D323" s="132"/>
      <c r="E323" s="132"/>
      <c r="F323" s="132"/>
      <c r="G323" s="132"/>
      <c r="H323" s="132"/>
      <c r="I323" s="133"/>
      <c r="J323" s="133"/>
      <c r="K323" s="133"/>
    </row>
    <row r="324" spans="1:11" x14ac:dyDescent="0.25">
      <c r="A324" s="134"/>
      <c r="B324" s="132"/>
      <c r="C324" s="132"/>
      <c r="D324" s="132"/>
      <c r="E324" s="132"/>
      <c r="F324" s="132"/>
      <c r="G324" s="132"/>
      <c r="H324" s="132"/>
      <c r="I324" s="133"/>
      <c r="J324" s="133"/>
      <c r="K324" s="133"/>
    </row>
    <row r="325" spans="1:11" x14ac:dyDescent="0.25">
      <c r="A325" s="134"/>
      <c r="B325" s="132"/>
      <c r="C325" s="132"/>
      <c r="D325" s="132"/>
      <c r="E325" s="132"/>
      <c r="F325" s="132"/>
      <c r="G325" s="132"/>
      <c r="H325" s="132"/>
      <c r="I325" s="133"/>
      <c r="J325" s="133"/>
      <c r="K325" s="133"/>
    </row>
    <row r="326" spans="1:11" x14ac:dyDescent="0.25">
      <c r="A326" s="134"/>
      <c r="B326" s="132"/>
      <c r="C326" s="132"/>
      <c r="D326" s="132"/>
      <c r="E326" s="132"/>
      <c r="F326" s="132"/>
      <c r="G326" s="132"/>
      <c r="H326" s="132"/>
      <c r="I326" s="133"/>
      <c r="J326" s="133"/>
      <c r="K326" s="133"/>
    </row>
    <row r="327" spans="1:11" x14ac:dyDescent="0.25">
      <c r="A327" s="134"/>
      <c r="B327" s="132"/>
      <c r="C327" s="132"/>
      <c r="D327" s="132"/>
      <c r="E327" s="132"/>
      <c r="F327" s="132"/>
      <c r="G327" s="132"/>
      <c r="H327" s="132"/>
      <c r="I327" s="133"/>
      <c r="J327" s="133"/>
      <c r="K327" s="133"/>
    </row>
    <row r="328" spans="1:11" x14ac:dyDescent="0.25">
      <c r="A328" s="134"/>
      <c r="B328" s="132"/>
      <c r="C328" s="132"/>
      <c r="D328" s="132"/>
      <c r="E328" s="132"/>
      <c r="F328" s="132"/>
      <c r="G328" s="132"/>
      <c r="H328" s="132"/>
      <c r="I328" s="133"/>
      <c r="J328" s="133"/>
      <c r="K328" s="133"/>
    </row>
    <row r="329" spans="1:11" x14ac:dyDescent="0.25">
      <c r="A329" s="134"/>
      <c r="B329" s="132"/>
      <c r="C329" s="132"/>
      <c r="D329" s="132"/>
      <c r="E329" s="132"/>
      <c r="F329" s="132"/>
      <c r="G329" s="132"/>
      <c r="H329" s="132"/>
      <c r="I329" s="133"/>
      <c r="J329" s="133"/>
      <c r="K329" s="133"/>
    </row>
    <row r="330" spans="1:11" x14ac:dyDescent="0.25">
      <c r="A330" s="134"/>
      <c r="B330" s="132"/>
      <c r="C330" s="132"/>
      <c r="D330" s="132"/>
      <c r="E330" s="132"/>
      <c r="F330" s="132"/>
      <c r="G330" s="132"/>
      <c r="H330" s="132"/>
      <c r="I330" s="133"/>
      <c r="J330" s="133"/>
      <c r="K330" s="133"/>
    </row>
    <row r="331" spans="1:11" x14ac:dyDescent="0.25">
      <c r="A331" s="134"/>
      <c r="B331" s="132"/>
      <c r="C331" s="132"/>
      <c r="D331" s="132"/>
      <c r="E331" s="132"/>
      <c r="F331" s="132"/>
      <c r="G331" s="132"/>
      <c r="H331" s="132"/>
      <c r="I331" s="133"/>
      <c r="J331" s="133"/>
      <c r="K331" s="133"/>
    </row>
    <row r="332" spans="1:11" x14ac:dyDescent="0.25">
      <c r="A332" s="134"/>
      <c r="B332" s="132"/>
      <c r="C332" s="132"/>
      <c r="D332" s="132"/>
      <c r="E332" s="132"/>
      <c r="F332" s="132"/>
      <c r="G332" s="132"/>
      <c r="H332" s="132"/>
      <c r="I332" s="133"/>
      <c r="J332" s="133"/>
      <c r="K332" s="133"/>
    </row>
    <row r="333" spans="1:11" x14ac:dyDescent="0.25">
      <c r="A333" s="134"/>
      <c r="B333" s="132"/>
      <c r="C333" s="132"/>
      <c r="D333" s="132"/>
      <c r="E333" s="132"/>
      <c r="F333" s="132"/>
      <c r="G333" s="132"/>
      <c r="H333" s="132"/>
      <c r="I333" s="133"/>
      <c r="J333" s="133"/>
      <c r="K333" s="133"/>
    </row>
    <row r="334" spans="1:11" x14ac:dyDescent="0.25">
      <c r="A334" s="134"/>
      <c r="B334" s="132"/>
      <c r="C334" s="132"/>
      <c r="D334" s="132"/>
      <c r="E334" s="132"/>
      <c r="F334" s="132"/>
      <c r="G334" s="132"/>
      <c r="H334" s="132"/>
      <c r="I334" s="133"/>
      <c r="J334" s="133"/>
      <c r="K334" s="133"/>
    </row>
    <row r="335" spans="1:11" x14ac:dyDescent="0.25">
      <c r="A335" s="134"/>
      <c r="B335" s="132"/>
      <c r="C335" s="132"/>
      <c r="D335" s="132"/>
      <c r="E335" s="132"/>
      <c r="F335" s="132"/>
      <c r="G335" s="132"/>
      <c r="H335" s="132"/>
      <c r="I335" s="133"/>
      <c r="J335" s="133"/>
      <c r="K335" s="133"/>
    </row>
    <row r="336" spans="1:11" x14ac:dyDescent="0.25">
      <c r="A336" s="134"/>
      <c r="B336" s="132"/>
      <c r="C336" s="132"/>
      <c r="D336" s="132"/>
      <c r="E336" s="132"/>
      <c r="F336" s="132"/>
      <c r="G336" s="132"/>
      <c r="H336" s="132"/>
      <c r="I336" s="133"/>
      <c r="J336" s="133"/>
      <c r="K336" s="133"/>
    </row>
    <row r="337" spans="1:11" x14ac:dyDescent="0.25">
      <c r="A337" s="134"/>
      <c r="B337" s="132"/>
      <c r="C337" s="132"/>
      <c r="D337" s="132"/>
      <c r="E337" s="132"/>
      <c r="F337" s="132"/>
      <c r="G337" s="132"/>
      <c r="H337" s="132"/>
      <c r="I337" s="133"/>
      <c r="J337" s="133"/>
      <c r="K337" s="133"/>
    </row>
    <row r="338" spans="1:11" x14ac:dyDescent="0.25">
      <c r="A338" s="134"/>
      <c r="B338" s="132"/>
      <c r="C338" s="132"/>
      <c r="D338" s="132"/>
      <c r="E338" s="132"/>
      <c r="F338" s="132"/>
      <c r="G338" s="132"/>
      <c r="H338" s="132"/>
      <c r="I338" s="133"/>
      <c r="J338" s="133"/>
      <c r="K338" s="133"/>
    </row>
    <row r="339" spans="1:11" x14ac:dyDescent="0.25">
      <c r="A339" s="134"/>
      <c r="B339" s="132"/>
      <c r="C339" s="132"/>
      <c r="D339" s="132"/>
      <c r="E339" s="132"/>
      <c r="F339" s="132"/>
      <c r="G339" s="132"/>
      <c r="H339" s="132"/>
      <c r="I339" s="133"/>
      <c r="J339" s="133"/>
      <c r="K339" s="133"/>
    </row>
    <row r="340" spans="1:11" x14ac:dyDescent="0.25">
      <c r="A340" s="134"/>
      <c r="B340" s="132"/>
      <c r="C340" s="132"/>
      <c r="D340" s="132"/>
      <c r="E340" s="132"/>
      <c r="F340" s="132"/>
      <c r="G340" s="132"/>
      <c r="H340" s="132"/>
      <c r="I340" s="133"/>
      <c r="J340" s="133"/>
      <c r="K340" s="133"/>
    </row>
    <row r="341" spans="1:11" x14ac:dyDescent="0.25">
      <c r="A341" s="134"/>
      <c r="B341" s="132"/>
      <c r="C341" s="132"/>
      <c r="D341" s="132"/>
      <c r="E341" s="132"/>
      <c r="F341" s="132"/>
      <c r="G341" s="132"/>
      <c r="H341" s="132"/>
      <c r="I341" s="133"/>
      <c r="J341" s="133"/>
      <c r="K341" s="133"/>
    </row>
    <row r="342" spans="1:11" x14ac:dyDescent="0.25">
      <c r="A342" s="134"/>
      <c r="B342" s="132"/>
      <c r="C342" s="132"/>
      <c r="D342" s="132"/>
      <c r="E342" s="132"/>
      <c r="F342" s="132"/>
      <c r="G342" s="132"/>
      <c r="H342" s="132"/>
      <c r="I342" s="133"/>
      <c r="J342" s="133"/>
      <c r="K342" s="133"/>
    </row>
    <row r="343" spans="1:11" x14ac:dyDescent="0.25">
      <c r="A343" s="134"/>
      <c r="B343" s="132"/>
      <c r="C343" s="132"/>
      <c r="D343" s="132"/>
      <c r="E343" s="132"/>
      <c r="F343" s="132"/>
      <c r="G343" s="132"/>
      <c r="H343" s="132"/>
      <c r="I343" s="133"/>
      <c r="J343" s="133"/>
      <c r="K343" s="133"/>
    </row>
    <row r="344" spans="1:11" x14ac:dyDescent="0.25">
      <c r="A344" s="134"/>
      <c r="B344" s="132"/>
      <c r="C344" s="132"/>
      <c r="D344" s="132"/>
      <c r="E344" s="132"/>
      <c r="F344" s="132"/>
      <c r="G344" s="132"/>
      <c r="H344" s="132"/>
      <c r="I344" s="133"/>
      <c r="J344" s="133"/>
      <c r="K344" s="133"/>
    </row>
    <row r="345" spans="1:11" x14ac:dyDescent="0.25">
      <c r="A345" s="134"/>
      <c r="B345" s="132"/>
      <c r="C345" s="132"/>
      <c r="D345" s="132"/>
      <c r="E345" s="132"/>
      <c r="F345" s="132"/>
      <c r="G345" s="132"/>
      <c r="H345" s="132"/>
      <c r="I345" s="133"/>
      <c r="J345" s="133"/>
      <c r="K345" s="133"/>
    </row>
    <row r="346" spans="1:11" x14ac:dyDescent="0.25">
      <c r="A346" s="134"/>
      <c r="B346" s="132"/>
      <c r="C346" s="132"/>
      <c r="D346" s="132"/>
      <c r="E346" s="132"/>
      <c r="F346" s="132"/>
      <c r="G346" s="132"/>
      <c r="H346" s="132"/>
      <c r="I346" s="133"/>
      <c r="J346" s="133"/>
      <c r="K346" s="133"/>
    </row>
    <row r="347" spans="1:11" x14ac:dyDescent="0.25">
      <c r="A347" s="134"/>
      <c r="B347" s="132"/>
      <c r="C347" s="132"/>
      <c r="D347" s="132"/>
      <c r="E347" s="132"/>
      <c r="F347" s="132"/>
      <c r="G347" s="132"/>
      <c r="H347" s="132"/>
      <c r="I347" s="133"/>
      <c r="J347" s="133"/>
      <c r="K347" s="133"/>
    </row>
    <row r="348" spans="1:11" x14ac:dyDescent="0.25">
      <c r="A348" s="134"/>
      <c r="B348" s="132"/>
      <c r="C348" s="132"/>
      <c r="D348" s="132"/>
      <c r="E348" s="132"/>
      <c r="F348" s="132"/>
      <c r="G348" s="132"/>
      <c r="H348" s="132"/>
      <c r="I348" s="133"/>
      <c r="J348" s="133"/>
      <c r="K348" s="133"/>
    </row>
    <row r="349" spans="1:11" x14ac:dyDescent="0.25">
      <c r="A349" s="134"/>
      <c r="B349" s="132"/>
      <c r="C349" s="132"/>
      <c r="D349" s="132"/>
      <c r="E349" s="132"/>
      <c r="F349" s="132"/>
      <c r="G349" s="132"/>
      <c r="H349" s="132"/>
      <c r="I349" s="133"/>
      <c r="J349" s="133"/>
      <c r="K349" s="133"/>
    </row>
    <row r="350" spans="1:11" x14ac:dyDescent="0.25">
      <c r="A350" s="134"/>
      <c r="B350" s="132"/>
      <c r="C350" s="132"/>
      <c r="D350" s="132"/>
      <c r="E350" s="132"/>
      <c r="F350" s="132"/>
      <c r="G350" s="132"/>
      <c r="H350" s="132"/>
      <c r="I350" s="133"/>
      <c r="J350" s="133"/>
      <c r="K350" s="133"/>
    </row>
    <row r="351" spans="1:11" x14ac:dyDescent="0.25">
      <c r="A351" s="134"/>
      <c r="B351" s="132"/>
      <c r="C351" s="132"/>
      <c r="D351" s="132"/>
      <c r="E351" s="132"/>
      <c r="F351" s="132"/>
      <c r="G351" s="132"/>
      <c r="H351" s="132"/>
      <c r="I351" s="133"/>
      <c r="J351" s="133"/>
      <c r="K351" s="133"/>
    </row>
    <row r="352" spans="1:11" x14ac:dyDescent="0.25">
      <c r="A352" s="134"/>
      <c r="B352" s="132"/>
      <c r="C352" s="132"/>
      <c r="D352" s="132"/>
      <c r="E352" s="132"/>
      <c r="F352" s="132"/>
      <c r="G352" s="132"/>
      <c r="H352" s="132"/>
      <c r="I352" s="133"/>
      <c r="J352" s="133"/>
      <c r="K352" s="133"/>
    </row>
    <row r="353" spans="1:11" x14ac:dyDescent="0.25">
      <c r="A353" s="134"/>
      <c r="B353" s="132"/>
      <c r="C353" s="132"/>
      <c r="D353" s="132"/>
      <c r="E353" s="132"/>
      <c r="F353" s="132"/>
      <c r="G353" s="132"/>
      <c r="H353" s="132"/>
      <c r="I353" s="133"/>
      <c r="J353" s="133"/>
      <c r="K353" s="133"/>
    </row>
    <row r="354" spans="1:11" x14ac:dyDescent="0.25">
      <c r="A354" s="134"/>
      <c r="B354" s="132"/>
      <c r="C354" s="132"/>
      <c r="D354" s="132"/>
      <c r="E354" s="132"/>
      <c r="F354" s="132"/>
      <c r="G354" s="132"/>
      <c r="H354" s="132"/>
      <c r="I354" s="133"/>
      <c r="J354" s="133"/>
      <c r="K354" s="133"/>
    </row>
    <row r="355" spans="1:11" x14ac:dyDescent="0.25">
      <c r="A355" s="134"/>
      <c r="B355" s="132"/>
      <c r="C355" s="132"/>
      <c r="D355" s="132"/>
      <c r="E355" s="132"/>
      <c r="F355" s="132"/>
      <c r="G355" s="132"/>
      <c r="H355" s="132"/>
      <c r="I355" s="133"/>
      <c r="J355" s="133"/>
      <c r="K355" s="133"/>
    </row>
    <row r="356" spans="1:11" x14ac:dyDescent="0.25">
      <c r="A356" s="134"/>
      <c r="B356" s="132"/>
      <c r="C356" s="132"/>
      <c r="D356" s="132"/>
      <c r="E356" s="132"/>
      <c r="F356" s="132"/>
      <c r="G356" s="132"/>
      <c r="H356" s="132"/>
      <c r="I356" s="133"/>
      <c r="J356" s="133"/>
      <c r="K356" s="133"/>
    </row>
    <row r="357" spans="1:11" x14ac:dyDescent="0.25">
      <c r="A357" s="134"/>
      <c r="B357" s="132"/>
      <c r="C357" s="132"/>
      <c r="D357" s="132"/>
      <c r="E357" s="132"/>
      <c r="F357" s="132"/>
      <c r="G357" s="132"/>
      <c r="H357" s="132"/>
      <c r="I357" s="133"/>
      <c r="J357" s="133"/>
      <c r="K357" s="133"/>
    </row>
    <row r="358" spans="1:11" x14ac:dyDescent="0.25">
      <c r="A358" s="134"/>
      <c r="B358" s="132"/>
      <c r="C358" s="132"/>
      <c r="D358" s="132"/>
      <c r="E358" s="132"/>
      <c r="F358" s="132"/>
      <c r="G358" s="132"/>
      <c r="H358" s="132"/>
      <c r="I358" s="133"/>
      <c r="J358" s="133"/>
      <c r="K358" s="133"/>
    </row>
    <row r="359" spans="1:11" x14ac:dyDescent="0.25">
      <c r="A359" s="134"/>
      <c r="B359" s="132"/>
      <c r="C359" s="132"/>
      <c r="D359" s="132"/>
      <c r="E359" s="132"/>
      <c r="F359" s="132"/>
      <c r="G359" s="132"/>
      <c r="H359" s="132"/>
      <c r="I359" s="133"/>
      <c r="J359" s="133"/>
      <c r="K359" s="133"/>
    </row>
    <row r="360" spans="1:11" x14ac:dyDescent="0.25">
      <c r="A360" s="134"/>
      <c r="B360" s="132"/>
      <c r="C360" s="132"/>
      <c r="D360" s="132"/>
      <c r="E360" s="132"/>
      <c r="F360" s="132"/>
      <c r="G360" s="132"/>
      <c r="H360" s="132"/>
      <c r="I360" s="133"/>
      <c r="J360" s="133"/>
      <c r="K360" s="133"/>
    </row>
    <row r="361" spans="1:11" x14ac:dyDescent="0.25">
      <c r="A361" s="134"/>
      <c r="B361" s="132"/>
      <c r="C361" s="132"/>
      <c r="D361" s="132"/>
      <c r="E361" s="132"/>
      <c r="F361" s="132"/>
      <c r="G361" s="132"/>
      <c r="H361" s="132"/>
      <c r="I361" s="133"/>
      <c r="J361" s="133"/>
      <c r="K361" s="133"/>
    </row>
    <row r="362" spans="1:11" x14ac:dyDescent="0.25">
      <c r="A362" s="134"/>
      <c r="B362" s="132"/>
      <c r="C362" s="132"/>
      <c r="D362" s="132"/>
      <c r="E362" s="132"/>
      <c r="F362" s="132"/>
      <c r="G362" s="132"/>
      <c r="H362" s="132"/>
      <c r="I362" s="133"/>
      <c r="J362" s="133"/>
      <c r="K362" s="133"/>
    </row>
    <row r="363" spans="1:11" x14ac:dyDescent="0.25">
      <c r="A363" s="134"/>
      <c r="B363" s="132"/>
      <c r="C363" s="132"/>
      <c r="D363" s="132"/>
      <c r="E363" s="132"/>
      <c r="F363" s="132"/>
      <c r="G363" s="132"/>
      <c r="H363" s="132"/>
      <c r="I363" s="133"/>
      <c r="J363" s="133"/>
      <c r="K363" s="133"/>
    </row>
    <row r="364" spans="1:11" x14ac:dyDescent="0.25">
      <c r="A364" s="134"/>
      <c r="B364" s="132"/>
      <c r="C364" s="132"/>
      <c r="D364" s="132"/>
      <c r="E364" s="132"/>
      <c r="F364" s="132"/>
      <c r="G364" s="132"/>
      <c r="H364" s="132"/>
      <c r="I364" s="133"/>
      <c r="J364" s="133"/>
      <c r="K364" s="133"/>
    </row>
    <row r="365" spans="1:11" x14ac:dyDescent="0.25">
      <c r="A365" s="134"/>
      <c r="B365" s="132"/>
      <c r="C365" s="132"/>
      <c r="D365" s="132"/>
      <c r="E365" s="132"/>
      <c r="F365" s="132"/>
      <c r="G365" s="132"/>
      <c r="H365" s="132"/>
      <c r="I365" s="133"/>
      <c r="J365" s="133"/>
      <c r="K365" s="133"/>
    </row>
    <row r="366" spans="1:11" x14ac:dyDescent="0.25">
      <c r="A366" s="134"/>
      <c r="B366" s="132"/>
      <c r="C366" s="132"/>
      <c r="D366" s="132"/>
      <c r="E366" s="132"/>
      <c r="F366" s="132"/>
      <c r="G366" s="132"/>
      <c r="H366" s="132"/>
      <c r="I366" s="133"/>
      <c r="J366" s="133"/>
      <c r="K366" s="133"/>
    </row>
    <row r="367" spans="1:11" x14ac:dyDescent="0.25">
      <c r="A367" s="134"/>
      <c r="B367" s="132"/>
      <c r="C367" s="132"/>
      <c r="D367" s="132"/>
      <c r="E367" s="132"/>
      <c r="F367" s="132"/>
      <c r="G367" s="132"/>
      <c r="H367" s="132"/>
      <c r="I367" s="133"/>
      <c r="J367" s="133"/>
      <c r="K367" s="133"/>
    </row>
    <row r="368" spans="1:11" x14ac:dyDescent="0.25">
      <c r="A368" s="134"/>
      <c r="B368" s="132"/>
      <c r="C368" s="132"/>
      <c r="D368" s="132"/>
      <c r="E368" s="132"/>
      <c r="F368" s="132"/>
      <c r="G368" s="132"/>
      <c r="H368" s="132"/>
      <c r="I368" s="133"/>
      <c r="J368" s="133"/>
      <c r="K368" s="133"/>
    </row>
    <row r="369" spans="1:11" x14ac:dyDescent="0.25">
      <c r="A369" s="134"/>
      <c r="B369" s="132"/>
      <c r="C369" s="132"/>
      <c r="D369" s="132"/>
      <c r="E369" s="132"/>
      <c r="F369" s="132"/>
      <c r="G369" s="132"/>
      <c r="H369" s="132"/>
      <c r="I369" s="133"/>
      <c r="J369" s="133"/>
      <c r="K369" s="133"/>
    </row>
    <row r="370" spans="1:11" x14ac:dyDescent="0.25">
      <c r="A370" s="134"/>
      <c r="B370" s="132"/>
      <c r="C370" s="132"/>
      <c r="D370" s="132"/>
      <c r="E370" s="132"/>
      <c r="F370" s="132"/>
      <c r="G370" s="132"/>
      <c r="H370" s="132"/>
      <c r="I370" s="133"/>
      <c r="J370" s="133"/>
      <c r="K370" s="133"/>
    </row>
    <row r="371" spans="1:11" x14ac:dyDescent="0.25">
      <c r="A371" s="134"/>
      <c r="B371" s="132"/>
      <c r="C371" s="132"/>
      <c r="D371" s="132"/>
      <c r="E371" s="132"/>
      <c r="F371" s="132"/>
      <c r="G371" s="132"/>
      <c r="H371" s="132"/>
      <c r="I371" s="133"/>
      <c r="J371" s="133"/>
      <c r="K371" s="133"/>
    </row>
    <row r="372" spans="1:11" x14ac:dyDescent="0.25">
      <c r="A372" s="134"/>
      <c r="B372" s="132"/>
      <c r="C372" s="132"/>
      <c r="D372" s="132"/>
      <c r="E372" s="132"/>
      <c r="F372" s="132"/>
      <c r="G372" s="132"/>
      <c r="H372" s="132"/>
      <c r="I372" s="133"/>
      <c r="J372" s="133"/>
      <c r="K372" s="133"/>
    </row>
    <row r="373" spans="1:11" x14ac:dyDescent="0.25">
      <c r="A373" s="134"/>
      <c r="B373" s="132"/>
      <c r="C373" s="132"/>
      <c r="D373" s="132"/>
      <c r="E373" s="132"/>
      <c r="F373" s="132"/>
      <c r="G373" s="132"/>
      <c r="H373" s="132"/>
      <c r="I373" s="133"/>
      <c r="J373" s="133"/>
      <c r="K373" s="133"/>
    </row>
    <row r="374" spans="1:11" x14ac:dyDescent="0.25">
      <c r="A374" s="134"/>
      <c r="B374" s="132"/>
      <c r="C374" s="132"/>
      <c r="D374" s="132"/>
      <c r="E374" s="132"/>
      <c r="F374" s="132"/>
      <c r="G374" s="132"/>
      <c r="H374" s="132"/>
      <c r="I374" s="133"/>
      <c r="J374" s="133"/>
      <c r="K374" s="133"/>
    </row>
    <row r="375" spans="1:11" x14ac:dyDescent="0.25">
      <c r="A375" s="134"/>
      <c r="B375" s="132"/>
      <c r="C375" s="132"/>
      <c r="D375" s="132"/>
      <c r="E375" s="132"/>
      <c r="F375" s="132"/>
      <c r="G375" s="132"/>
      <c r="H375" s="132"/>
      <c r="I375" s="133"/>
      <c r="J375" s="133"/>
      <c r="K375" s="133"/>
    </row>
    <row r="376" spans="1:11" x14ac:dyDescent="0.25">
      <c r="A376" s="134"/>
      <c r="B376" s="132"/>
      <c r="C376" s="132"/>
      <c r="D376" s="132"/>
      <c r="E376" s="132"/>
      <c r="F376" s="132"/>
      <c r="G376" s="132"/>
      <c r="H376" s="132"/>
      <c r="I376" s="133"/>
      <c r="J376" s="133"/>
      <c r="K376" s="133"/>
    </row>
    <row r="377" spans="1:11" x14ac:dyDescent="0.25">
      <c r="A377" s="134"/>
      <c r="B377" s="132"/>
      <c r="C377" s="132"/>
      <c r="D377" s="132"/>
      <c r="E377" s="132"/>
      <c r="F377" s="132"/>
      <c r="G377" s="132"/>
      <c r="H377" s="132"/>
      <c r="I377" s="133"/>
      <c r="J377" s="133"/>
      <c r="K377" s="133"/>
    </row>
    <row r="378" spans="1:11" x14ac:dyDescent="0.25">
      <c r="A378" s="134"/>
      <c r="B378" s="132"/>
      <c r="C378" s="132"/>
      <c r="D378" s="132"/>
      <c r="E378" s="132"/>
      <c r="F378" s="132"/>
      <c r="G378" s="132"/>
      <c r="H378" s="132"/>
      <c r="I378" s="133"/>
      <c r="J378" s="133"/>
      <c r="K378" s="133"/>
    </row>
    <row r="379" spans="1:11" x14ac:dyDescent="0.25">
      <c r="A379" s="134"/>
      <c r="B379" s="132"/>
      <c r="C379" s="132"/>
      <c r="D379" s="132"/>
      <c r="E379" s="132"/>
      <c r="F379" s="132"/>
      <c r="G379" s="132"/>
      <c r="H379" s="132"/>
      <c r="I379" s="133"/>
      <c r="J379" s="133"/>
      <c r="K379" s="133"/>
    </row>
    <row r="380" spans="1:11" x14ac:dyDescent="0.25">
      <c r="A380" s="134"/>
      <c r="B380" s="132"/>
      <c r="C380" s="132"/>
      <c r="D380" s="132"/>
      <c r="E380" s="132"/>
      <c r="F380" s="132"/>
      <c r="G380" s="132"/>
      <c r="H380" s="132"/>
      <c r="I380" s="133"/>
      <c r="J380" s="133"/>
      <c r="K380" s="133"/>
    </row>
    <row r="381" spans="1:11" x14ac:dyDescent="0.25">
      <c r="A381" s="134"/>
      <c r="B381" s="132"/>
      <c r="C381" s="132"/>
      <c r="D381" s="132"/>
      <c r="E381" s="132"/>
      <c r="F381" s="132"/>
      <c r="G381" s="132"/>
      <c r="H381" s="132"/>
      <c r="I381" s="133"/>
      <c r="J381" s="133"/>
      <c r="K381" s="133"/>
    </row>
    <row r="382" spans="1:11" x14ac:dyDescent="0.25">
      <c r="A382" s="134"/>
      <c r="B382" s="132"/>
      <c r="C382" s="132"/>
      <c r="D382" s="132"/>
      <c r="E382" s="132"/>
      <c r="F382" s="132"/>
      <c r="G382" s="132"/>
      <c r="H382" s="132"/>
      <c r="I382" s="133"/>
      <c r="J382" s="133"/>
      <c r="K382" s="133"/>
    </row>
    <row r="383" spans="1:11" x14ac:dyDescent="0.25">
      <c r="A383" s="134"/>
      <c r="B383" s="132"/>
      <c r="C383" s="132"/>
      <c r="D383" s="132"/>
      <c r="E383" s="132"/>
      <c r="F383" s="132"/>
      <c r="G383" s="132"/>
      <c r="H383" s="132"/>
      <c r="I383" s="133"/>
      <c r="J383" s="133"/>
      <c r="K383" s="133"/>
    </row>
    <row r="384" spans="1:11" x14ac:dyDescent="0.25">
      <c r="A384" s="134"/>
      <c r="B384" s="132"/>
      <c r="C384" s="132"/>
      <c r="D384" s="132"/>
      <c r="E384" s="132"/>
      <c r="F384" s="132"/>
      <c r="G384" s="132"/>
      <c r="H384" s="132"/>
      <c r="I384" s="133"/>
      <c r="J384" s="133"/>
      <c r="K384" s="133"/>
    </row>
    <row r="385" spans="1:11" x14ac:dyDescent="0.25">
      <c r="A385" s="134"/>
      <c r="B385" s="132"/>
      <c r="C385" s="132"/>
      <c r="D385" s="132"/>
      <c r="E385" s="132"/>
      <c r="F385" s="132"/>
      <c r="G385" s="132"/>
      <c r="H385" s="132"/>
      <c r="I385" s="133"/>
      <c r="J385" s="133"/>
      <c r="K385" s="133"/>
    </row>
    <row r="386" spans="1:11" x14ac:dyDescent="0.25">
      <c r="A386" s="134"/>
      <c r="B386" s="132"/>
      <c r="C386" s="132"/>
      <c r="D386" s="132"/>
      <c r="E386" s="132"/>
      <c r="F386" s="132"/>
      <c r="G386" s="132"/>
      <c r="H386" s="132"/>
      <c r="I386" s="133"/>
      <c r="J386" s="133"/>
      <c r="K386" s="133"/>
    </row>
    <row r="387" spans="1:11" x14ac:dyDescent="0.25">
      <c r="A387" s="134"/>
      <c r="B387" s="132"/>
      <c r="C387" s="132"/>
      <c r="D387" s="132"/>
      <c r="E387" s="132"/>
      <c r="F387" s="132"/>
      <c r="G387" s="132"/>
      <c r="H387" s="132"/>
      <c r="I387" s="133"/>
      <c r="J387" s="133"/>
      <c r="K387" s="133"/>
    </row>
    <row r="388" spans="1:11" x14ac:dyDescent="0.25">
      <c r="A388" s="134"/>
      <c r="B388" s="132"/>
      <c r="C388" s="132"/>
      <c r="D388" s="132"/>
      <c r="E388" s="132"/>
      <c r="F388" s="132"/>
      <c r="G388" s="132"/>
      <c r="H388" s="132"/>
      <c r="I388" s="133"/>
      <c r="J388" s="133"/>
      <c r="K388" s="133"/>
    </row>
    <row r="389" spans="1:11" x14ac:dyDescent="0.25">
      <c r="A389" s="134"/>
      <c r="B389" s="132"/>
      <c r="C389" s="132"/>
      <c r="D389" s="132"/>
      <c r="E389" s="132"/>
      <c r="F389" s="132"/>
      <c r="G389" s="132"/>
      <c r="H389" s="132"/>
      <c r="I389" s="133"/>
      <c r="J389" s="133"/>
      <c r="K389" s="133"/>
    </row>
    <row r="390" spans="1:11" x14ac:dyDescent="0.25">
      <c r="A390" s="134"/>
      <c r="B390" s="132"/>
      <c r="C390" s="132"/>
      <c r="D390" s="132"/>
      <c r="E390" s="132"/>
      <c r="F390" s="132"/>
      <c r="G390" s="132"/>
      <c r="H390" s="132"/>
      <c r="I390" s="133"/>
      <c r="J390" s="133"/>
      <c r="K390" s="133"/>
    </row>
    <row r="391" spans="1:11" x14ac:dyDescent="0.25">
      <c r="A391" s="134"/>
      <c r="B391" s="132"/>
      <c r="C391" s="132"/>
      <c r="D391" s="132"/>
      <c r="E391" s="132"/>
      <c r="F391" s="132"/>
      <c r="G391" s="132"/>
      <c r="H391" s="132"/>
      <c r="I391" s="133"/>
      <c r="J391" s="133"/>
      <c r="K391" s="133"/>
    </row>
    <row r="392" spans="1:11" x14ac:dyDescent="0.25">
      <c r="A392" s="134"/>
      <c r="B392" s="132"/>
      <c r="C392" s="132"/>
      <c r="D392" s="132"/>
      <c r="E392" s="132"/>
      <c r="F392" s="132"/>
      <c r="G392" s="132"/>
      <c r="H392" s="132"/>
      <c r="I392" s="133"/>
      <c r="J392" s="133"/>
      <c r="K392" s="133"/>
    </row>
    <row r="393" spans="1:11" x14ac:dyDescent="0.25">
      <c r="A393" s="134"/>
      <c r="B393" s="132"/>
      <c r="C393" s="132"/>
      <c r="D393" s="132"/>
      <c r="E393" s="132"/>
      <c r="F393" s="132"/>
      <c r="G393" s="132"/>
      <c r="H393" s="132"/>
      <c r="I393" s="133"/>
      <c r="J393" s="133"/>
      <c r="K393" s="133"/>
    </row>
    <row r="394" spans="1:11" x14ac:dyDescent="0.25">
      <c r="A394" s="134"/>
      <c r="B394" s="132"/>
      <c r="C394" s="132"/>
      <c r="D394" s="132"/>
      <c r="E394" s="132"/>
      <c r="F394" s="132"/>
      <c r="G394" s="132"/>
      <c r="H394" s="132"/>
      <c r="I394" s="133"/>
      <c r="J394" s="133"/>
      <c r="K394" s="133"/>
    </row>
    <row r="395" spans="1:11" x14ac:dyDescent="0.25">
      <c r="A395" s="134"/>
      <c r="B395" s="132"/>
      <c r="C395" s="132"/>
      <c r="D395" s="132"/>
      <c r="E395" s="132"/>
      <c r="F395" s="132"/>
      <c r="G395" s="132"/>
      <c r="H395" s="132"/>
      <c r="I395" s="133"/>
      <c r="J395" s="133"/>
      <c r="K395" s="133"/>
    </row>
    <row r="396" spans="1:11" x14ac:dyDescent="0.25">
      <c r="A396" s="134"/>
      <c r="B396" s="132"/>
      <c r="C396" s="132"/>
      <c r="D396" s="132"/>
      <c r="E396" s="132"/>
      <c r="F396" s="132"/>
      <c r="G396" s="132"/>
      <c r="H396" s="132"/>
      <c r="I396" s="133"/>
      <c r="J396" s="133"/>
      <c r="K396" s="133"/>
    </row>
    <row r="397" spans="1:11" x14ac:dyDescent="0.25">
      <c r="A397" s="134"/>
      <c r="B397" s="132"/>
      <c r="C397" s="132"/>
      <c r="D397" s="132"/>
      <c r="E397" s="132"/>
      <c r="F397" s="132"/>
      <c r="G397" s="132"/>
      <c r="H397" s="132"/>
      <c r="I397" s="133"/>
      <c r="J397" s="133"/>
      <c r="K397" s="133"/>
    </row>
    <row r="398" spans="1:11" x14ac:dyDescent="0.25">
      <c r="A398" s="134"/>
      <c r="B398" s="132"/>
      <c r="C398" s="132"/>
      <c r="D398" s="132"/>
      <c r="E398" s="132"/>
      <c r="F398" s="132"/>
      <c r="G398" s="132"/>
      <c r="H398" s="132"/>
      <c r="I398" s="133"/>
      <c r="J398" s="133"/>
      <c r="K398" s="133"/>
    </row>
    <row r="399" spans="1:11" x14ac:dyDescent="0.25">
      <c r="A399" s="134"/>
      <c r="B399" s="132"/>
      <c r="C399" s="132"/>
      <c r="D399" s="132"/>
      <c r="E399" s="132"/>
      <c r="F399" s="132"/>
      <c r="G399" s="132"/>
      <c r="H399" s="132"/>
      <c r="I399" s="133"/>
      <c r="J399" s="133"/>
      <c r="K399" s="133"/>
    </row>
    <row r="400" spans="1:11" x14ac:dyDescent="0.25">
      <c r="A400" s="134"/>
      <c r="B400" s="132"/>
      <c r="C400" s="132"/>
      <c r="D400" s="132"/>
      <c r="E400" s="132"/>
      <c r="F400" s="132"/>
      <c r="G400" s="132"/>
      <c r="H400" s="132"/>
      <c r="I400" s="133"/>
      <c r="J400" s="133"/>
      <c r="K400" s="133"/>
    </row>
    <row r="401" spans="1:11" x14ac:dyDescent="0.25">
      <c r="A401" s="134"/>
      <c r="B401" s="132"/>
      <c r="C401" s="132"/>
      <c r="D401" s="132"/>
      <c r="E401" s="132"/>
      <c r="F401" s="132"/>
      <c r="G401" s="132"/>
      <c r="H401" s="132"/>
      <c r="I401" s="133"/>
      <c r="J401" s="133"/>
      <c r="K401" s="133"/>
    </row>
    <row r="402" spans="1:11" x14ac:dyDescent="0.25">
      <c r="A402" s="134"/>
      <c r="B402" s="132"/>
      <c r="C402" s="132"/>
      <c r="D402" s="132"/>
      <c r="E402" s="132"/>
      <c r="F402" s="132"/>
      <c r="G402" s="132"/>
      <c r="H402" s="132"/>
      <c r="I402" s="133"/>
      <c r="J402" s="133"/>
      <c r="K402" s="133"/>
    </row>
    <row r="403" spans="1:11" x14ac:dyDescent="0.25">
      <c r="A403" s="134"/>
      <c r="B403" s="132"/>
      <c r="C403" s="132"/>
      <c r="D403" s="132"/>
      <c r="E403" s="132"/>
      <c r="F403" s="132"/>
      <c r="G403" s="132"/>
      <c r="H403" s="132"/>
      <c r="I403" s="133"/>
      <c r="J403" s="133"/>
      <c r="K403" s="133"/>
    </row>
    <row r="404" spans="1:11" x14ac:dyDescent="0.25">
      <c r="A404" s="134"/>
      <c r="B404" s="132"/>
      <c r="C404" s="132"/>
      <c r="D404" s="132"/>
      <c r="E404" s="132"/>
      <c r="F404" s="132"/>
      <c r="G404" s="132"/>
      <c r="H404" s="132"/>
      <c r="I404" s="133"/>
      <c r="J404" s="133"/>
      <c r="K404" s="133"/>
    </row>
    <row r="405" spans="1:11" x14ac:dyDescent="0.25">
      <c r="A405" s="134"/>
      <c r="B405" s="132"/>
      <c r="C405" s="132"/>
      <c r="D405" s="132"/>
      <c r="E405" s="132"/>
      <c r="F405" s="132"/>
      <c r="G405" s="132"/>
      <c r="H405" s="132"/>
      <c r="I405" s="133"/>
      <c r="J405" s="133"/>
      <c r="K405" s="133"/>
    </row>
    <row r="406" spans="1:11" x14ac:dyDescent="0.25">
      <c r="A406" s="134"/>
      <c r="B406" s="132"/>
      <c r="C406" s="132"/>
      <c r="D406" s="132"/>
      <c r="E406" s="132"/>
      <c r="F406" s="132"/>
      <c r="G406" s="132"/>
      <c r="H406" s="132"/>
      <c r="I406" s="133"/>
      <c r="J406" s="133"/>
      <c r="K406" s="133"/>
    </row>
    <row r="407" spans="1:11" x14ac:dyDescent="0.25">
      <c r="A407" s="134"/>
      <c r="B407" s="132"/>
      <c r="C407" s="132"/>
      <c r="D407" s="132"/>
      <c r="E407" s="132"/>
      <c r="F407" s="132"/>
      <c r="G407" s="132"/>
      <c r="H407" s="132"/>
      <c r="I407" s="133"/>
      <c r="J407" s="133"/>
      <c r="K407" s="133"/>
    </row>
    <row r="408" spans="1:11" x14ac:dyDescent="0.25">
      <c r="A408" s="134"/>
      <c r="B408" s="132"/>
      <c r="C408" s="132"/>
      <c r="D408" s="132"/>
      <c r="E408" s="132"/>
      <c r="F408" s="132"/>
      <c r="G408" s="132"/>
      <c r="H408" s="132"/>
      <c r="I408" s="133"/>
      <c r="J408" s="133"/>
      <c r="K408" s="133"/>
    </row>
    <row r="409" spans="1:11" x14ac:dyDescent="0.25">
      <c r="A409" s="134"/>
      <c r="B409" s="132"/>
      <c r="C409" s="132"/>
      <c r="D409" s="132"/>
      <c r="E409" s="132"/>
      <c r="F409" s="132"/>
      <c r="G409" s="132"/>
      <c r="H409" s="132"/>
      <c r="I409" s="133"/>
      <c r="J409" s="133"/>
      <c r="K409" s="133"/>
    </row>
    <row r="410" spans="1:11" x14ac:dyDescent="0.25">
      <c r="A410" s="134"/>
      <c r="B410" s="132"/>
      <c r="C410" s="132"/>
      <c r="D410" s="132"/>
      <c r="E410" s="132"/>
      <c r="F410" s="132"/>
      <c r="G410" s="132"/>
      <c r="H410" s="132"/>
      <c r="I410" s="133"/>
      <c r="J410" s="133"/>
      <c r="K410" s="133"/>
    </row>
    <row r="411" spans="1:11" x14ac:dyDescent="0.25">
      <c r="A411" s="134"/>
      <c r="B411" s="132"/>
      <c r="C411" s="132"/>
      <c r="D411" s="132"/>
      <c r="E411" s="132"/>
      <c r="F411" s="132"/>
      <c r="G411" s="132"/>
      <c r="H411" s="132"/>
      <c r="I411" s="133"/>
      <c r="J411" s="133"/>
      <c r="K411" s="133"/>
    </row>
    <row r="412" spans="1:11" x14ac:dyDescent="0.25">
      <c r="A412" s="134"/>
      <c r="B412" s="132"/>
      <c r="C412" s="132"/>
      <c r="D412" s="132"/>
      <c r="E412" s="132"/>
      <c r="F412" s="132"/>
      <c r="G412" s="132"/>
      <c r="H412" s="132"/>
      <c r="I412" s="133"/>
      <c r="J412" s="133"/>
      <c r="K412" s="133"/>
    </row>
    <row r="413" spans="1:11" x14ac:dyDescent="0.25">
      <c r="A413" s="134"/>
      <c r="B413" s="132"/>
      <c r="C413" s="132"/>
      <c r="D413" s="132"/>
      <c r="E413" s="132"/>
      <c r="F413" s="132"/>
      <c r="G413" s="132"/>
      <c r="H413" s="132"/>
      <c r="I413" s="133"/>
      <c r="J413" s="133"/>
      <c r="K413" s="133"/>
    </row>
    <row r="414" spans="1:11" x14ac:dyDescent="0.25">
      <c r="A414" s="134"/>
      <c r="B414" s="132"/>
      <c r="C414" s="132"/>
      <c r="D414" s="132"/>
      <c r="E414" s="132"/>
      <c r="F414" s="132"/>
      <c r="G414" s="132"/>
      <c r="H414" s="132"/>
      <c r="I414" s="133"/>
      <c r="J414" s="133"/>
      <c r="K414" s="133"/>
    </row>
    <row r="415" spans="1:11" x14ac:dyDescent="0.25">
      <c r="A415" s="134"/>
      <c r="B415" s="132"/>
      <c r="C415" s="132"/>
      <c r="D415" s="132"/>
      <c r="E415" s="132"/>
      <c r="F415" s="132"/>
      <c r="G415" s="132"/>
      <c r="H415" s="132"/>
      <c r="I415" s="133"/>
      <c r="J415" s="133"/>
      <c r="K415" s="133"/>
    </row>
    <row r="416" spans="1:11" x14ac:dyDescent="0.25">
      <c r="A416" s="134"/>
      <c r="B416" s="132"/>
      <c r="C416" s="132"/>
      <c r="D416" s="132"/>
      <c r="E416" s="132"/>
      <c r="F416" s="132"/>
      <c r="G416" s="132"/>
      <c r="H416" s="132"/>
      <c r="I416" s="133"/>
      <c r="J416" s="133"/>
      <c r="K416" s="133"/>
    </row>
    <row r="417" spans="1:11" x14ac:dyDescent="0.25">
      <c r="A417" s="134"/>
      <c r="B417" s="132"/>
      <c r="C417" s="132"/>
      <c r="D417" s="132"/>
      <c r="E417" s="132"/>
      <c r="F417" s="132"/>
      <c r="G417" s="132"/>
      <c r="H417" s="132"/>
      <c r="I417" s="133"/>
      <c r="J417" s="133"/>
      <c r="K417" s="133"/>
    </row>
    <row r="418" spans="1:11" x14ac:dyDescent="0.25">
      <c r="A418" s="134"/>
      <c r="B418" s="132"/>
      <c r="C418" s="132"/>
      <c r="D418" s="132"/>
      <c r="E418" s="132"/>
      <c r="F418" s="132"/>
      <c r="G418" s="132"/>
      <c r="H418" s="132"/>
      <c r="I418" s="133"/>
      <c r="J418" s="133"/>
      <c r="K418" s="133"/>
    </row>
    <row r="419" spans="1:11" x14ac:dyDescent="0.25">
      <c r="A419" s="134"/>
      <c r="B419" s="132"/>
      <c r="C419" s="132"/>
      <c r="D419" s="132"/>
      <c r="E419" s="132"/>
      <c r="F419" s="132"/>
      <c r="G419" s="132"/>
      <c r="H419" s="132"/>
      <c r="I419" s="133"/>
      <c r="J419" s="133"/>
      <c r="K419" s="133"/>
    </row>
    <row r="420" spans="1:11" x14ac:dyDescent="0.25">
      <c r="A420" s="134"/>
      <c r="B420" s="132"/>
      <c r="C420" s="132"/>
      <c r="D420" s="132"/>
      <c r="E420" s="132"/>
      <c r="F420" s="132"/>
      <c r="G420" s="132"/>
      <c r="H420" s="132"/>
      <c r="I420" s="133"/>
      <c r="J420" s="133"/>
      <c r="K420" s="133"/>
    </row>
    <row r="421" spans="1:11" x14ac:dyDescent="0.25">
      <c r="A421" s="134"/>
      <c r="B421" s="132"/>
      <c r="C421" s="132"/>
      <c r="D421" s="132"/>
      <c r="E421" s="132"/>
      <c r="F421" s="132"/>
      <c r="G421" s="132"/>
      <c r="H421" s="132"/>
      <c r="I421" s="133"/>
      <c r="J421" s="133"/>
      <c r="K421" s="133"/>
    </row>
    <row r="422" spans="1:11" x14ac:dyDescent="0.25">
      <c r="A422" s="134"/>
      <c r="B422" s="132"/>
      <c r="C422" s="132"/>
      <c r="D422" s="132"/>
      <c r="E422" s="132"/>
      <c r="F422" s="132"/>
      <c r="G422" s="132"/>
      <c r="H422" s="132"/>
      <c r="I422" s="133"/>
      <c r="J422" s="133"/>
      <c r="K422" s="133"/>
    </row>
    <row r="423" spans="1:11" x14ac:dyDescent="0.25">
      <c r="A423" s="134"/>
      <c r="B423" s="132"/>
      <c r="C423" s="132"/>
      <c r="D423" s="132"/>
      <c r="E423" s="132"/>
      <c r="F423" s="132"/>
      <c r="G423" s="132"/>
      <c r="H423" s="132"/>
      <c r="I423" s="133"/>
      <c r="J423" s="133"/>
      <c r="K423" s="133"/>
    </row>
    <row r="424" spans="1:11" x14ac:dyDescent="0.25">
      <c r="A424" s="134"/>
      <c r="B424" s="132"/>
      <c r="C424" s="132"/>
      <c r="D424" s="132"/>
      <c r="E424" s="132"/>
      <c r="F424" s="132"/>
      <c r="G424" s="132"/>
      <c r="H424" s="132"/>
      <c r="I424" s="133"/>
      <c r="J424" s="133"/>
      <c r="K424" s="133"/>
    </row>
    <row r="425" spans="1:11" x14ac:dyDescent="0.25">
      <c r="A425" s="134"/>
      <c r="B425" s="132"/>
      <c r="C425" s="132"/>
      <c r="D425" s="132"/>
      <c r="E425" s="132"/>
      <c r="F425" s="132"/>
      <c r="G425" s="132"/>
      <c r="H425" s="132"/>
      <c r="I425" s="133"/>
      <c r="J425" s="133"/>
      <c r="K425" s="133"/>
    </row>
    <row r="426" spans="1:11" x14ac:dyDescent="0.25">
      <c r="A426" s="134"/>
      <c r="B426" s="132"/>
      <c r="C426" s="132"/>
      <c r="D426" s="132"/>
      <c r="E426" s="132"/>
      <c r="F426" s="132"/>
      <c r="G426" s="132"/>
      <c r="H426" s="132"/>
      <c r="I426" s="133"/>
      <c r="J426" s="133"/>
      <c r="K426" s="133"/>
    </row>
    <row r="427" spans="1:11" x14ac:dyDescent="0.25">
      <c r="A427" s="134"/>
      <c r="B427" s="132"/>
      <c r="C427" s="132"/>
      <c r="D427" s="132"/>
      <c r="E427" s="132"/>
      <c r="F427" s="132"/>
      <c r="G427" s="132"/>
      <c r="H427" s="132"/>
      <c r="I427" s="133"/>
      <c r="J427" s="133"/>
      <c r="K427" s="133"/>
    </row>
    <row r="428" spans="1:11" x14ac:dyDescent="0.25">
      <c r="A428" s="134"/>
      <c r="B428" s="132"/>
      <c r="C428" s="132"/>
      <c r="D428" s="132"/>
      <c r="E428" s="132"/>
      <c r="F428" s="132"/>
      <c r="G428" s="132"/>
      <c r="H428" s="132"/>
      <c r="I428" s="133"/>
      <c r="J428" s="133"/>
      <c r="K428" s="133"/>
    </row>
    <row r="429" spans="1:11" x14ac:dyDescent="0.25">
      <c r="A429" s="134"/>
      <c r="B429" s="132"/>
      <c r="C429" s="132"/>
      <c r="D429" s="132"/>
      <c r="E429" s="132"/>
      <c r="F429" s="132"/>
      <c r="G429" s="132"/>
      <c r="H429" s="132"/>
      <c r="I429" s="133"/>
      <c r="J429" s="133"/>
      <c r="K429" s="133"/>
    </row>
    <row r="430" spans="1:11" x14ac:dyDescent="0.25">
      <c r="A430" s="134"/>
      <c r="B430" s="132"/>
      <c r="C430" s="132"/>
      <c r="D430" s="132"/>
      <c r="E430" s="132"/>
      <c r="F430" s="132"/>
      <c r="G430" s="132"/>
      <c r="H430" s="132"/>
      <c r="I430" s="133"/>
      <c r="J430" s="133"/>
      <c r="K430" s="133"/>
    </row>
    <row r="431" spans="1:11" x14ac:dyDescent="0.25">
      <c r="A431" s="134"/>
      <c r="B431" s="132"/>
      <c r="C431" s="132"/>
      <c r="D431" s="132"/>
      <c r="E431" s="132"/>
      <c r="F431" s="132"/>
      <c r="G431" s="132"/>
      <c r="H431" s="132"/>
      <c r="I431" s="133"/>
      <c r="J431" s="133"/>
      <c r="K431" s="133"/>
    </row>
    <row r="432" spans="1:11" x14ac:dyDescent="0.25">
      <c r="A432" s="134"/>
      <c r="B432" s="132"/>
      <c r="C432" s="132"/>
      <c r="D432" s="132"/>
      <c r="E432" s="132"/>
      <c r="F432" s="132"/>
      <c r="G432" s="132"/>
      <c r="H432" s="132"/>
      <c r="I432" s="133"/>
      <c r="J432" s="133"/>
      <c r="K432" s="133"/>
    </row>
    <row r="433" spans="1:11" x14ac:dyDescent="0.25">
      <c r="A433" s="134"/>
      <c r="B433" s="132"/>
      <c r="C433" s="132"/>
      <c r="D433" s="132"/>
      <c r="E433" s="132"/>
      <c r="F433" s="132"/>
      <c r="G433" s="132"/>
      <c r="H433" s="132"/>
      <c r="I433" s="133"/>
      <c r="J433" s="133"/>
      <c r="K433" s="133"/>
    </row>
    <row r="434" spans="1:11" x14ac:dyDescent="0.25">
      <c r="A434" s="134"/>
      <c r="B434" s="132"/>
      <c r="C434" s="132"/>
      <c r="D434" s="132"/>
      <c r="E434" s="132"/>
      <c r="F434" s="132"/>
      <c r="G434" s="132"/>
      <c r="H434" s="132"/>
      <c r="I434" s="133"/>
      <c r="J434" s="133"/>
      <c r="K434" s="133"/>
    </row>
    <row r="435" spans="1:11" x14ac:dyDescent="0.25">
      <c r="A435" s="134"/>
      <c r="B435" s="132"/>
      <c r="C435" s="132"/>
      <c r="D435" s="132"/>
      <c r="E435" s="132"/>
      <c r="F435" s="132"/>
      <c r="G435" s="132"/>
      <c r="H435" s="132"/>
      <c r="I435" s="133"/>
      <c r="J435" s="133"/>
      <c r="K435" s="133"/>
    </row>
    <row r="436" spans="1:11" x14ac:dyDescent="0.25">
      <c r="A436" s="134"/>
      <c r="B436" s="132"/>
      <c r="C436" s="132"/>
      <c r="D436" s="132"/>
      <c r="E436" s="132"/>
      <c r="F436" s="132"/>
      <c r="G436" s="132"/>
      <c r="H436" s="132"/>
      <c r="I436" s="133"/>
      <c r="J436" s="133"/>
      <c r="K436" s="133"/>
    </row>
    <row r="437" spans="1:11" x14ac:dyDescent="0.25">
      <c r="A437" s="134"/>
      <c r="B437" s="132"/>
      <c r="C437" s="132"/>
      <c r="D437" s="132"/>
      <c r="E437" s="132"/>
      <c r="F437" s="132"/>
      <c r="G437" s="132"/>
      <c r="H437" s="132"/>
      <c r="I437" s="133"/>
      <c r="J437" s="133"/>
      <c r="K437" s="133"/>
    </row>
    <row r="438" spans="1:11" x14ac:dyDescent="0.25">
      <c r="A438" s="134"/>
      <c r="B438" s="132"/>
      <c r="C438" s="132"/>
      <c r="D438" s="132"/>
      <c r="E438" s="132"/>
      <c r="F438" s="132"/>
      <c r="G438" s="132"/>
      <c r="H438" s="132"/>
      <c r="I438" s="133"/>
      <c r="J438" s="133"/>
      <c r="K438" s="133"/>
    </row>
    <row r="439" spans="1:11" x14ac:dyDescent="0.25">
      <c r="A439" s="134"/>
      <c r="B439" s="132"/>
      <c r="C439" s="132"/>
      <c r="D439" s="132"/>
      <c r="E439" s="132"/>
      <c r="F439" s="132"/>
      <c r="G439" s="132"/>
      <c r="H439" s="132"/>
      <c r="I439" s="133"/>
      <c r="J439" s="133"/>
      <c r="K439" s="133"/>
    </row>
    <row r="440" spans="1:11" x14ac:dyDescent="0.25">
      <c r="A440" s="134"/>
      <c r="B440" s="132"/>
      <c r="C440" s="132"/>
      <c r="D440" s="132"/>
      <c r="E440" s="132"/>
      <c r="F440" s="132"/>
      <c r="G440" s="132"/>
      <c r="H440" s="132"/>
      <c r="I440" s="133"/>
      <c r="J440" s="133"/>
      <c r="K440" s="133"/>
    </row>
    <row r="441" spans="1:11" x14ac:dyDescent="0.25">
      <c r="A441" s="134"/>
      <c r="B441" s="132"/>
      <c r="C441" s="132"/>
      <c r="D441" s="132"/>
      <c r="E441" s="132"/>
      <c r="F441" s="132"/>
      <c r="G441" s="132"/>
      <c r="H441" s="132"/>
      <c r="I441" s="133"/>
      <c r="J441" s="133"/>
      <c r="K441" s="133"/>
    </row>
    <row r="442" spans="1:11" x14ac:dyDescent="0.25">
      <c r="A442" s="134"/>
      <c r="B442" s="132"/>
      <c r="C442" s="132"/>
      <c r="D442" s="132"/>
      <c r="E442" s="132"/>
      <c r="F442" s="132"/>
      <c r="G442" s="132"/>
      <c r="H442" s="132"/>
      <c r="I442" s="133"/>
      <c r="J442" s="133"/>
      <c r="K442" s="133"/>
    </row>
    <row r="443" spans="1:11" x14ac:dyDescent="0.25">
      <c r="A443" s="134"/>
      <c r="B443" s="132"/>
      <c r="C443" s="132"/>
      <c r="D443" s="132"/>
      <c r="E443" s="132"/>
      <c r="F443" s="132"/>
      <c r="G443" s="132"/>
      <c r="H443" s="132"/>
      <c r="I443" s="133"/>
      <c r="J443" s="133"/>
      <c r="K443" s="133"/>
    </row>
    <row r="444" spans="1:11" x14ac:dyDescent="0.25">
      <c r="A444" s="134"/>
      <c r="B444" s="132"/>
      <c r="C444" s="132"/>
      <c r="D444" s="132"/>
      <c r="E444" s="132"/>
      <c r="F444" s="132"/>
      <c r="G444" s="132"/>
      <c r="H444" s="132"/>
      <c r="I444" s="133"/>
      <c r="J444" s="133"/>
      <c r="K444" s="133"/>
    </row>
    <row r="445" spans="1:11" x14ac:dyDescent="0.25">
      <c r="A445" s="134"/>
      <c r="B445" s="132"/>
      <c r="C445" s="132"/>
      <c r="D445" s="132"/>
      <c r="E445" s="132"/>
      <c r="F445" s="132"/>
      <c r="G445" s="132"/>
      <c r="H445" s="132"/>
      <c r="I445" s="133"/>
      <c r="J445" s="133"/>
      <c r="K445" s="133"/>
    </row>
    <row r="446" spans="1:11" x14ac:dyDescent="0.25">
      <c r="A446" s="134"/>
      <c r="B446" s="132"/>
      <c r="C446" s="132"/>
      <c r="D446" s="132"/>
      <c r="E446" s="132"/>
      <c r="F446" s="132"/>
      <c r="G446" s="132"/>
      <c r="H446" s="132"/>
      <c r="I446" s="133"/>
      <c r="J446" s="133"/>
      <c r="K446" s="133"/>
    </row>
    <row r="447" spans="1:11" x14ac:dyDescent="0.25">
      <c r="A447" s="134"/>
      <c r="B447" s="132"/>
      <c r="C447" s="132"/>
      <c r="D447" s="132"/>
      <c r="E447" s="132"/>
      <c r="F447" s="132"/>
      <c r="G447" s="132"/>
      <c r="H447" s="132"/>
      <c r="I447" s="133"/>
      <c r="J447" s="133"/>
      <c r="K447" s="133"/>
    </row>
    <row r="448" spans="1:11" x14ac:dyDescent="0.25">
      <c r="A448" s="134"/>
      <c r="B448" s="132"/>
      <c r="C448" s="132"/>
      <c r="D448" s="132"/>
      <c r="E448" s="132"/>
      <c r="F448" s="132"/>
      <c r="G448" s="132"/>
      <c r="H448" s="132"/>
      <c r="I448" s="133"/>
      <c r="J448" s="133"/>
      <c r="K448" s="133"/>
    </row>
    <row r="449" spans="1:11" x14ac:dyDescent="0.25">
      <c r="A449" s="134"/>
      <c r="B449" s="132"/>
      <c r="C449" s="132"/>
      <c r="D449" s="132"/>
      <c r="E449" s="132"/>
      <c r="F449" s="132"/>
      <c r="G449" s="132"/>
      <c r="H449" s="132"/>
      <c r="I449" s="133"/>
      <c r="J449" s="133"/>
      <c r="K449" s="133"/>
    </row>
    <row r="450" spans="1:11" x14ac:dyDescent="0.25">
      <c r="A450" s="134"/>
      <c r="B450" s="132"/>
      <c r="C450" s="132"/>
      <c r="D450" s="132"/>
      <c r="E450" s="132"/>
      <c r="F450" s="132"/>
      <c r="G450" s="132"/>
      <c r="H450" s="132"/>
      <c r="I450" s="133"/>
      <c r="J450" s="133"/>
      <c r="K450" s="133"/>
    </row>
    <row r="451" spans="1:11" x14ac:dyDescent="0.25">
      <c r="A451" s="134"/>
      <c r="B451" s="132"/>
      <c r="C451" s="132"/>
      <c r="D451" s="132"/>
      <c r="E451" s="132"/>
      <c r="F451" s="132"/>
      <c r="G451" s="132"/>
      <c r="H451" s="132"/>
      <c r="I451" s="133"/>
      <c r="J451" s="133"/>
      <c r="K451" s="133"/>
    </row>
    <row r="452" spans="1:11" x14ac:dyDescent="0.25">
      <c r="A452" s="134"/>
      <c r="B452" s="132"/>
      <c r="C452" s="132"/>
      <c r="D452" s="132"/>
      <c r="E452" s="132"/>
      <c r="F452" s="132"/>
      <c r="G452" s="132"/>
      <c r="H452" s="132"/>
      <c r="I452" s="133"/>
      <c r="J452" s="133"/>
      <c r="K452" s="133"/>
    </row>
    <row r="453" spans="1:11" x14ac:dyDescent="0.25">
      <c r="A453" s="134"/>
      <c r="B453" s="132"/>
      <c r="C453" s="132"/>
      <c r="D453" s="132"/>
      <c r="E453" s="132"/>
      <c r="F453" s="132"/>
      <c r="G453" s="132"/>
      <c r="H453" s="132"/>
      <c r="I453" s="133"/>
      <c r="J453" s="133"/>
      <c r="K453" s="133"/>
    </row>
    <row r="454" spans="1:11" x14ac:dyDescent="0.25">
      <c r="A454" s="134"/>
      <c r="B454" s="132"/>
      <c r="C454" s="132"/>
      <c r="D454" s="132"/>
      <c r="E454" s="132"/>
      <c r="F454" s="132"/>
      <c r="G454" s="132"/>
      <c r="H454" s="132"/>
      <c r="I454" s="133"/>
      <c r="J454" s="133"/>
      <c r="K454" s="133"/>
    </row>
    <row r="455" spans="1:11" x14ac:dyDescent="0.25">
      <c r="A455" s="134"/>
      <c r="B455" s="132"/>
      <c r="C455" s="132"/>
      <c r="D455" s="132"/>
      <c r="E455" s="132"/>
      <c r="F455" s="132"/>
      <c r="G455" s="132"/>
      <c r="H455" s="132"/>
      <c r="I455" s="133"/>
      <c r="J455" s="133"/>
      <c r="K455" s="133"/>
    </row>
    <row r="456" spans="1:11" x14ac:dyDescent="0.25">
      <c r="A456" s="134"/>
      <c r="B456" s="132"/>
      <c r="C456" s="132"/>
      <c r="D456" s="132"/>
      <c r="E456" s="132"/>
      <c r="F456" s="132"/>
      <c r="G456" s="132"/>
      <c r="H456" s="132"/>
      <c r="I456" s="133"/>
      <c r="J456" s="133"/>
      <c r="K456" s="133"/>
    </row>
    <row r="457" spans="1:11" x14ac:dyDescent="0.25">
      <c r="A457" s="134"/>
      <c r="B457" s="132"/>
      <c r="C457" s="132"/>
      <c r="D457" s="132"/>
      <c r="E457" s="132"/>
      <c r="F457" s="132"/>
      <c r="G457" s="132"/>
      <c r="H457" s="132"/>
      <c r="I457" s="133"/>
      <c r="J457" s="133"/>
      <c r="K457" s="133"/>
    </row>
    <row r="458" spans="1:11" x14ac:dyDescent="0.25">
      <c r="A458" s="134"/>
      <c r="B458" s="132"/>
      <c r="C458" s="132"/>
      <c r="D458" s="132"/>
      <c r="E458" s="132"/>
      <c r="F458" s="132"/>
      <c r="G458" s="132"/>
      <c r="H458" s="132"/>
      <c r="I458" s="133"/>
      <c r="J458" s="133"/>
      <c r="K458" s="133"/>
    </row>
    <row r="459" spans="1:11" x14ac:dyDescent="0.25">
      <c r="A459" s="134"/>
      <c r="B459" s="132"/>
      <c r="C459" s="132"/>
      <c r="D459" s="132"/>
      <c r="E459" s="132"/>
      <c r="F459" s="132"/>
      <c r="G459" s="132"/>
      <c r="H459" s="132"/>
      <c r="I459" s="133"/>
      <c r="J459" s="133"/>
      <c r="K459" s="133"/>
    </row>
    <row r="460" spans="1:11" x14ac:dyDescent="0.25">
      <c r="A460" s="134"/>
      <c r="B460" s="132"/>
      <c r="C460" s="132"/>
      <c r="D460" s="132"/>
      <c r="E460" s="132"/>
      <c r="F460" s="132"/>
      <c r="G460" s="132"/>
      <c r="H460" s="132"/>
      <c r="I460" s="133"/>
      <c r="J460" s="133"/>
      <c r="K460" s="133"/>
    </row>
    <row r="461" spans="1:11" x14ac:dyDescent="0.25">
      <c r="A461" s="134"/>
      <c r="B461" s="132"/>
      <c r="C461" s="132"/>
      <c r="D461" s="132"/>
      <c r="E461" s="132"/>
      <c r="F461" s="132"/>
      <c r="G461" s="132"/>
      <c r="H461" s="132"/>
      <c r="I461" s="133"/>
      <c r="J461" s="133"/>
      <c r="K461" s="133"/>
    </row>
    <row r="462" spans="1:11" x14ac:dyDescent="0.25">
      <c r="A462" s="134"/>
      <c r="B462" s="132"/>
      <c r="C462" s="132"/>
      <c r="D462" s="132"/>
      <c r="E462" s="132"/>
      <c r="F462" s="132"/>
      <c r="G462" s="132"/>
      <c r="H462" s="132"/>
      <c r="I462" s="133"/>
      <c r="J462" s="133"/>
      <c r="K462" s="133"/>
    </row>
    <row r="463" spans="1:11" x14ac:dyDescent="0.25">
      <c r="A463" s="134"/>
      <c r="B463" s="132"/>
      <c r="C463" s="132"/>
      <c r="D463" s="132"/>
      <c r="E463" s="132"/>
      <c r="F463" s="132"/>
      <c r="G463" s="132"/>
      <c r="H463" s="132"/>
      <c r="I463" s="133"/>
      <c r="J463" s="133"/>
      <c r="K463" s="133"/>
    </row>
    <row r="464" spans="1:11" x14ac:dyDescent="0.25">
      <c r="A464" s="134"/>
      <c r="B464" s="132"/>
      <c r="C464" s="132"/>
      <c r="D464" s="132"/>
      <c r="E464" s="132"/>
      <c r="F464" s="132"/>
      <c r="G464" s="132"/>
      <c r="H464" s="132"/>
      <c r="I464" s="133"/>
      <c r="J464" s="133"/>
      <c r="K464" s="133"/>
    </row>
    <row r="465" spans="1:11" x14ac:dyDescent="0.25">
      <c r="A465" s="134"/>
      <c r="B465" s="132"/>
      <c r="C465" s="132"/>
      <c r="D465" s="132"/>
      <c r="E465" s="132"/>
      <c r="F465" s="132"/>
      <c r="G465" s="132"/>
      <c r="H465" s="132"/>
      <c r="I465" s="133"/>
      <c r="J465" s="133"/>
      <c r="K465" s="133"/>
    </row>
    <row r="466" spans="1:11" x14ac:dyDescent="0.25">
      <c r="A466" s="134"/>
      <c r="B466" s="132"/>
      <c r="C466" s="132"/>
      <c r="D466" s="132"/>
      <c r="E466" s="132"/>
      <c r="F466" s="132"/>
      <c r="G466" s="132"/>
      <c r="H466" s="132"/>
      <c r="I466" s="133"/>
      <c r="J466" s="133"/>
      <c r="K466" s="133"/>
    </row>
    <row r="467" spans="1:11" x14ac:dyDescent="0.25">
      <c r="A467" s="134"/>
      <c r="B467" s="132"/>
      <c r="C467" s="132"/>
      <c r="D467" s="132"/>
      <c r="E467" s="132"/>
      <c r="F467" s="132"/>
      <c r="G467" s="132"/>
      <c r="H467" s="132"/>
      <c r="I467" s="133"/>
      <c r="J467" s="133"/>
      <c r="K467" s="133"/>
    </row>
    <row r="468" spans="1:11" x14ac:dyDescent="0.25">
      <c r="A468" s="134"/>
      <c r="B468" s="132"/>
      <c r="C468" s="132"/>
      <c r="D468" s="132"/>
      <c r="E468" s="132"/>
      <c r="F468" s="132"/>
      <c r="G468" s="132"/>
      <c r="H468" s="132"/>
      <c r="I468" s="133"/>
      <c r="J468" s="133"/>
      <c r="K468" s="133"/>
    </row>
    <row r="469" spans="1:11" x14ac:dyDescent="0.25">
      <c r="A469" s="134"/>
      <c r="B469" s="132"/>
      <c r="C469" s="132"/>
      <c r="D469" s="132"/>
      <c r="E469" s="132"/>
      <c r="F469" s="132"/>
      <c r="G469" s="132"/>
      <c r="H469" s="132"/>
      <c r="I469" s="133"/>
      <c r="J469" s="133"/>
      <c r="K469" s="133"/>
    </row>
    <row r="470" spans="1:11" x14ac:dyDescent="0.25">
      <c r="A470" s="134"/>
      <c r="B470" s="132"/>
      <c r="C470" s="132"/>
      <c r="D470" s="132"/>
      <c r="E470" s="132"/>
      <c r="F470" s="132"/>
      <c r="G470" s="132"/>
      <c r="H470" s="132"/>
      <c r="I470" s="133"/>
      <c r="J470" s="133"/>
      <c r="K470" s="133"/>
    </row>
    <row r="471" spans="1:11" x14ac:dyDescent="0.25">
      <c r="A471" s="134"/>
      <c r="B471" s="132"/>
      <c r="C471" s="132"/>
      <c r="D471" s="132"/>
      <c r="E471" s="132"/>
      <c r="F471" s="132"/>
      <c r="G471" s="132"/>
      <c r="H471" s="132"/>
      <c r="I471" s="133"/>
      <c r="J471" s="133"/>
      <c r="K471" s="133"/>
    </row>
    <row r="472" spans="1:11" x14ac:dyDescent="0.25">
      <c r="A472" s="134"/>
      <c r="B472" s="132"/>
      <c r="C472" s="132"/>
      <c r="D472" s="132"/>
      <c r="E472" s="132"/>
      <c r="F472" s="132"/>
      <c r="G472" s="132"/>
      <c r="H472" s="132"/>
      <c r="I472" s="133"/>
      <c r="J472" s="133"/>
      <c r="K472" s="133"/>
    </row>
    <row r="473" spans="1:11" x14ac:dyDescent="0.25">
      <c r="A473" s="134"/>
      <c r="B473" s="132"/>
      <c r="C473" s="132"/>
      <c r="D473" s="132"/>
      <c r="E473" s="132"/>
      <c r="F473" s="132"/>
      <c r="G473" s="132"/>
      <c r="H473" s="132"/>
      <c r="I473" s="133"/>
      <c r="J473" s="133"/>
      <c r="K473" s="133"/>
    </row>
    <row r="474" spans="1:11" x14ac:dyDescent="0.25">
      <c r="A474" s="134"/>
      <c r="B474" s="132"/>
      <c r="C474" s="132"/>
      <c r="D474" s="132"/>
      <c r="E474" s="132"/>
      <c r="F474" s="132"/>
      <c r="G474" s="132"/>
      <c r="H474" s="132"/>
      <c r="I474" s="133"/>
      <c r="J474" s="133"/>
      <c r="K474" s="133"/>
    </row>
    <row r="475" spans="1:11" x14ac:dyDescent="0.25">
      <c r="A475" s="134"/>
      <c r="B475" s="132"/>
      <c r="C475" s="132"/>
      <c r="D475" s="132"/>
      <c r="E475" s="132"/>
      <c r="F475" s="132"/>
      <c r="G475" s="132"/>
      <c r="H475" s="132"/>
      <c r="I475" s="133"/>
      <c r="J475" s="133"/>
      <c r="K475" s="133"/>
    </row>
    <row r="476" spans="1:11" x14ac:dyDescent="0.25">
      <c r="A476" s="134"/>
      <c r="B476" s="132"/>
      <c r="C476" s="132"/>
      <c r="D476" s="132"/>
      <c r="E476" s="132"/>
      <c r="F476" s="132"/>
      <c r="G476" s="132"/>
      <c r="H476" s="132"/>
      <c r="I476" s="133"/>
      <c r="J476" s="133"/>
      <c r="K476" s="133"/>
    </row>
    <row r="477" spans="1:11" x14ac:dyDescent="0.25">
      <c r="A477" s="134"/>
      <c r="B477" s="132"/>
      <c r="C477" s="132"/>
      <c r="D477" s="132"/>
      <c r="E477" s="132"/>
      <c r="F477" s="132"/>
      <c r="G477" s="132"/>
      <c r="H477" s="132"/>
      <c r="I477" s="133"/>
      <c r="J477" s="133"/>
      <c r="K477" s="133"/>
    </row>
    <row r="478" spans="1:11" x14ac:dyDescent="0.25">
      <c r="A478" s="134"/>
      <c r="B478" s="132"/>
      <c r="C478" s="132"/>
      <c r="D478" s="132"/>
      <c r="E478" s="132"/>
      <c r="F478" s="132"/>
      <c r="G478" s="132"/>
      <c r="H478" s="132"/>
      <c r="I478" s="133"/>
      <c r="J478" s="133"/>
      <c r="K478" s="133"/>
    </row>
    <row r="479" spans="1:11" x14ac:dyDescent="0.25">
      <c r="A479" s="134"/>
      <c r="B479" s="132"/>
      <c r="C479" s="132"/>
      <c r="D479" s="132"/>
      <c r="E479" s="132"/>
      <c r="F479" s="132"/>
      <c r="G479" s="132"/>
      <c r="H479" s="132"/>
      <c r="I479" s="133"/>
      <c r="J479" s="133"/>
      <c r="K479" s="133"/>
    </row>
    <row r="480" spans="1:11" x14ac:dyDescent="0.25">
      <c r="A480" s="134"/>
      <c r="B480" s="132"/>
      <c r="C480" s="132"/>
      <c r="D480" s="132"/>
      <c r="E480" s="132"/>
      <c r="F480" s="132"/>
      <c r="G480" s="132"/>
      <c r="H480" s="132"/>
      <c r="I480" s="133"/>
      <c r="J480" s="133"/>
      <c r="K480" s="133"/>
    </row>
    <row r="481" spans="1:11" x14ac:dyDescent="0.25">
      <c r="A481" s="134"/>
      <c r="B481" s="132"/>
      <c r="C481" s="132"/>
      <c r="D481" s="132"/>
      <c r="E481" s="132"/>
      <c r="F481" s="132"/>
      <c r="G481" s="132"/>
      <c r="H481" s="132"/>
      <c r="I481" s="133"/>
      <c r="J481" s="133"/>
      <c r="K481" s="133"/>
    </row>
    <row r="482" spans="1:11" x14ac:dyDescent="0.25">
      <c r="A482" s="134"/>
      <c r="B482" s="132"/>
      <c r="C482" s="132"/>
      <c r="D482" s="132"/>
      <c r="E482" s="132"/>
      <c r="F482" s="132"/>
      <c r="G482" s="132"/>
      <c r="H482" s="132"/>
      <c r="I482" s="133"/>
      <c r="J482" s="133"/>
      <c r="K482" s="133"/>
    </row>
    <row r="483" spans="1:11" x14ac:dyDescent="0.25">
      <c r="A483" s="134"/>
      <c r="B483" s="132"/>
      <c r="C483" s="132"/>
      <c r="D483" s="132"/>
      <c r="E483" s="132"/>
      <c r="F483" s="132"/>
      <c r="G483" s="132"/>
      <c r="H483" s="132"/>
      <c r="I483" s="133"/>
      <c r="J483" s="133"/>
      <c r="K483" s="133"/>
    </row>
    <row r="484" spans="1:11" x14ac:dyDescent="0.25">
      <c r="A484" s="134"/>
      <c r="B484" s="132"/>
      <c r="C484" s="132"/>
      <c r="D484" s="132"/>
      <c r="E484" s="132"/>
      <c r="F484" s="132"/>
      <c r="G484" s="132"/>
      <c r="H484" s="132"/>
      <c r="I484" s="133"/>
      <c r="J484" s="133"/>
      <c r="K484" s="133"/>
    </row>
    <row r="485" spans="1:11" x14ac:dyDescent="0.25">
      <c r="A485" s="134"/>
      <c r="B485" s="132"/>
      <c r="C485" s="132"/>
      <c r="D485" s="132"/>
      <c r="E485" s="132"/>
      <c r="F485" s="132"/>
      <c r="G485" s="132"/>
      <c r="H485" s="132"/>
      <c r="I485" s="133"/>
      <c r="J485" s="133"/>
      <c r="K485" s="133"/>
    </row>
    <row r="486" spans="1:11" x14ac:dyDescent="0.25">
      <c r="A486" s="134"/>
      <c r="B486" s="132"/>
      <c r="C486" s="132"/>
      <c r="D486" s="132"/>
      <c r="E486" s="132"/>
      <c r="F486" s="132"/>
      <c r="G486" s="132"/>
      <c r="H486" s="132"/>
      <c r="I486" s="133"/>
      <c r="J486" s="133"/>
      <c r="K486" s="133"/>
    </row>
    <row r="487" spans="1:11" x14ac:dyDescent="0.25">
      <c r="A487" s="134"/>
      <c r="B487" s="132"/>
      <c r="C487" s="132"/>
      <c r="D487" s="132"/>
      <c r="E487" s="132"/>
      <c r="F487" s="132"/>
      <c r="G487" s="132"/>
      <c r="H487" s="132"/>
      <c r="I487" s="133"/>
      <c r="J487" s="133"/>
      <c r="K487" s="133"/>
    </row>
    <row r="488" spans="1:11" x14ac:dyDescent="0.25">
      <c r="A488" s="134"/>
      <c r="B488" s="132"/>
      <c r="C488" s="132"/>
      <c r="D488" s="132"/>
      <c r="E488" s="132"/>
      <c r="F488" s="132"/>
      <c r="G488" s="132"/>
      <c r="H488" s="132"/>
      <c r="I488" s="133"/>
      <c r="J488" s="133"/>
      <c r="K488" s="133"/>
    </row>
    <row r="489" spans="1:11" x14ac:dyDescent="0.25">
      <c r="A489" s="134"/>
      <c r="B489" s="132"/>
      <c r="C489" s="132"/>
      <c r="D489" s="132"/>
      <c r="E489" s="132"/>
      <c r="F489" s="132"/>
      <c r="G489" s="132"/>
      <c r="H489" s="132"/>
      <c r="I489" s="133"/>
      <c r="J489" s="133"/>
      <c r="K489" s="133"/>
    </row>
    <row r="490" spans="1:11" x14ac:dyDescent="0.25">
      <c r="A490" s="134"/>
      <c r="B490" s="132"/>
      <c r="C490" s="132"/>
      <c r="D490" s="132"/>
      <c r="E490" s="132"/>
      <c r="F490" s="132"/>
      <c r="G490" s="132"/>
      <c r="H490" s="132"/>
      <c r="I490" s="133"/>
      <c r="J490" s="133"/>
      <c r="K490" s="133"/>
    </row>
    <row r="491" spans="1:11" x14ac:dyDescent="0.25">
      <c r="A491" s="134"/>
      <c r="B491" s="132"/>
      <c r="C491" s="132"/>
      <c r="D491" s="132"/>
      <c r="E491" s="132"/>
      <c r="F491" s="132"/>
      <c r="G491" s="132"/>
      <c r="H491" s="132"/>
      <c r="I491" s="133"/>
      <c r="J491" s="133"/>
      <c r="K491" s="133"/>
    </row>
    <row r="492" spans="1:11" x14ac:dyDescent="0.25">
      <c r="A492" s="134"/>
      <c r="B492" s="132"/>
      <c r="C492" s="132"/>
      <c r="D492" s="132"/>
      <c r="E492" s="132"/>
      <c r="F492" s="132"/>
      <c r="G492" s="132"/>
      <c r="H492" s="132"/>
      <c r="I492" s="133"/>
      <c r="J492" s="133"/>
      <c r="K492" s="133"/>
    </row>
    <row r="493" spans="1:11" x14ac:dyDescent="0.25">
      <c r="A493" s="134"/>
      <c r="B493" s="132"/>
      <c r="C493" s="132"/>
      <c r="D493" s="132"/>
      <c r="E493" s="132"/>
      <c r="F493" s="132"/>
      <c r="G493" s="132"/>
      <c r="H493" s="132"/>
      <c r="I493" s="133"/>
      <c r="J493" s="133"/>
      <c r="K493" s="133"/>
    </row>
    <row r="494" spans="1:11" x14ac:dyDescent="0.25">
      <c r="A494" s="134"/>
      <c r="B494" s="132"/>
      <c r="C494" s="132"/>
      <c r="D494" s="132"/>
      <c r="E494" s="132"/>
      <c r="F494" s="132"/>
      <c r="G494" s="132"/>
      <c r="H494" s="132"/>
      <c r="I494" s="133"/>
      <c r="J494" s="133"/>
      <c r="K494" s="133"/>
    </row>
    <row r="495" spans="1:11" x14ac:dyDescent="0.25">
      <c r="A495" s="134"/>
      <c r="B495" s="132"/>
      <c r="C495" s="132"/>
      <c r="D495" s="132"/>
      <c r="E495" s="132"/>
      <c r="F495" s="132"/>
      <c r="G495" s="132"/>
      <c r="H495" s="132"/>
      <c r="I495" s="133"/>
      <c r="J495" s="133"/>
      <c r="K495" s="133"/>
    </row>
    <row r="496" spans="1:11" x14ac:dyDescent="0.25">
      <c r="A496" s="134"/>
      <c r="B496" s="132"/>
      <c r="C496" s="132"/>
      <c r="D496" s="132"/>
      <c r="E496" s="132"/>
      <c r="F496" s="132"/>
      <c r="G496" s="132"/>
      <c r="H496" s="132"/>
      <c r="I496" s="133"/>
      <c r="J496" s="133"/>
      <c r="K496" s="133"/>
    </row>
    <row r="497" spans="1:11" x14ac:dyDescent="0.25">
      <c r="A497" s="134"/>
      <c r="B497" s="132"/>
      <c r="C497" s="132"/>
      <c r="D497" s="132"/>
      <c r="E497" s="132"/>
      <c r="F497" s="132"/>
      <c r="G497" s="132"/>
      <c r="H497" s="132"/>
      <c r="I497" s="133"/>
      <c r="J497" s="133"/>
      <c r="K497" s="133"/>
    </row>
    <row r="498" spans="1:11" x14ac:dyDescent="0.25">
      <c r="A498" s="134"/>
      <c r="B498" s="132"/>
      <c r="C498" s="132"/>
      <c r="D498" s="132"/>
      <c r="E498" s="132"/>
      <c r="F498" s="132"/>
      <c r="G498" s="132"/>
      <c r="H498" s="132"/>
      <c r="I498" s="133"/>
      <c r="J498" s="133"/>
      <c r="K498" s="133"/>
    </row>
    <row r="499" spans="1:11" x14ac:dyDescent="0.25">
      <c r="A499" s="134"/>
      <c r="B499" s="132"/>
      <c r="C499" s="132"/>
      <c r="D499" s="132"/>
      <c r="E499" s="132"/>
      <c r="F499" s="132"/>
      <c r="G499" s="132"/>
      <c r="H499" s="132"/>
      <c r="I499" s="133"/>
      <c r="J499" s="133"/>
      <c r="K499" s="133"/>
    </row>
    <row r="500" spans="1:11" x14ac:dyDescent="0.25">
      <c r="A500" s="134"/>
      <c r="B500" s="132"/>
      <c r="C500" s="132"/>
      <c r="D500" s="132"/>
      <c r="E500" s="132"/>
      <c r="F500" s="132"/>
      <c r="G500" s="132"/>
      <c r="H500" s="132"/>
      <c r="I500" s="133"/>
      <c r="J500" s="133"/>
      <c r="K500" s="133"/>
    </row>
    <row r="501" spans="1:11" x14ac:dyDescent="0.25">
      <c r="A501" s="134"/>
      <c r="B501" s="132"/>
      <c r="C501" s="132"/>
      <c r="D501" s="132"/>
      <c r="E501" s="132"/>
      <c r="F501" s="132"/>
      <c r="G501" s="132"/>
      <c r="H501" s="132"/>
      <c r="I501" s="133"/>
      <c r="J501" s="133"/>
      <c r="K501" s="133"/>
    </row>
    <row r="502" spans="1:11" x14ac:dyDescent="0.25">
      <c r="A502" s="134"/>
      <c r="B502" s="132"/>
      <c r="C502" s="132"/>
      <c r="D502" s="132"/>
      <c r="E502" s="132"/>
      <c r="F502" s="132"/>
      <c r="G502" s="132"/>
      <c r="H502" s="132"/>
      <c r="I502" s="133"/>
      <c r="J502" s="133"/>
      <c r="K502" s="133"/>
    </row>
    <row r="503" spans="1:11" x14ac:dyDescent="0.25">
      <c r="A503" s="134"/>
      <c r="B503" s="132"/>
      <c r="C503" s="132"/>
      <c r="D503" s="132"/>
      <c r="E503" s="132"/>
      <c r="F503" s="132"/>
      <c r="G503" s="132"/>
      <c r="H503" s="132"/>
      <c r="I503" s="133"/>
      <c r="J503" s="133"/>
      <c r="K503" s="133"/>
    </row>
    <row r="504" spans="1:11" x14ac:dyDescent="0.25">
      <c r="A504" s="134"/>
      <c r="B504" s="132"/>
      <c r="C504" s="132"/>
      <c r="D504" s="132"/>
      <c r="E504" s="132"/>
      <c r="F504" s="132"/>
      <c r="G504" s="132"/>
      <c r="H504" s="132"/>
      <c r="I504" s="133"/>
      <c r="J504" s="133"/>
      <c r="K504" s="133"/>
    </row>
    <row r="505" spans="1:11" x14ac:dyDescent="0.25">
      <c r="A505" s="134"/>
      <c r="B505" s="132"/>
      <c r="C505" s="132"/>
      <c r="D505" s="132"/>
      <c r="E505" s="132"/>
      <c r="F505" s="132"/>
      <c r="G505" s="132"/>
      <c r="H505" s="132"/>
      <c r="I505" s="133"/>
      <c r="J505" s="133"/>
      <c r="K505" s="133"/>
    </row>
    <row r="506" spans="1:11" x14ac:dyDescent="0.25">
      <c r="A506" s="134"/>
      <c r="B506" s="132"/>
      <c r="C506" s="132"/>
      <c r="D506" s="132"/>
      <c r="E506" s="132"/>
      <c r="F506" s="132"/>
      <c r="G506" s="132"/>
      <c r="H506" s="132"/>
      <c r="I506" s="133"/>
      <c r="J506" s="133"/>
      <c r="K506" s="133"/>
    </row>
    <row r="507" spans="1:11" x14ac:dyDescent="0.25">
      <c r="A507" s="134"/>
      <c r="B507" s="132"/>
      <c r="C507" s="132"/>
      <c r="D507" s="132"/>
      <c r="E507" s="132"/>
      <c r="F507" s="132"/>
      <c r="G507" s="132"/>
      <c r="H507" s="132"/>
      <c r="I507" s="133"/>
      <c r="J507" s="133"/>
      <c r="K507" s="133"/>
    </row>
    <row r="508" spans="1:11" x14ac:dyDescent="0.25">
      <c r="A508" s="134"/>
      <c r="B508" s="132"/>
      <c r="C508" s="132"/>
      <c r="D508" s="132"/>
      <c r="E508" s="132"/>
      <c r="F508" s="132"/>
      <c r="G508" s="132"/>
      <c r="H508" s="132"/>
      <c r="I508" s="133"/>
      <c r="J508" s="133"/>
      <c r="K508" s="133"/>
    </row>
    <row r="509" spans="1:11" x14ac:dyDescent="0.25">
      <c r="A509" s="134"/>
      <c r="B509" s="132"/>
      <c r="C509" s="132"/>
      <c r="D509" s="132"/>
      <c r="E509" s="132"/>
      <c r="F509" s="132"/>
      <c r="G509" s="132"/>
      <c r="H509" s="132"/>
      <c r="I509" s="133"/>
      <c r="J509" s="133"/>
      <c r="K509" s="133"/>
    </row>
    <row r="510" spans="1:11" x14ac:dyDescent="0.25">
      <c r="A510" s="134"/>
      <c r="B510" s="132"/>
      <c r="C510" s="132"/>
      <c r="D510" s="132"/>
      <c r="E510" s="132"/>
      <c r="F510" s="132"/>
      <c r="G510" s="132"/>
      <c r="H510" s="132"/>
      <c r="I510" s="133"/>
      <c r="J510" s="133"/>
      <c r="K510" s="133"/>
    </row>
    <row r="511" spans="1:11" x14ac:dyDescent="0.25">
      <c r="A511" s="134"/>
      <c r="B511" s="132"/>
      <c r="C511" s="132"/>
      <c r="D511" s="132"/>
      <c r="E511" s="132"/>
      <c r="F511" s="132"/>
      <c r="G511" s="132"/>
      <c r="H511" s="132"/>
      <c r="I511" s="133"/>
      <c r="J511" s="133"/>
      <c r="K511" s="133"/>
    </row>
    <row r="512" spans="1:11" x14ac:dyDescent="0.25">
      <c r="A512" s="134"/>
      <c r="B512" s="132"/>
      <c r="C512" s="132"/>
      <c r="D512" s="132"/>
      <c r="E512" s="132"/>
      <c r="F512" s="132"/>
      <c r="G512" s="132"/>
      <c r="H512" s="132"/>
      <c r="I512" s="133"/>
      <c r="J512" s="133"/>
      <c r="K512" s="133"/>
    </row>
    <row r="513" spans="1:11" x14ac:dyDescent="0.25">
      <c r="A513" s="134"/>
      <c r="B513" s="132"/>
      <c r="C513" s="132"/>
      <c r="D513" s="132"/>
      <c r="E513" s="132"/>
      <c r="F513" s="132"/>
      <c r="G513" s="132"/>
      <c r="H513" s="132"/>
      <c r="I513" s="133"/>
      <c r="J513" s="133"/>
      <c r="K513" s="133"/>
    </row>
    <row r="514" spans="1:11" x14ac:dyDescent="0.25">
      <c r="A514" s="134"/>
      <c r="B514" s="132"/>
      <c r="C514" s="132"/>
      <c r="D514" s="132"/>
      <c r="E514" s="132"/>
      <c r="F514" s="132"/>
      <c r="G514" s="132"/>
      <c r="H514" s="132"/>
      <c r="I514" s="133"/>
      <c r="J514" s="133"/>
      <c r="K514" s="133"/>
    </row>
    <row r="515" spans="1:11" x14ac:dyDescent="0.25">
      <c r="A515" s="134"/>
      <c r="B515" s="132"/>
      <c r="C515" s="132"/>
      <c r="D515" s="132"/>
      <c r="E515" s="132"/>
      <c r="F515" s="132"/>
      <c r="G515" s="132"/>
      <c r="H515" s="132"/>
      <c r="I515" s="133"/>
      <c r="J515" s="133"/>
      <c r="K515" s="133"/>
    </row>
    <row r="516" spans="1:11" x14ac:dyDescent="0.25">
      <c r="A516" s="134"/>
      <c r="B516" s="132"/>
      <c r="C516" s="132"/>
      <c r="D516" s="132"/>
      <c r="E516" s="132"/>
      <c r="F516" s="132"/>
      <c r="G516" s="132"/>
      <c r="H516" s="132"/>
      <c r="I516" s="133"/>
      <c r="J516" s="133"/>
      <c r="K516" s="133"/>
    </row>
    <row r="517" spans="1:11" x14ac:dyDescent="0.25">
      <c r="A517" s="134"/>
      <c r="B517" s="132"/>
      <c r="C517" s="132"/>
      <c r="D517" s="132"/>
      <c r="E517" s="132"/>
      <c r="F517" s="132"/>
      <c r="G517" s="132"/>
      <c r="H517" s="132"/>
      <c r="I517" s="133"/>
      <c r="J517" s="133"/>
      <c r="K517" s="133"/>
    </row>
    <row r="518" spans="1:11" x14ac:dyDescent="0.25">
      <c r="A518" s="134"/>
      <c r="B518" s="132"/>
      <c r="C518" s="132"/>
      <c r="D518" s="132"/>
      <c r="E518" s="132"/>
      <c r="F518" s="132"/>
      <c r="G518" s="132"/>
      <c r="H518" s="132"/>
      <c r="I518" s="133"/>
      <c r="J518" s="133"/>
      <c r="K518" s="133"/>
    </row>
    <row r="519" spans="1:11" x14ac:dyDescent="0.25">
      <c r="A519" s="134"/>
      <c r="B519" s="132"/>
      <c r="C519" s="132"/>
      <c r="D519" s="132"/>
      <c r="E519" s="132"/>
      <c r="F519" s="132"/>
      <c r="G519" s="132"/>
      <c r="H519" s="132"/>
      <c r="I519" s="133"/>
      <c r="J519" s="133"/>
      <c r="K519" s="133"/>
    </row>
    <row r="520" spans="1:11" x14ac:dyDescent="0.25">
      <c r="A520" s="134"/>
      <c r="B520" s="132"/>
      <c r="C520" s="132"/>
      <c r="D520" s="132"/>
      <c r="E520" s="132"/>
      <c r="F520" s="132"/>
      <c r="G520" s="132"/>
      <c r="H520" s="132"/>
      <c r="I520" s="133"/>
      <c r="J520" s="133"/>
      <c r="K520" s="133"/>
    </row>
    <row r="521" spans="1:11" x14ac:dyDescent="0.25">
      <c r="A521" s="134"/>
      <c r="B521" s="132"/>
      <c r="C521" s="132"/>
      <c r="D521" s="132"/>
      <c r="E521" s="132"/>
      <c r="F521" s="132"/>
      <c r="G521" s="132"/>
      <c r="H521" s="132"/>
      <c r="I521" s="133"/>
      <c r="J521" s="133"/>
      <c r="K521" s="133"/>
    </row>
    <row r="522" spans="1:11" x14ac:dyDescent="0.25">
      <c r="A522" s="134"/>
      <c r="B522" s="132"/>
      <c r="C522" s="132"/>
      <c r="D522" s="132"/>
      <c r="E522" s="132"/>
      <c r="F522" s="132"/>
      <c r="G522" s="132"/>
      <c r="H522" s="132"/>
      <c r="I522" s="133"/>
      <c r="J522" s="133"/>
      <c r="K522" s="133"/>
    </row>
    <row r="523" spans="1:11" x14ac:dyDescent="0.25">
      <c r="A523" s="134"/>
      <c r="B523" s="132"/>
      <c r="C523" s="132"/>
      <c r="D523" s="132"/>
      <c r="E523" s="132"/>
      <c r="F523" s="132"/>
      <c r="G523" s="132"/>
      <c r="H523" s="132"/>
      <c r="I523" s="133"/>
      <c r="J523" s="133"/>
      <c r="K523" s="133"/>
    </row>
    <row r="524" spans="1:11" x14ac:dyDescent="0.25">
      <c r="A524" s="134"/>
      <c r="B524" s="132"/>
      <c r="C524" s="132"/>
      <c r="D524" s="132"/>
      <c r="E524" s="132"/>
      <c r="F524" s="132"/>
      <c r="G524" s="132"/>
      <c r="H524" s="132"/>
      <c r="I524" s="133"/>
      <c r="J524" s="133"/>
      <c r="K524" s="133"/>
    </row>
    <row r="525" spans="1:11" x14ac:dyDescent="0.25">
      <c r="A525" s="134"/>
      <c r="B525" s="132"/>
      <c r="C525" s="132"/>
      <c r="D525" s="132"/>
      <c r="E525" s="132"/>
      <c r="F525" s="132"/>
      <c r="G525" s="132"/>
      <c r="H525" s="132"/>
      <c r="I525" s="133"/>
      <c r="J525" s="133"/>
      <c r="K525" s="133"/>
    </row>
    <row r="526" spans="1:11" x14ac:dyDescent="0.25">
      <c r="A526" s="134"/>
      <c r="B526" s="132"/>
      <c r="C526" s="132"/>
      <c r="D526" s="132"/>
      <c r="E526" s="132"/>
      <c r="F526" s="132"/>
      <c r="G526" s="132"/>
      <c r="H526" s="132"/>
      <c r="I526" s="133"/>
      <c r="J526" s="133"/>
      <c r="K526" s="133"/>
    </row>
    <row r="527" spans="1:11" x14ac:dyDescent="0.25">
      <c r="A527" s="134"/>
      <c r="B527" s="132"/>
      <c r="C527" s="132"/>
      <c r="D527" s="132"/>
      <c r="E527" s="132"/>
      <c r="F527" s="132"/>
      <c r="G527" s="132"/>
      <c r="H527" s="132"/>
      <c r="I527" s="133"/>
      <c r="J527" s="133"/>
      <c r="K527" s="133"/>
    </row>
    <row r="528" spans="1:11" x14ac:dyDescent="0.25">
      <c r="A528" s="134"/>
      <c r="B528" s="132"/>
      <c r="C528" s="132"/>
      <c r="D528" s="132"/>
      <c r="E528" s="132"/>
      <c r="F528" s="132"/>
      <c r="G528" s="132"/>
      <c r="H528" s="132"/>
      <c r="I528" s="133"/>
      <c r="J528" s="133"/>
      <c r="K528" s="133"/>
    </row>
    <row r="529" spans="1:11" x14ac:dyDescent="0.25">
      <c r="A529" s="134"/>
      <c r="B529" s="132"/>
      <c r="C529" s="132"/>
      <c r="D529" s="132"/>
      <c r="E529" s="132"/>
      <c r="F529" s="132"/>
      <c r="G529" s="132"/>
      <c r="H529" s="132"/>
      <c r="I529" s="133"/>
      <c r="J529" s="133"/>
      <c r="K529" s="133"/>
    </row>
    <row r="530" spans="1:11" x14ac:dyDescent="0.25">
      <c r="A530" s="134"/>
      <c r="B530" s="132"/>
      <c r="C530" s="132"/>
      <c r="D530" s="132"/>
      <c r="E530" s="132"/>
      <c r="F530" s="132"/>
      <c r="G530" s="132"/>
      <c r="H530" s="132"/>
      <c r="I530" s="133"/>
      <c r="J530" s="133"/>
      <c r="K530" s="133"/>
    </row>
    <row r="531" spans="1:11" x14ac:dyDescent="0.25">
      <c r="A531" s="134"/>
      <c r="B531" s="132"/>
      <c r="C531" s="132"/>
      <c r="D531" s="132"/>
      <c r="E531" s="132"/>
      <c r="F531" s="132"/>
      <c r="G531" s="132"/>
      <c r="H531" s="132"/>
      <c r="I531" s="133"/>
      <c r="J531" s="133"/>
      <c r="K531" s="133"/>
    </row>
    <row r="532" spans="1:11" x14ac:dyDescent="0.25">
      <c r="A532" s="134"/>
      <c r="B532" s="132"/>
      <c r="C532" s="132"/>
      <c r="D532" s="132"/>
      <c r="E532" s="132"/>
      <c r="F532" s="132"/>
      <c r="G532" s="132"/>
      <c r="H532" s="132"/>
      <c r="I532" s="133"/>
      <c r="J532" s="133"/>
      <c r="K532" s="133"/>
    </row>
    <row r="533" spans="1:11" x14ac:dyDescent="0.25">
      <c r="A533" s="134"/>
      <c r="B533" s="132"/>
      <c r="C533" s="132"/>
      <c r="D533" s="132"/>
      <c r="E533" s="132"/>
      <c r="F533" s="132"/>
      <c r="G533" s="132"/>
      <c r="H533" s="132"/>
      <c r="I533" s="133"/>
      <c r="J533" s="133"/>
      <c r="K533" s="133"/>
    </row>
    <row r="534" spans="1:11" x14ac:dyDescent="0.25">
      <c r="A534" s="134"/>
      <c r="B534" s="132"/>
      <c r="C534" s="132"/>
      <c r="D534" s="132"/>
      <c r="E534" s="132"/>
      <c r="F534" s="132"/>
      <c r="G534" s="132"/>
      <c r="H534" s="132"/>
      <c r="I534" s="133"/>
      <c r="J534" s="133"/>
      <c r="K534" s="133"/>
    </row>
    <row r="535" spans="1:11" x14ac:dyDescent="0.25">
      <c r="A535" s="134"/>
      <c r="B535" s="132"/>
      <c r="C535" s="132"/>
      <c r="D535" s="132"/>
      <c r="E535" s="132"/>
      <c r="F535" s="132"/>
      <c r="G535" s="132"/>
      <c r="H535" s="132"/>
      <c r="I535" s="133"/>
      <c r="J535" s="133"/>
      <c r="K535" s="133"/>
    </row>
    <row r="536" spans="1:11" x14ac:dyDescent="0.25">
      <c r="A536" s="134"/>
      <c r="B536" s="132"/>
      <c r="C536" s="132"/>
      <c r="D536" s="132"/>
      <c r="E536" s="132"/>
      <c r="F536" s="132"/>
      <c r="G536" s="132"/>
      <c r="H536" s="132"/>
      <c r="I536" s="133"/>
      <c r="J536" s="133"/>
      <c r="K536" s="133"/>
    </row>
    <row r="537" spans="1:11" x14ac:dyDescent="0.25">
      <c r="A537" s="134"/>
      <c r="B537" s="132"/>
      <c r="C537" s="132"/>
      <c r="D537" s="132"/>
      <c r="E537" s="132"/>
      <c r="F537" s="132"/>
      <c r="G537" s="132"/>
      <c r="H537" s="132"/>
      <c r="I537" s="133"/>
      <c r="J537" s="133"/>
      <c r="K537" s="133"/>
    </row>
    <row r="538" spans="1:11" x14ac:dyDescent="0.25">
      <c r="A538" s="134"/>
      <c r="B538" s="132"/>
      <c r="C538" s="132"/>
      <c r="D538" s="132"/>
      <c r="E538" s="132"/>
      <c r="F538" s="132"/>
      <c r="G538" s="132"/>
      <c r="H538" s="132"/>
      <c r="I538" s="133"/>
      <c r="J538" s="133"/>
      <c r="K538" s="133"/>
    </row>
    <row r="539" spans="1:11" x14ac:dyDescent="0.25">
      <c r="A539" s="134"/>
      <c r="B539" s="132"/>
      <c r="C539" s="132"/>
      <c r="D539" s="132"/>
      <c r="E539" s="132"/>
      <c r="F539" s="132"/>
      <c r="G539" s="132"/>
      <c r="H539" s="132"/>
      <c r="I539" s="133"/>
      <c r="J539" s="133"/>
      <c r="K539" s="133"/>
    </row>
    <row r="540" spans="1:11" x14ac:dyDescent="0.25">
      <c r="A540" s="134"/>
      <c r="B540" s="132"/>
      <c r="C540" s="132"/>
      <c r="D540" s="132"/>
      <c r="E540" s="132"/>
      <c r="F540" s="132"/>
      <c r="G540" s="132"/>
      <c r="H540" s="132"/>
      <c r="I540" s="133"/>
      <c r="J540" s="133"/>
      <c r="K540" s="133"/>
    </row>
    <row r="541" spans="1:11" x14ac:dyDescent="0.25">
      <c r="A541" s="134"/>
      <c r="B541" s="132"/>
      <c r="C541" s="132"/>
      <c r="D541" s="132"/>
      <c r="E541" s="132"/>
      <c r="F541" s="132"/>
      <c r="G541" s="132"/>
      <c r="H541" s="132"/>
      <c r="I541" s="133"/>
      <c r="J541" s="133"/>
      <c r="K541" s="133"/>
    </row>
    <row r="542" spans="1:11" x14ac:dyDescent="0.25">
      <c r="A542" s="134"/>
      <c r="B542" s="132"/>
      <c r="C542" s="132"/>
      <c r="D542" s="132"/>
      <c r="E542" s="132"/>
      <c r="F542" s="132"/>
      <c r="G542" s="132"/>
      <c r="H542" s="132"/>
      <c r="I542" s="133"/>
      <c r="J542" s="133"/>
      <c r="K542" s="133"/>
    </row>
    <row r="543" spans="1:11" x14ac:dyDescent="0.25">
      <c r="A543" s="134"/>
      <c r="B543" s="132"/>
      <c r="C543" s="132"/>
      <c r="D543" s="132"/>
      <c r="E543" s="132"/>
      <c r="F543" s="132"/>
      <c r="G543" s="132"/>
      <c r="H543" s="132"/>
      <c r="I543" s="133"/>
      <c r="J543" s="133"/>
      <c r="K543" s="133"/>
    </row>
    <row r="544" spans="1:11" x14ac:dyDescent="0.25">
      <c r="A544" s="134"/>
      <c r="B544" s="132"/>
      <c r="C544" s="132"/>
      <c r="D544" s="132"/>
      <c r="E544" s="132"/>
      <c r="F544" s="132"/>
      <c r="G544" s="132"/>
      <c r="H544" s="132"/>
      <c r="I544" s="133"/>
      <c r="J544" s="133"/>
      <c r="K544" s="133"/>
    </row>
    <row r="545" spans="1:11" x14ac:dyDescent="0.25">
      <c r="A545" s="134"/>
      <c r="B545" s="132"/>
      <c r="C545" s="132"/>
      <c r="D545" s="132"/>
      <c r="E545" s="132"/>
      <c r="F545" s="132"/>
      <c r="G545" s="132"/>
      <c r="H545" s="132"/>
      <c r="I545" s="133"/>
      <c r="J545" s="133"/>
      <c r="K545" s="133"/>
    </row>
    <row r="546" spans="1:11" x14ac:dyDescent="0.25">
      <c r="A546" s="134"/>
      <c r="B546" s="132"/>
      <c r="C546" s="132"/>
      <c r="D546" s="132"/>
      <c r="E546" s="132"/>
      <c r="F546" s="132"/>
      <c r="G546" s="132"/>
      <c r="H546" s="132"/>
      <c r="I546" s="133"/>
      <c r="J546" s="133"/>
      <c r="K546" s="133"/>
    </row>
    <row r="547" spans="1:11" x14ac:dyDescent="0.25">
      <c r="A547" s="134"/>
      <c r="B547" s="132"/>
      <c r="C547" s="132"/>
      <c r="D547" s="132"/>
      <c r="E547" s="132"/>
      <c r="F547" s="132"/>
      <c r="G547" s="132"/>
      <c r="H547" s="132"/>
      <c r="I547" s="133"/>
      <c r="J547" s="133"/>
      <c r="K547" s="133"/>
    </row>
    <row r="548" spans="1:11" x14ac:dyDescent="0.25">
      <c r="A548" s="134"/>
      <c r="B548" s="132"/>
      <c r="C548" s="132"/>
      <c r="D548" s="132"/>
      <c r="E548" s="132"/>
      <c r="F548" s="132"/>
      <c r="G548" s="132"/>
      <c r="H548" s="132"/>
      <c r="I548" s="133"/>
      <c r="J548" s="133"/>
      <c r="K548" s="133"/>
    </row>
    <row r="549" spans="1:11" x14ac:dyDescent="0.25">
      <c r="A549" s="134"/>
      <c r="B549" s="132"/>
      <c r="C549" s="132"/>
      <c r="D549" s="132"/>
      <c r="E549" s="132"/>
      <c r="F549" s="132"/>
      <c r="G549" s="132"/>
      <c r="H549" s="132"/>
      <c r="I549" s="133"/>
      <c r="J549" s="133"/>
      <c r="K549" s="133"/>
    </row>
    <row r="550" spans="1:11" x14ac:dyDescent="0.25">
      <c r="A550" s="134"/>
      <c r="B550" s="132"/>
      <c r="C550" s="132"/>
      <c r="D550" s="132"/>
      <c r="E550" s="132"/>
      <c r="F550" s="132"/>
      <c r="G550" s="132"/>
      <c r="H550" s="132"/>
      <c r="I550" s="133"/>
      <c r="J550" s="133"/>
      <c r="K550" s="133"/>
    </row>
    <row r="551" spans="1:11" x14ac:dyDescent="0.25">
      <c r="A551" s="134"/>
      <c r="B551" s="132"/>
      <c r="C551" s="132"/>
      <c r="D551" s="132"/>
      <c r="E551" s="132"/>
      <c r="F551" s="132"/>
      <c r="G551" s="132"/>
      <c r="H551" s="132"/>
      <c r="I551" s="133"/>
      <c r="J551" s="133"/>
      <c r="K551" s="133"/>
    </row>
    <row r="552" spans="1:11" x14ac:dyDescent="0.25">
      <c r="A552" s="134"/>
      <c r="B552" s="132"/>
      <c r="C552" s="132"/>
      <c r="D552" s="132"/>
      <c r="E552" s="132"/>
      <c r="F552" s="132"/>
      <c r="G552" s="132"/>
      <c r="H552" s="132"/>
      <c r="I552" s="133"/>
      <c r="J552" s="133"/>
      <c r="K552" s="133"/>
    </row>
    <row r="553" spans="1:11" x14ac:dyDescent="0.25">
      <c r="A553" s="134"/>
      <c r="B553" s="132"/>
      <c r="C553" s="132"/>
      <c r="D553" s="132"/>
      <c r="E553" s="132"/>
      <c r="F553" s="132"/>
      <c r="G553" s="132"/>
      <c r="H553" s="132"/>
      <c r="I553" s="133"/>
      <c r="J553" s="133"/>
      <c r="K553" s="133"/>
    </row>
    <row r="554" spans="1:11" x14ac:dyDescent="0.25">
      <c r="A554" s="134"/>
      <c r="B554" s="132"/>
      <c r="C554" s="132"/>
      <c r="D554" s="132"/>
      <c r="E554" s="132"/>
      <c r="F554" s="132"/>
      <c r="G554" s="132"/>
      <c r="H554" s="132"/>
      <c r="I554" s="133"/>
      <c r="J554" s="133"/>
      <c r="K554" s="133"/>
    </row>
    <row r="555" spans="1:11" x14ac:dyDescent="0.25">
      <c r="A555" s="134"/>
      <c r="B555" s="132"/>
      <c r="C555" s="132"/>
      <c r="D555" s="132"/>
      <c r="E555" s="132"/>
      <c r="F555" s="132"/>
      <c r="G555" s="132"/>
      <c r="H555" s="132"/>
      <c r="I555" s="133"/>
      <c r="J555" s="133"/>
      <c r="K555" s="133"/>
    </row>
    <row r="556" spans="1:11" x14ac:dyDescent="0.25">
      <c r="A556" s="134"/>
      <c r="B556" s="132"/>
      <c r="C556" s="132"/>
      <c r="D556" s="132"/>
      <c r="E556" s="132"/>
      <c r="F556" s="132"/>
      <c r="G556" s="132"/>
      <c r="H556" s="132"/>
      <c r="I556" s="133"/>
      <c r="J556" s="133"/>
      <c r="K556" s="133"/>
    </row>
    <row r="557" spans="1:11" x14ac:dyDescent="0.25">
      <c r="A557" s="134"/>
      <c r="B557" s="132"/>
      <c r="C557" s="132"/>
      <c r="D557" s="132"/>
      <c r="E557" s="132"/>
      <c r="F557" s="132"/>
      <c r="G557" s="132"/>
      <c r="H557" s="132"/>
      <c r="I557" s="133"/>
      <c r="J557" s="133"/>
      <c r="K557" s="133"/>
    </row>
    <row r="558" spans="1:11" x14ac:dyDescent="0.25">
      <c r="A558" s="134"/>
      <c r="B558" s="132"/>
      <c r="C558" s="132"/>
      <c r="D558" s="132"/>
      <c r="E558" s="132"/>
      <c r="F558" s="132"/>
      <c r="G558" s="132"/>
      <c r="H558" s="132"/>
      <c r="I558" s="133"/>
      <c r="J558" s="133"/>
      <c r="K558" s="133"/>
    </row>
    <row r="559" spans="1:11" x14ac:dyDescent="0.25">
      <c r="A559" s="134"/>
      <c r="B559" s="132"/>
      <c r="C559" s="132"/>
      <c r="D559" s="132"/>
      <c r="E559" s="132"/>
      <c r="F559" s="132"/>
      <c r="G559" s="132"/>
      <c r="H559" s="132"/>
      <c r="I559" s="133"/>
      <c r="J559" s="133"/>
      <c r="K559" s="133"/>
    </row>
    <row r="560" spans="1:11" x14ac:dyDescent="0.25">
      <c r="A560" s="134"/>
      <c r="B560" s="132"/>
      <c r="C560" s="132"/>
      <c r="D560" s="132"/>
      <c r="E560" s="132"/>
      <c r="F560" s="132"/>
      <c r="G560" s="132"/>
      <c r="H560" s="132"/>
      <c r="I560" s="133"/>
      <c r="J560" s="133"/>
      <c r="K560" s="133"/>
    </row>
    <row r="561" spans="1:11" x14ac:dyDescent="0.25">
      <c r="A561" s="134"/>
      <c r="B561" s="132"/>
      <c r="C561" s="132"/>
      <c r="D561" s="132"/>
      <c r="E561" s="132"/>
      <c r="F561" s="132"/>
      <c r="G561" s="132"/>
      <c r="H561" s="132"/>
      <c r="I561" s="133"/>
      <c r="J561" s="133"/>
      <c r="K561" s="133"/>
    </row>
    <row r="562" spans="1:11" x14ac:dyDescent="0.25">
      <c r="A562" s="134"/>
      <c r="B562" s="132"/>
      <c r="C562" s="132"/>
      <c r="D562" s="132"/>
      <c r="E562" s="132"/>
      <c r="F562" s="132"/>
      <c r="G562" s="132"/>
      <c r="H562" s="132"/>
      <c r="I562" s="133"/>
      <c r="J562" s="133"/>
      <c r="K562" s="133"/>
    </row>
    <row r="563" spans="1:11" x14ac:dyDescent="0.25">
      <c r="A563" s="134"/>
      <c r="B563" s="132"/>
      <c r="C563" s="132"/>
      <c r="D563" s="132"/>
      <c r="E563" s="132"/>
      <c r="F563" s="132"/>
      <c r="G563" s="132"/>
      <c r="H563" s="132"/>
      <c r="I563" s="133"/>
      <c r="J563" s="133"/>
      <c r="K563" s="133"/>
    </row>
    <row r="564" spans="1:11" x14ac:dyDescent="0.25">
      <c r="A564" s="134"/>
      <c r="B564" s="132"/>
      <c r="C564" s="132"/>
      <c r="D564" s="132"/>
      <c r="E564" s="132"/>
      <c r="F564" s="132"/>
      <c r="G564" s="132"/>
      <c r="H564" s="132"/>
      <c r="I564" s="133"/>
      <c r="J564" s="133"/>
      <c r="K564" s="133"/>
    </row>
    <row r="565" spans="1:11" x14ac:dyDescent="0.25">
      <c r="A565" s="134"/>
      <c r="B565" s="132"/>
      <c r="C565" s="132"/>
      <c r="D565" s="132"/>
      <c r="E565" s="132"/>
      <c r="F565" s="132"/>
      <c r="G565" s="132"/>
      <c r="H565" s="132"/>
      <c r="I565" s="133"/>
      <c r="J565" s="133"/>
      <c r="K565" s="133"/>
    </row>
    <row r="566" spans="1:11" x14ac:dyDescent="0.25">
      <c r="A566" s="134"/>
      <c r="B566" s="132"/>
      <c r="C566" s="132"/>
      <c r="D566" s="132"/>
      <c r="E566" s="132"/>
      <c r="F566" s="132"/>
      <c r="G566" s="132"/>
      <c r="H566" s="132"/>
      <c r="I566" s="133"/>
      <c r="J566" s="133"/>
      <c r="K566" s="133"/>
    </row>
    <row r="567" spans="1:11" x14ac:dyDescent="0.25">
      <c r="A567" s="134"/>
      <c r="B567" s="132"/>
      <c r="C567" s="132"/>
      <c r="D567" s="132"/>
      <c r="E567" s="132"/>
      <c r="F567" s="132"/>
      <c r="G567" s="132"/>
      <c r="H567" s="132"/>
      <c r="I567" s="133"/>
      <c r="J567" s="133"/>
      <c r="K567" s="133"/>
    </row>
    <row r="568" spans="1:11" x14ac:dyDescent="0.25">
      <c r="A568" s="134"/>
      <c r="B568" s="132"/>
      <c r="C568" s="132"/>
      <c r="D568" s="132"/>
      <c r="E568" s="132"/>
      <c r="F568" s="132"/>
      <c r="G568" s="132"/>
      <c r="H568" s="132"/>
      <c r="I568" s="133"/>
      <c r="J568" s="133"/>
      <c r="K568" s="133"/>
    </row>
    <row r="569" spans="1:11" x14ac:dyDescent="0.25">
      <c r="A569" s="134"/>
      <c r="B569" s="132"/>
      <c r="C569" s="132"/>
      <c r="D569" s="132"/>
      <c r="E569" s="132"/>
      <c r="F569" s="132"/>
      <c r="G569" s="132"/>
      <c r="H569" s="132"/>
      <c r="I569" s="133"/>
      <c r="J569" s="133"/>
      <c r="K569" s="133"/>
    </row>
    <row r="570" spans="1:11" x14ac:dyDescent="0.25">
      <c r="A570" s="134"/>
      <c r="B570" s="132"/>
      <c r="C570" s="132"/>
      <c r="D570" s="132"/>
      <c r="E570" s="132"/>
      <c r="F570" s="132"/>
      <c r="G570" s="132"/>
      <c r="H570" s="132"/>
      <c r="I570" s="133"/>
      <c r="J570" s="133"/>
      <c r="K570" s="133"/>
    </row>
    <row r="571" spans="1:11" x14ac:dyDescent="0.25">
      <c r="A571" s="134"/>
      <c r="B571" s="132"/>
      <c r="C571" s="132"/>
      <c r="D571" s="132"/>
      <c r="E571" s="132"/>
      <c r="F571" s="132"/>
      <c r="G571" s="132"/>
      <c r="H571" s="132"/>
      <c r="I571" s="133"/>
      <c r="J571" s="133"/>
      <c r="K571" s="133"/>
    </row>
    <row r="572" spans="1:11" x14ac:dyDescent="0.25">
      <c r="A572" s="134"/>
      <c r="B572" s="132"/>
      <c r="C572" s="132"/>
      <c r="D572" s="132"/>
      <c r="E572" s="132"/>
      <c r="F572" s="132"/>
      <c r="G572" s="132"/>
      <c r="H572" s="132"/>
      <c r="I572" s="133"/>
      <c r="J572" s="133"/>
      <c r="K572" s="133"/>
    </row>
    <row r="573" spans="1:11" x14ac:dyDescent="0.25">
      <c r="A573" s="134"/>
      <c r="B573" s="132"/>
      <c r="C573" s="132"/>
      <c r="D573" s="132"/>
      <c r="E573" s="132"/>
      <c r="F573" s="132"/>
      <c r="G573" s="132"/>
      <c r="H573" s="132"/>
      <c r="I573" s="133"/>
      <c r="J573" s="133"/>
      <c r="K573" s="133"/>
    </row>
    <row r="574" spans="1:11" x14ac:dyDescent="0.25">
      <c r="A574" s="134"/>
      <c r="B574" s="132"/>
      <c r="C574" s="132"/>
      <c r="D574" s="132"/>
      <c r="E574" s="132"/>
      <c r="F574" s="132"/>
      <c r="G574" s="132"/>
      <c r="H574" s="132"/>
      <c r="I574" s="133"/>
      <c r="J574" s="133"/>
      <c r="K574" s="133"/>
    </row>
    <row r="575" spans="1:11" x14ac:dyDescent="0.25">
      <c r="A575" s="134"/>
      <c r="B575" s="132"/>
      <c r="C575" s="132"/>
      <c r="D575" s="132"/>
      <c r="E575" s="132"/>
      <c r="F575" s="132"/>
      <c r="G575" s="132"/>
      <c r="H575" s="132"/>
      <c r="I575" s="133"/>
      <c r="J575" s="133"/>
      <c r="K575" s="133"/>
    </row>
    <row r="576" spans="1:11" x14ac:dyDescent="0.25">
      <c r="A576" s="134"/>
      <c r="B576" s="132"/>
      <c r="C576" s="132"/>
      <c r="D576" s="132"/>
      <c r="E576" s="132"/>
      <c r="F576" s="132"/>
      <c r="G576" s="132"/>
      <c r="H576" s="132"/>
      <c r="I576" s="133"/>
      <c r="J576" s="133"/>
      <c r="K576" s="133"/>
    </row>
    <row r="577" spans="1:11" x14ac:dyDescent="0.25">
      <c r="A577" s="134"/>
      <c r="B577" s="132"/>
      <c r="C577" s="132"/>
      <c r="D577" s="132"/>
      <c r="E577" s="132"/>
      <c r="F577" s="132"/>
      <c r="G577" s="132"/>
      <c r="H577" s="132"/>
      <c r="I577" s="133"/>
      <c r="J577" s="133"/>
      <c r="K577" s="133"/>
    </row>
    <row r="578" spans="1:11" x14ac:dyDescent="0.25">
      <c r="A578" s="134"/>
      <c r="B578" s="132"/>
      <c r="C578" s="132"/>
      <c r="D578" s="132"/>
      <c r="E578" s="132"/>
      <c r="F578" s="132"/>
      <c r="G578" s="132"/>
      <c r="H578" s="132"/>
      <c r="I578" s="133"/>
      <c r="J578" s="133"/>
      <c r="K578" s="133"/>
    </row>
    <row r="579" spans="1:11" x14ac:dyDescent="0.25">
      <c r="A579" s="134"/>
      <c r="B579" s="132"/>
      <c r="C579" s="132"/>
      <c r="D579" s="132"/>
      <c r="E579" s="132"/>
      <c r="F579" s="132"/>
      <c r="G579" s="132"/>
      <c r="H579" s="132"/>
      <c r="I579" s="133"/>
      <c r="J579" s="133"/>
      <c r="K579" s="133"/>
    </row>
    <row r="580" spans="1:11" x14ac:dyDescent="0.25">
      <c r="A580" s="134"/>
      <c r="B580" s="132"/>
      <c r="C580" s="132"/>
      <c r="D580" s="132"/>
      <c r="E580" s="132"/>
      <c r="F580" s="132"/>
      <c r="G580" s="132"/>
      <c r="H580" s="132"/>
      <c r="I580" s="133"/>
      <c r="J580" s="133"/>
      <c r="K580" s="133"/>
    </row>
    <row r="581" spans="1:11" x14ac:dyDescent="0.25">
      <c r="A581" s="134"/>
      <c r="B581" s="132"/>
      <c r="C581" s="132"/>
      <c r="D581" s="132"/>
      <c r="E581" s="132"/>
      <c r="F581" s="132"/>
      <c r="G581" s="132"/>
      <c r="H581" s="132"/>
      <c r="I581" s="133"/>
      <c r="J581" s="133"/>
      <c r="K581" s="133"/>
    </row>
    <row r="582" spans="1:11" x14ac:dyDescent="0.25">
      <c r="A582" s="134"/>
      <c r="B582" s="132"/>
      <c r="C582" s="132"/>
      <c r="D582" s="132"/>
      <c r="E582" s="132"/>
      <c r="F582" s="132"/>
      <c r="G582" s="132"/>
      <c r="H582" s="132"/>
      <c r="I582" s="133"/>
      <c r="J582" s="133"/>
      <c r="K582" s="133"/>
    </row>
    <row r="583" spans="1:11" x14ac:dyDescent="0.25">
      <c r="A583" s="134"/>
      <c r="B583" s="132"/>
      <c r="C583" s="132"/>
      <c r="D583" s="132"/>
      <c r="E583" s="132"/>
      <c r="F583" s="132"/>
      <c r="G583" s="132"/>
      <c r="H583" s="132"/>
      <c r="I583" s="133"/>
      <c r="J583" s="133"/>
      <c r="K583" s="133"/>
    </row>
    <row r="584" spans="1:11" x14ac:dyDescent="0.25">
      <c r="A584" s="134"/>
      <c r="B584" s="132"/>
      <c r="C584" s="132"/>
      <c r="D584" s="132"/>
      <c r="E584" s="132"/>
      <c r="F584" s="132"/>
      <c r="G584" s="132"/>
      <c r="H584" s="132"/>
      <c r="I584" s="133"/>
      <c r="J584" s="133"/>
      <c r="K584" s="133"/>
    </row>
    <row r="585" spans="1:11" x14ac:dyDescent="0.25">
      <c r="A585" s="134"/>
      <c r="B585" s="132"/>
      <c r="C585" s="132"/>
      <c r="D585" s="132"/>
      <c r="E585" s="132"/>
      <c r="F585" s="132"/>
      <c r="G585" s="132"/>
      <c r="H585" s="132"/>
      <c r="I585" s="133"/>
      <c r="J585" s="133"/>
      <c r="K585" s="133"/>
    </row>
    <row r="586" spans="1:11" x14ac:dyDescent="0.25">
      <c r="A586" s="134"/>
      <c r="B586" s="132"/>
      <c r="C586" s="132"/>
      <c r="D586" s="132"/>
      <c r="E586" s="132"/>
      <c r="F586" s="132"/>
      <c r="G586" s="132"/>
      <c r="H586" s="132"/>
      <c r="I586" s="133"/>
      <c r="J586" s="133"/>
      <c r="K586" s="133"/>
    </row>
    <row r="587" spans="1:11" x14ac:dyDescent="0.25">
      <c r="A587" s="134"/>
      <c r="B587" s="132"/>
      <c r="C587" s="132"/>
      <c r="D587" s="132"/>
      <c r="E587" s="132"/>
      <c r="F587" s="132"/>
      <c r="G587" s="132"/>
      <c r="H587" s="132"/>
      <c r="I587" s="133"/>
      <c r="J587" s="133"/>
      <c r="K587" s="133"/>
    </row>
    <row r="588" spans="1:11" x14ac:dyDescent="0.25">
      <c r="A588" s="134"/>
      <c r="B588" s="132"/>
      <c r="C588" s="132"/>
      <c r="D588" s="132"/>
      <c r="E588" s="132"/>
      <c r="F588" s="132"/>
      <c r="G588" s="132"/>
      <c r="H588" s="132"/>
      <c r="I588" s="133"/>
      <c r="J588" s="133"/>
      <c r="K588" s="133"/>
    </row>
    <row r="589" spans="1:11" x14ac:dyDescent="0.25">
      <c r="A589" s="134"/>
      <c r="B589" s="132"/>
      <c r="C589" s="132"/>
      <c r="D589" s="132"/>
      <c r="E589" s="132"/>
      <c r="F589" s="132"/>
      <c r="G589" s="132"/>
      <c r="H589" s="132"/>
      <c r="I589" s="133"/>
      <c r="J589" s="133"/>
      <c r="K589" s="133"/>
    </row>
    <row r="590" spans="1:11" x14ac:dyDescent="0.25">
      <c r="A590" s="134"/>
      <c r="B590" s="132"/>
      <c r="C590" s="132"/>
      <c r="D590" s="132"/>
      <c r="E590" s="132"/>
      <c r="F590" s="132"/>
      <c r="G590" s="132"/>
      <c r="H590" s="132"/>
      <c r="I590" s="133"/>
      <c r="J590" s="133"/>
      <c r="K590" s="133"/>
    </row>
    <row r="591" spans="1:11" x14ac:dyDescent="0.25">
      <c r="A591" s="134"/>
      <c r="B591" s="132"/>
      <c r="C591" s="132"/>
      <c r="D591" s="132"/>
      <c r="E591" s="132"/>
      <c r="F591" s="132"/>
      <c r="G591" s="132"/>
      <c r="H591" s="132"/>
      <c r="I591" s="133"/>
      <c r="J591" s="133"/>
      <c r="K591" s="133"/>
    </row>
    <row r="592" spans="1:11" x14ac:dyDescent="0.25">
      <c r="A592" s="134"/>
      <c r="B592" s="132"/>
      <c r="C592" s="132"/>
      <c r="D592" s="132"/>
      <c r="E592" s="132"/>
      <c r="F592" s="132"/>
      <c r="G592" s="132"/>
      <c r="H592" s="132"/>
      <c r="I592" s="133"/>
      <c r="J592" s="133"/>
      <c r="K592" s="133"/>
    </row>
    <row r="593" spans="1:11" x14ac:dyDescent="0.25">
      <c r="A593" s="134"/>
      <c r="B593" s="132"/>
      <c r="C593" s="132"/>
      <c r="D593" s="132"/>
      <c r="E593" s="132"/>
      <c r="F593" s="132"/>
      <c r="G593" s="132"/>
      <c r="H593" s="132"/>
      <c r="I593" s="133"/>
      <c r="J593" s="133"/>
      <c r="K593" s="133"/>
    </row>
    <row r="594" spans="1:11" x14ac:dyDescent="0.25">
      <c r="A594" s="134"/>
      <c r="B594" s="132"/>
      <c r="C594" s="132"/>
      <c r="D594" s="132"/>
      <c r="E594" s="132"/>
      <c r="F594" s="132"/>
      <c r="G594" s="132"/>
      <c r="H594" s="132"/>
      <c r="I594" s="133"/>
      <c r="J594" s="133"/>
      <c r="K594" s="133"/>
    </row>
    <row r="595" spans="1:11" x14ac:dyDescent="0.25">
      <c r="A595" s="134"/>
      <c r="B595" s="132"/>
      <c r="C595" s="132"/>
      <c r="D595" s="132"/>
      <c r="E595" s="132"/>
      <c r="F595" s="132"/>
      <c r="G595" s="132"/>
      <c r="H595" s="132"/>
      <c r="I595" s="133"/>
      <c r="J595" s="133"/>
      <c r="K595" s="133"/>
    </row>
    <row r="596" spans="1:11" x14ac:dyDescent="0.25">
      <c r="A596" s="134"/>
      <c r="B596" s="132"/>
      <c r="C596" s="132"/>
      <c r="D596" s="132"/>
      <c r="E596" s="132"/>
      <c r="F596" s="132"/>
      <c r="G596" s="132"/>
      <c r="H596" s="132"/>
      <c r="I596" s="133"/>
      <c r="J596" s="133"/>
      <c r="K596" s="133"/>
    </row>
    <row r="597" spans="1:11" x14ac:dyDescent="0.25">
      <c r="A597" s="134"/>
      <c r="B597" s="132"/>
      <c r="C597" s="132"/>
      <c r="D597" s="132"/>
      <c r="E597" s="132"/>
      <c r="F597" s="132"/>
      <c r="G597" s="132"/>
      <c r="H597" s="132"/>
      <c r="I597" s="133"/>
      <c r="J597" s="133"/>
      <c r="K597" s="133"/>
    </row>
    <row r="598" spans="1:11" x14ac:dyDescent="0.25">
      <c r="A598" s="134"/>
      <c r="B598" s="132"/>
      <c r="C598" s="132"/>
      <c r="D598" s="132"/>
      <c r="E598" s="132"/>
      <c r="F598" s="132"/>
      <c r="G598" s="132"/>
      <c r="H598" s="132"/>
      <c r="I598" s="133"/>
      <c r="J598" s="133"/>
      <c r="K598" s="133"/>
    </row>
    <row r="599" spans="1:11" x14ac:dyDescent="0.25">
      <c r="A599" s="134"/>
      <c r="B599" s="132"/>
      <c r="C599" s="132"/>
      <c r="D599" s="132"/>
      <c r="E599" s="132"/>
      <c r="F599" s="132"/>
      <c r="G599" s="132"/>
      <c r="H599" s="132"/>
      <c r="I599" s="133"/>
      <c r="J599" s="133"/>
      <c r="K599" s="133"/>
    </row>
    <row r="600" spans="1:11" x14ac:dyDescent="0.25">
      <c r="A600" s="134"/>
      <c r="B600" s="132"/>
      <c r="C600" s="132"/>
      <c r="D600" s="132"/>
      <c r="E600" s="132"/>
      <c r="F600" s="132"/>
      <c r="G600" s="132"/>
      <c r="H600" s="132"/>
      <c r="I600" s="133"/>
      <c r="J600" s="133"/>
      <c r="K600" s="133"/>
    </row>
    <row r="601" spans="1:11" x14ac:dyDescent="0.25">
      <c r="A601" s="134"/>
      <c r="B601" s="132"/>
      <c r="C601" s="132"/>
      <c r="D601" s="132"/>
      <c r="E601" s="132"/>
      <c r="F601" s="132"/>
      <c r="G601" s="132"/>
      <c r="H601" s="132"/>
      <c r="I601" s="133"/>
      <c r="J601" s="133"/>
      <c r="K601" s="133"/>
    </row>
    <row r="602" spans="1:11" x14ac:dyDescent="0.25">
      <c r="A602" s="134"/>
      <c r="B602" s="132"/>
      <c r="C602" s="132"/>
      <c r="D602" s="132"/>
      <c r="E602" s="132"/>
      <c r="F602" s="132"/>
      <c r="G602" s="132"/>
      <c r="H602" s="132"/>
      <c r="I602" s="133"/>
      <c r="J602" s="133"/>
      <c r="K602" s="133"/>
    </row>
    <row r="603" spans="1:11" x14ac:dyDescent="0.25">
      <c r="A603" s="134"/>
      <c r="B603" s="132"/>
      <c r="C603" s="132"/>
      <c r="D603" s="132"/>
      <c r="E603" s="132"/>
      <c r="F603" s="132"/>
      <c r="G603" s="132"/>
      <c r="H603" s="132"/>
      <c r="I603" s="133"/>
      <c r="J603" s="133"/>
      <c r="K603" s="133"/>
    </row>
    <row r="604" spans="1:11" x14ac:dyDescent="0.25">
      <c r="A604" s="134"/>
      <c r="B604" s="132"/>
      <c r="C604" s="132"/>
      <c r="D604" s="132"/>
      <c r="E604" s="132"/>
      <c r="F604" s="132"/>
      <c r="G604" s="132"/>
      <c r="H604" s="132"/>
      <c r="I604" s="133"/>
      <c r="J604" s="133"/>
      <c r="K604" s="133"/>
    </row>
    <row r="605" spans="1:11" x14ac:dyDescent="0.25">
      <c r="A605" s="134"/>
      <c r="B605" s="132"/>
      <c r="C605" s="132"/>
      <c r="D605" s="132"/>
      <c r="E605" s="132"/>
      <c r="F605" s="132"/>
      <c r="G605" s="132"/>
      <c r="H605" s="132"/>
      <c r="I605" s="133"/>
      <c r="J605" s="133"/>
      <c r="K605" s="133"/>
    </row>
    <row r="606" spans="1:11" x14ac:dyDescent="0.25">
      <c r="A606" s="134"/>
      <c r="B606" s="132"/>
      <c r="C606" s="132"/>
      <c r="D606" s="132"/>
      <c r="E606" s="132"/>
      <c r="F606" s="132"/>
      <c r="G606" s="132"/>
      <c r="H606" s="132"/>
      <c r="I606" s="133"/>
      <c r="J606" s="133"/>
      <c r="K606" s="133"/>
    </row>
    <row r="607" spans="1:11" x14ac:dyDescent="0.25">
      <c r="A607" s="134"/>
      <c r="B607" s="132"/>
      <c r="C607" s="132"/>
      <c r="D607" s="132"/>
      <c r="E607" s="132"/>
      <c r="F607" s="132"/>
      <c r="G607" s="132"/>
      <c r="H607" s="132"/>
      <c r="I607" s="133"/>
      <c r="J607" s="133"/>
      <c r="K607" s="133"/>
    </row>
    <row r="608" spans="1:11" x14ac:dyDescent="0.25">
      <c r="A608" s="134"/>
      <c r="B608" s="132"/>
      <c r="C608" s="132"/>
      <c r="D608" s="132"/>
      <c r="E608" s="132"/>
      <c r="F608" s="132"/>
      <c r="G608" s="132"/>
      <c r="H608" s="132"/>
      <c r="I608" s="133"/>
      <c r="J608" s="133"/>
      <c r="K608" s="133"/>
    </row>
    <row r="609" spans="1:11" x14ac:dyDescent="0.25">
      <c r="A609" s="134"/>
      <c r="B609" s="132"/>
      <c r="C609" s="132"/>
      <c r="D609" s="132"/>
      <c r="E609" s="132"/>
      <c r="F609" s="132"/>
      <c r="G609" s="132"/>
      <c r="H609" s="132"/>
      <c r="I609" s="133"/>
      <c r="J609" s="133"/>
      <c r="K609" s="133"/>
    </row>
    <row r="610" spans="1:11" x14ac:dyDescent="0.25">
      <c r="A610" s="134"/>
      <c r="B610" s="132"/>
      <c r="C610" s="132"/>
      <c r="D610" s="132"/>
      <c r="E610" s="132"/>
      <c r="F610" s="132"/>
      <c r="G610" s="132"/>
      <c r="H610" s="132"/>
      <c r="I610" s="133"/>
      <c r="J610" s="133"/>
      <c r="K610" s="133"/>
    </row>
    <row r="611" spans="1:11" x14ac:dyDescent="0.25">
      <c r="A611" s="134"/>
      <c r="B611" s="132"/>
      <c r="C611" s="132"/>
      <c r="D611" s="132"/>
      <c r="E611" s="132"/>
      <c r="F611" s="132"/>
      <c r="G611" s="132"/>
      <c r="H611" s="132"/>
      <c r="I611" s="133"/>
      <c r="J611" s="133"/>
      <c r="K611" s="133"/>
    </row>
    <row r="612" spans="1:11" x14ac:dyDescent="0.25">
      <c r="A612" s="134"/>
      <c r="B612" s="132"/>
      <c r="C612" s="132"/>
      <c r="D612" s="132"/>
      <c r="E612" s="132"/>
      <c r="F612" s="132"/>
      <c r="G612" s="132"/>
      <c r="H612" s="132"/>
      <c r="I612" s="133"/>
      <c r="J612" s="133"/>
      <c r="K612" s="133"/>
    </row>
    <row r="613" spans="1:11" x14ac:dyDescent="0.25">
      <c r="A613" s="134"/>
      <c r="B613" s="132"/>
      <c r="C613" s="132"/>
      <c r="D613" s="132"/>
      <c r="E613" s="132"/>
      <c r="F613" s="132"/>
      <c r="G613" s="132"/>
      <c r="H613" s="132"/>
      <c r="I613" s="133"/>
      <c r="J613" s="133"/>
      <c r="K613" s="133"/>
    </row>
    <row r="614" spans="1:11" x14ac:dyDescent="0.25">
      <c r="A614" s="134"/>
      <c r="B614" s="132"/>
      <c r="C614" s="132"/>
      <c r="D614" s="132"/>
      <c r="E614" s="132"/>
      <c r="F614" s="132"/>
      <c r="G614" s="132"/>
      <c r="H614" s="132"/>
      <c r="I614" s="133"/>
      <c r="J614" s="133"/>
      <c r="K614" s="133"/>
    </row>
    <row r="615" spans="1:11" x14ac:dyDescent="0.25">
      <c r="A615" s="134"/>
      <c r="B615" s="132"/>
      <c r="C615" s="132"/>
      <c r="D615" s="132"/>
      <c r="E615" s="132"/>
      <c r="F615" s="132"/>
      <c r="G615" s="132"/>
      <c r="H615" s="132"/>
      <c r="I615" s="133"/>
      <c r="J615" s="133"/>
      <c r="K615" s="133"/>
    </row>
    <row r="616" spans="1:11" x14ac:dyDescent="0.25">
      <c r="A616" s="134"/>
      <c r="B616" s="132"/>
      <c r="C616" s="132"/>
      <c r="D616" s="132"/>
      <c r="E616" s="132"/>
      <c r="F616" s="132"/>
      <c r="G616" s="132"/>
      <c r="H616" s="132"/>
      <c r="I616" s="133"/>
      <c r="J616" s="133"/>
      <c r="K616" s="133"/>
    </row>
    <row r="617" spans="1:11" x14ac:dyDescent="0.25">
      <c r="A617" s="134"/>
      <c r="B617" s="132"/>
      <c r="C617" s="132"/>
      <c r="D617" s="132"/>
      <c r="E617" s="132"/>
      <c r="F617" s="132"/>
      <c r="G617" s="132"/>
      <c r="H617" s="132"/>
      <c r="I617" s="133"/>
      <c r="J617" s="133"/>
      <c r="K617" s="133"/>
    </row>
    <row r="618" spans="1:11" x14ac:dyDescent="0.25">
      <c r="A618" s="134"/>
      <c r="B618" s="132"/>
      <c r="C618" s="132"/>
      <c r="D618" s="132"/>
      <c r="E618" s="132"/>
      <c r="F618" s="132"/>
      <c r="G618" s="132"/>
      <c r="H618" s="132"/>
      <c r="I618" s="133"/>
      <c r="J618" s="133"/>
      <c r="K618" s="133"/>
    </row>
    <row r="619" spans="1:11" x14ac:dyDescent="0.25">
      <c r="A619" s="134"/>
      <c r="B619" s="132"/>
      <c r="C619" s="132"/>
      <c r="D619" s="132"/>
      <c r="E619" s="132"/>
      <c r="F619" s="132"/>
      <c r="G619" s="132"/>
      <c r="H619" s="132"/>
      <c r="I619" s="133"/>
      <c r="J619" s="133"/>
      <c r="K619" s="133"/>
    </row>
    <row r="620" spans="1:11" x14ac:dyDescent="0.25">
      <c r="A620" s="134"/>
      <c r="B620" s="132"/>
      <c r="C620" s="132"/>
      <c r="D620" s="132"/>
      <c r="E620" s="132"/>
      <c r="F620" s="132"/>
      <c r="G620" s="132"/>
      <c r="H620" s="132"/>
      <c r="I620" s="133"/>
      <c r="J620" s="133"/>
      <c r="K620" s="133"/>
    </row>
    <row r="621" spans="1:11" x14ac:dyDescent="0.25">
      <c r="A621" s="134"/>
      <c r="B621" s="132"/>
      <c r="C621" s="132"/>
      <c r="D621" s="132"/>
      <c r="E621" s="132"/>
      <c r="F621" s="132"/>
      <c r="G621" s="132"/>
      <c r="H621" s="132"/>
      <c r="I621" s="133"/>
      <c r="J621" s="133"/>
      <c r="K621" s="133"/>
    </row>
    <row r="622" spans="1:11" x14ac:dyDescent="0.25">
      <c r="A622" s="134"/>
      <c r="B622" s="132"/>
      <c r="C622" s="132"/>
      <c r="D622" s="132"/>
      <c r="E622" s="132"/>
      <c r="F622" s="132"/>
      <c r="G622" s="132"/>
      <c r="H622" s="132"/>
      <c r="I622" s="133"/>
      <c r="J622" s="133"/>
      <c r="K622" s="133"/>
    </row>
    <row r="623" spans="1:11" x14ac:dyDescent="0.25">
      <c r="A623" s="134"/>
      <c r="B623" s="132"/>
      <c r="C623" s="132"/>
      <c r="D623" s="132"/>
      <c r="E623" s="132"/>
      <c r="F623" s="132"/>
      <c r="G623" s="132"/>
      <c r="H623" s="132"/>
      <c r="I623" s="133"/>
      <c r="J623" s="133"/>
      <c r="K623" s="133"/>
    </row>
    <row r="624" spans="1:11" x14ac:dyDescent="0.25">
      <c r="A624" s="134"/>
      <c r="B624" s="132"/>
      <c r="C624" s="132"/>
      <c r="D624" s="132"/>
      <c r="E624" s="132"/>
      <c r="F624" s="132"/>
      <c r="G624" s="132"/>
      <c r="H624" s="132"/>
      <c r="I624" s="133"/>
      <c r="J624" s="133"/>
      <c r="K624" s="133"/>
    </row>
    <row r="625" spans="1:11" x14ac:dyDescent="0.25">
      <c r="A625" s="134"/>
      <c r="B625" s="132"/>
      <c r="C625" s="132"/>
      <c r="D625" s="132"/>
      <c r="E625" s="132"/>
      <c r="F625" s="132"/>
      <c r="G625" s="132"/>
      <c r="H625" s="132"/>
      <c r="I625" s="133"/>
      <c r="J625" s="133"/>
      <c r="K625" s="133"/>
    </row>
    <row r="626" spans="1:11" x14ac:dyDescent="0.25">
      <c r="A626" s="134"/>
      <c r="B626" s="132"/>
      <c r="C626" s="132"/>
      <c r="D626" s="132"/>
      <c r="E626" s="132"/>
      <c r="F626" s="132"/>
      <c r="G626" s="132"/>
      <c r="H626" s="132"/>
      <c r="I626" s="133"/>
      <c r="J626" s="133"/>
      <c r="K626" s="133"/>
    </row>
    <row r="627" spans="1:11" x14ac:dyDescent="0.25">
      <c r="A627" s="134"/>
      <c r="B627" s="132"/>
      <c r="C627" s="132"/>
      <c r="D627" s="132"/>
      <c r="E627" s="132"/>
      <c r="F627" s="132"/>
      <c r="G627" s="132"/>
      <c r="H627" s="132"/>
      <c r="I627" s="133"/>
      <c r="J627" s="133"/>
      <c r="K627" s="133"/>
    </row>
    <row r="628" spans="1:11" x14ac:dyDescent="0.25">
      <c r="A628" s="134"/>
      <c r="B628" s="132"/>
      <c r="C628" s="132"/>
      <c r="D628" s="132"/>
      <c r="E628" s="132"/>
      <c r="F628" s="132"/>
      <c r="G628" s="132"/>
      <c r="H628" s="132"/>
      <c r="I628" s="133"/>
      <c r="J628" s="133"/>
      <c r="K628" s="133"/>
    </row>
    <row r="629" spans="1:11" x14ac:dyDescent="0.25">
      <c r="A629" s="134"/>
      <c r="B629" s="132"/>
      <c r="C629" s="132"/>
      <c r="D629" s="132"/>
      <c r="E629" s="132"/>
      <c r="F629" s="132"/>
      <c r="G629" s="132"/>
      <c r="H629" s="132"/>
      <c r="I629" s="133"/>
      <c r="J629" s="133"/>
      <c r="K629" s="133"/>
    </row>
    <row r="630" spans="1:11" x14ac:dyDescent="0.25">
      <c r="A630" s="134"/>
      <c r="B630" s="132"/>
      <c r="C630" s="132"/>
      <c r="D630" s="132"/>
      <c r="E630" s="132"/>
      <c r="F630" s="132"/>
      <c r="G630" s="132"/>
      <c r="H630" s="132"/>
      <c r="I630" s="133"/>
      <c r="J630" s="133"/>
      <c r="K630" s="133"/>
    </row>
    <row r="631" spans="1:11" x14ac:dyDescent="0.25">
      <c r="A631" s="134"/>
      <c r="B631" s="132"/>
      <c r="C631" s="132"/>
      <c r="D631" s="132"/>
      <c r="E631" s="132"/>
      <c r="F631" s="132"/>
      <c r="G631" s="132"/>
      <c r="H631" s="132"/>
      <c r="I631" s="133"/>
      <c r="J631" s="133"/>
      <c r="K631" s="133"/>
    </row>
    <row r="632" spans="1:11" x14ac:dyDescent="0.25">
      <c r="A632" s="134"/>
      <c r="B632" s="132"/>
      <c r="C632" s="132"/>
      <c r="D632" s="132"/>
      <c r="E632" s="132"/>
      <c r="F632" s="132"/>
      <c r="G632" s="132"/>
      <c r="H632" s="132"/>
      <c r="I632" s="133"/>
      <c r="J632" s="133"/>
      <c r="K632" s="133"/>
    </row>
    <row r="633" spans="1:11" x14ac:dyDescent="0.25">
      <c r="A633" s="134"/>
      <c r="B633" s="132"/>
      <c r="C633" s="132"/>
      <c r="D633" s="132"/>
      <c r="E633" s="132"/>
      <c r="F633" s="132"/>
      <c r="G633" s="132"/>
      <c r="H633" s="132"/>
      <c r="I633" s="133"/>
      <c r="J633" s="133"/>
      <c r="K633" s="133"/>
    </row>
    <row r="634" spans="1:11" x14ac:dyDescent="0.25">
      <c r="A634" s="134"/>
      <c r="B634" s="132"/>
      <c r="C634" s="132"/>
      <c r="D634" s="132"/>
      <c r="E634" s="132"/>
      <c r="F634" s="132"/>
      <c r="G634" s="132"/>
      <c r="H634" s="132"/>
      <c r="I634" s="133"/>
      <c r="J634" s="133"/>
      <c r="K634" s="133"/>
    </row>
    <row r="635" spans="1:11" x14ac:dyDescent="0.25">
      <c r="A635" s="134"/>
      <c r="B635" s="132"/>
      <c r="C635" s="132"/>
      <c r="D635" s="132"/>
      <c r="E635" s="132"/>
      <c r="F635" s="132"/>
      <c r="G635" s="132"/>
      <c r="H635" s="132"/>
      <c r="I635" s="133"/>
      <c r="J635" s="133"/>
      <c r="K635" s="133"/>
    </row>
    <row r="636" spans="1:11" x14ac:dyDescent="0.25">
      <c r="A636" s="134"/>
      <c r="B636" s="132"/>
      <c r="C636" s="132"/>
      <c r="D636" s="132"/>
      <c r="E636" s="132"/>
      <c r="F636" s="132"/>
      <c r="G636" s="132"/>
      <c r="H636" s="132"/>
      <c r="I636" s="133"/>
      <c r="J636" s="133"/>
      <c r="K636" s="133"/>
    </row>
    <row r="637" spans="1:11" x14ac:dyDescent="0.25">
      <c r="A637" s="134"/>
      <c r="B637" s="132"/>
      <c r="C637" s="132"/>
      <c r="D637" s="132"/>
      <c r="E637" s="132"/>
      <c r="F637" s="132"/>
      <c r="G637" s="132"/>
      <c r="H637" s="132"/>
      <c r="I637" s="133"/>
      <c r="J637" s="133"/>
      <c r="K637" s="133"/>
    </row>
    <row r="638" spans="1:11" x14ac:dyDescent="0.25">
      <c r="A638" s="134"/>
      <c r="B638" s="132"/>
      <c r="C638" s="132"/>
      <c r="D638" s="132"/>
      <c r="E638" s="132"/>
      <c r="F638" s="132"/>
      <c r="G638" s="132"/>
      <c r="H638" s="132"/>
      <c r="I638" s="133"/>
      <c r="J638" s="133"/>
      <c r="K638" s="133"/>
    </row>
    <row r="639" spans="1:11" x14ac:dyDescent="0.25">
      <c r="A639" s="134"/>
      <c r="B639" s="132"/>
      <c r="C639" s="132"/>
      <c r="D639" s="132"/>
      <c r="E639" s="132"/>
      <c r="F639" s="132"/>
      <c r="G639" s="132"/>
      <c r="H639" s="132"/>
      <c r="I639" s="133"/>
      <c r="J639" s="133"/>
      <c r="K639" s="133"/>
    </row>
    <row r="640" spans="1:11" x14ac:dyDescent="0.25">
      <c r="A640" s="134"/>
      <c r="B640" s="132"/>
      <c r="C640" s="132"/>
      <c r="D640" s="132"/>
      <c r="E640" s="132"/>
      <c r="F640" s="132"/>
      <c r="G640" s="132"/>
      <c r="H640" s="132"/>
      <c r="I640" s="133"/>
      <c r="J640" s="133"/>
      <c r="K640" s="133"/>
    </row>
    <row r="641" spans="1:11" x14ac:dyDescent="0.25">
      <c r="A641" s="134"/>
      <c r="B641" s="132"/>
      <c r="C641" s="132"/>
      <c r="D641" s="132"/>
      <c r="E641" s="132"/>
      <c r="F641" s="132"/>
      <c r="G641" s="132"/>
      <c r="H641" s="132"/>
      <c r="I641" s="133"/>
      <c r="J641" s="133"/>
      <c r="K641" s="133"/>
    </row>
    <row r="642" spans="1:11" x14ac:dyDescent="0.25">
      <c r="A642" s="134"/>
      <c r="B642" s="132"/>
      <c r="C642" s="132"/>
      <c r="D642" s="132"/>
      <c r="E642" s="132"/>
      <c r="F642" s="132"/>
      <c r="G642" s="132"/>
      <c r="H642" s="132"/>
      <c r="I642" s="133"/>
      <c r="J642" s="133"/>
      <c r="K642" s="133"/>
    </row>
    <row r="643" spans="1:11" x14ac:dyDescent="0.25">
      <c r="A643" s="134"/>
      <c r="B643" s="132"/>
      <c r="C643" s="132"/>
      <c r="D643" s="132"/>
      <c r="E643" s="132"/>
      <c r="F643" s="132"/>
      <c r="G643" s="132"/>
      <c r="H643" s="132"/>
      <c r="I643" s="133"/>
      <c r="J643" s="133"/>
      <c r="K643" s="133"/>
    </row>
    <row r="644" spans="1:11" x14ac:dyDescent="0.25">
      <c r="A644" s="134"/>
      <c r="B644" s="132"/>
      <c r="C644" s="132"/>
      <c r="D644" s="132"/>
      <c r="E644" s="132"/>
      <c r="F644" s="132"/>
      <c r="G644" s="132"/>
      <c r="H644" s="132"/>
      <c r="I644" s="133"/>
      <c r="J644" s="133"/>
      <c r="K644" s="133"/>
    </row>
    <row r="645" spans="1:11" x14ac:dyDescent="0.25">
      <c r="A645" s="134"/>
      <c r="B645" s="132"/>
      <c r="C645" s="132"/>
      <c r="D645" s="132"/>
      <c r="E645" s="132"/>
      <c r="F645" s="132"/>
      <c r="G645" s="132"/>
      <c r="H645" s="132"/>
      <c r="I645" s="133"/>
      <c r="J645" s="133"/>
      <c r="K645" s="133"/>
    </row>
    <row r="646" spans="1:11" x14ac:dyDescent="0.25">
      <c r="A646" s="134"/>
      <c r="B646" s="132"/>
      <c r="C646" s="132"/>
      <c r="D646" s="132"/>
      <c r="E646" s="132"/>
      <c r="F646" s="132"/>
      <c r="G646" s="132"/>
      <c r="H646" s="132"/>
      <c r="I646" s="133"/>
      <c r="J646" s="133"/>
      <c r="K646" s="133"/>
    </row>
    <row r="647" spans="1:11" x14ac:dyDescent="0.25">
      <c r="A647" s="134"/>
      <c r="B647" s="132"/>
      <c r="C647" s="132"/>
      <c r="D647" s="132"/>
      <c r="E647" s="132"/>
      <c r="F647" s="132"/>
      <c r="G647" s="132"/>
      <c r="H647" s="132"/>
      <c r="I647" s="133"/>
      <c r="J647" s="133"/>
      <c r="K647" s="133"/>
    </row>
    <row r="648" spans="1:11" x14ac:dyDescent="0.25">
      <c r="A648" s="134"/>
      <c r="B648" s="132"/>
      <c r="C648" s="132"/>
      <c r="D648" s="132"/>
      <c r="E648" s="132"/>
      <c r="F648" s="132"/>
      <c r="G648" s="132"/>
      <c r="H648" s="132"/>
      <c r="I648" s="133"/>
      <c r="J648" s="133"/>
      <c r="K648" s="133"/>
    </row>
    <row r="649" spans="1:11" x14ac:dyDescent="0.25">
      <c r="A649" s="134"/>
      <c r="B649" s="132"/>
      <c r="C649" s="132"/>
      <c r="D649" s="132"/>
      <c r="E649" s="132"/>
      <c r="F649" s="132"/>
      <c r="G649" s="132"/>
      <c r="H649" s="132"/>
      <c r="I649" s="133"/>
      <c r="J649" s="133"/>
      <c r="K649" s="133"/>
    </row>
    <row r="650" spans="1:11" x14ac:dyDescent="0.25">
      <c r="A650" s="134"/>
      <c r="B650" s="132"/>
      <c r="C650" s="132"/>
      <c r="D650" s="132"/>
      <c r="E650" s="132"/>
      <c r="F650" s="132"/>
      <c r="G650" s="132"/>
      <c r="H650" s="132"/>
      <c r="I650" s="133"/>
      <c r="J650" s="133"/>
      <c r="K650" s="133"/>
    </row>
    <row r="651" spans="1:11" x14ac:dyDescent="0.25">
      <c r="A651" s="134"/>
      <c r="B651" s="132"/>
      <c r="C651" s="132"/>
      <c r="D651" s="132"/>
      <c r="E651" s="132"/>
      <c r="F651" s="132"/>
      <c r="G651" s="132"/>
      <c r="H651" s="132"/>
      <c r="I651" s="133"/>
      <c r="J651" s="133"/>
      <c r="K651" s="133"/>
    </row>
    <row r="652" spans="1:11" x14ac:dyDescent="0.25">
      <c r="A652" s="134"/>
      <c r="B652" s="132"/>
      <c r="C652" s="132"/>
      <c r="D652" s="132"/>
      <c r="E652" s="132"/>
      <c r="F652" s="132"/>
      <c r="G652" s="132"/>
      <c r="H652" s="132"/>
      <c r="I652" s="133"/>
      <c r="J652" s="133"/>
      <c r="K652" s="133"/>
    </row>
    <row r="653" spans="1:11" x14ac:dyDescent="0.25">
      <c r="A653" s="134"/>
      <c r="B653" s="132"/>
      <c r="C653" s="132"/>
      <c r="D653" s="132"/>
      <c r="E653" s="132"/>
      <c r="F653" s="132"/>
      <c r="G653" s="132"/>
      <c r="H653" s="132"/>
      <c r="I653" s="133"/>
      <c r="J653" s="133"/>
      <c r="K653" s="133"/>
    </row>
    <row r="654" spans="1:11" x14ac:dyDescent="0.25">
      <c r="A654" s="134"/>
      <c r="B654" s="132"/>
      <c r="C654" s="132"/>
      <c r="D654" s="132"/>
      <c r="E654" s="132"/>
      <c r="F654" s="132"/>
      <c r="G654" s="132"/>
      <c r="H654" s="132"/>
      <c r="I654" s="133"/>
      <c r="J654" s="133"/>
      <c r="K654" s="133"/>
    </row>
    <row r="655" spans="1:11" x14ac:dyDescent="0.25">
      <c r="A655" s="134"/>
      <c r="B655" s="132"/>
      <c r="C655" s="132"/>
      <c r="D655" s="132"/>
      <c r="E655" s="132"/>
      <c r="F655" s="132"/>
      <c r="G655" s="132"/>
      <c r="H655" s="132"/>
      <c r="I655" s="133"/>
      <c r="J655" s="133"/>
      <c r="K655" s="133"/>
    </row>
    <row r="656" spans="1:11" x14ac:dyDescent="0.25">
      <c r="A656" s="134"/>
      <c r="B656" s="132"/>
      <c r="C656" s="132"/>
      <c r="D656" s="132"/>
      <c r="E656" s="132"/>
      <c r="F656" s="132"/>
      <c r="G656" s="132"/>
      <c r="H656" s="132"/>
      <c r="I656" s="133"/>
      <c r="J656" s="133"/>
      <c r="K656" s="133"/>
    </row>
    <row r="657" spans="1:11" x14ac:dyDescent="0.25">
      <c r="A657" s="134"/>
      <c r="B657" s="132"/>
      <c r="C657" s="132"/>
      <c r="D657" s="132"/>
      <c r="E657" s="132"/>
      <c r="F657" s="132"/>
      <c r="G657" s="132"/>
      <c r="H657" s="132"/>
      <c r="I657" s="133"/>
      <c r="J657" s="133"/>
      <c r="K657" s="133"/>
    </row>
    <row r="658" spans="1:11" x14ac:dyDescent="0.25">
      <c r="A658" s="134"/>
      <c r="B658" s="132"/>
      <c r="C658" s="132"/>
      <c r="D658" s="132"/>
      <c r="E658" s="132"/>
      <c r="F658" s="132"/>
      <c r="G658" s="132"/>
      <c r="H658" s="132"/>
      <c r="I658" s="133"/>
      <c r="J658" s="133"/>
      <c r="K658" s="133"/>
    </row>
    <row r="659" spans="1:11" x14ac:dyDescent="0.25">
      <c r="A659" s="134"/>
      <c r="B659" s="132"/>
      <c r="C659" s="132"/>
      <c r="D659" s="132"/>
      <c r="E659" s="132"/>
      <c r="F659" s="132"/>
      <c r="G659" s="132"/>
      <c r="H659" s="132"/>
      <c r="I659" s="133"/>
      <c r="J659" s="133"/>
      <c r="K659" s="133"/>
    </row>
    <row r="660" spans="1:11" x14ac:dyDescent="0.25">
      <c r="A660" s="134"/>
      <c r="B660" s="132"/>
      <c r="C660" s="132"/>
      <c r="D660" s="132"/>
      <c r="E660" s="132"/>
      <c r="F660" s="132"/>
      <c r="G660" s="132"/>
      <c r="H660" s="132"/>
      <c r="I660" s="133"/>
      <c r="J660" s="133"/>
      <c r="K660" s="133"/>
    </row>
    <row r="661" spans="1:11" x14ac:dyDescent="0.25">
      <c r="A661" s="134"/>
      <c r="B661" s="132"/>
      <c r="C661" s="132"/>
      <c r="D661" s="132"/>
      <c r="E661" s="132"/>
      <c r="F661" s="132"/>
      <c r="G661" s="132"/>
      <c r="H661" s="132"/>
      <c r="I661" s="133"/>
      <c r="J661" s="133"/>
      <c r="K661" s="133"/>
    </row>
    <row r="662" spans="1:11" x14ac:dyDescent="0.25">
      <c r="A662" s="134"/>
      <c r="B662" s="132"/>
      <c r="C662" s="132"/>
      <c r="D662" s="132"/>
      <c r="E662" s="132"/>
      <c r="F662" s="132"/>
      <c r="G662" s="132"/>
      <c r="H662" s="132"/>
      <c r="I662" s="133"/>
      <c r="J662" s="133"/>
      <c r="K662" s="133"/>
    </row>
    <row r="663" spans="1:11" x14ac:dyDescent="0.25">
      <c r="A663" s="134"/>
      <c r="B663" s="132"/>
      <c r="C663" s="132"/>
      <c r="D663" s="132"/>
      <c r="E663" s="132"/>
      <c r="F663" s="132"/>
      <c r="G663" s="132"/>
      <c r="H663" s="132"/>
      <c r="I663" s="133"/>
      <c r="J663" s="133"/>
      <c r="K663" s="133"/>
    </row>
    <row r="664" spans="1:11" x14ac:dyDescent="0.25">
      <c r="A664" s="134"/>
      <c r="B664" s="132"/>
      <c r="C664" s="132"/>
      <c r="D664" s="132"/>
      <c r="E664" s="132"/>
      <c r="F664" s="132"/>
      <c r="G664" s="132"/>
      <c r="H664" s="132"/>
      <c r="I664" s="133"/>
      <c r="J664" s="133"/>
      <c r="K664" s="133"/>
    </row>
    <row r="665" spans="1:11" x14ac:dyDescent="0.25">
      <c r="A665" s="134"/>
      <c r="B665" s="132"/>
      <c r="C665" s="132"/>
      <c r="D665" s="132"/>
      <c r="E665" s="132"/>
      <c r="F665" s="132"/>
      <c r="G665" s="132"/>
      <c r="H665" s="132"/>
      <c r="I665" s="133"/>
      <c r="J665" s="133"/>
      <c r="K665" s="133"/>
    </row>
    <row r="666" spans="1:11" x14ac:dyDescent="0.25">
      <c r="A666" s="134"/>
      <c r="B666" s="132"/>
      <c r="C666" s="132"/>
      <c r="D666" s="132"/>
      <c r="E666" s="132"/>
      <c r="F666" s="132"/>
      <c r="G666" s="132"/>
      <c r="H666" s="132"/>
      <c r="I666" s="133"/>
      <c r="J666" s="133"/>
      <c r="K666" s="133"/>
    </row>
    <row r="667" spans="1:11" x14ac:dyDescent="0.25">
      <c r="A667" s="134"/>
      <c r="B667" s="132"/>
      <c r="C667" s="132"/>
      <c r="D667" s="132"/>
      <c r="E667" s="132"/>
      <c r="F667" s="132"/>
      <c r="G667" s="132"/>
      <c r="H667" s="132"/>
      <c r="I667" s="133"/>
      <c r="J667" s="133"/>
      <c r="K667" s="133"/>
    </row>
    <row r="668" spans="1:11" x14ac:dyDescent="0.25">
      <c r="A668" s="134"/>
      <c r="B668" s="132"/>
      <c r="C668" s="132"/>
      <c r="D668" s="132"/>
      <c r="E668" s="132"/>
      <c r="F668" s="132"/>
      <c r="G668" s="132"/>
      <c r="H668" s="132"/>
      <c r="I668" s="133"/>
      <c r="J668" s="133"/>
      <c r="K668" s="133"/>
    </row>
    <row r="669" spans="1:11" x14ac:dyDescent="0.25">
      <c r="A669" s="134"/>
      <c r="B669" s="132"/>
      <c r="C669" s="132"/>
      <c r="D669" s="132"/>
      <c r="E669" s="132"/>
      <c r="F669" s="132"/>
      <c r="G669" s="132"/>
      <c r="H669" s="132"/>
      <c r="I669" s="133"/>
      <c r="J669" s="133"/>
      <c r="K669" s="133"/>
    </row>
    <row r="670" spans="1:11" x14ac:dyDescent="0.25">
      <c r="A670" s="134"/>
      <c r="B670" s="132"/>
      <c r="C670" s="132"/>
      <c r="D670" s="132"/>
      <c r="E670" s="132"/>
      <c r="F670" s="132"/>
      <c r="G670" s="132"/>
      <c r="H670" s="132"/>
      <c r="I670" s="133"/>
      <c r="J670" s="133"/>
      <c r="K670" s="133"/>
    </row>
    <row r="671" spans="1:11" x14ac:dyDescent="0.25">
      <c r="A671" s="134"/>
      <c r="B671" s="132"/>
      <c r="C671" s="132"/>
      <c r="D671" s="132"/>
      <c r="E671" s="132"/>
      <c r="F671" s="132"/>
      <c r="G671" s="132"/>
      <c r="H671" s="132"/>
      <c r="I671" s="133"/>
      <c r="J671" s="133"/>
      <c r="K671" s="133"/>
    </row>
    <row r="672" spans="1:11" x14ac:dyDescent="0.25">
      <c r="A672" s="134"/>
      <c r="B672" s="132"/>
      <c r="C672" s="132"/>
      <c r="D672" s="132"/>
      <c r="E672" s="132"/>
      <c r="F672" s="132"/>
      <c r="G672" s="132"/>
      <c r="H672" s="132"/>
      <c r="I672" s="133"/>
      <c r="J672" s="133"/>
      <c r="K672" s="133"/>
    </row>
    <row r="673" spans="1:11" x14ac:dyDescent="0.25">
      <c r="A673" s="134"/>
      <c r="B673" s="132"/>
      <c r="C673" s="132"/>
      <c r="D673" s="132"/>
      <c r="E673" s="132"/>
      <c r="F673" s="132"/>
      <c r="G673" s="132"/>
      <c r="H673" s="132"/>
      <c r="I673" s="133"/>
      <c r="J673" s="133"/>
      <c r="K673" s="133"/>
    </row>
    <row r="674" spans="1:11" x14ac:dyDescent="0.25">
      <c r="A674" s="134"/>
      <c r="B674" s="132"/>
      <c r="C674" s="132"/>
      <c r="D674" s="132"/>
      <c r="E674" s="132"/>
      <c r="F674" s="132"/>
      <c r="G674" s="132"/>
      <c r="H674" s="132"/>
      <c r="I674" s="133"/>
      <c r="J674" s="133"/>
      <c r="K674" s="133"/>
    </row>
    <row r="675" spans="1:11" x14ac:dyDescent="0.25">
      <c r="A675" s="134"/>
      <c r="B675" s="132"/>
      <c r="C675" s="132"/>
      <c r="D675" s="132"/>
      <c r="E675" s="132"/>
      <c r="F675" s="132"/>
      <c r="G675" s="132"/>
      <c r="H675" s="132"/>
      <c r="I675" s="133"/>
      <c r="J675" s="133"/>
      <c r="K675" s="133"/>
    </row>
    <row r="676" spans="1:11" x14ac:dyDescent="0.25">
      <c r="A676" s="134"/>
      <c r="B676" s="132"/>
      <c r="C676" s="132"/>
      <c r="D676" s="132"/>
      <c r="E676" s="132"/>
      <c r="F676" s="132"/>
      <c r="G676" s="132"/>
      <c r="H676" s="132"/>
      <c r="I676" s="133"/>
      <c r="J676" s="133"/>
      <c r="K676" s="133"/>
    </row>
    <row r="677" spans="1:11" x14ac:dyDescent="0.25">
      <c r="A677" s="134"/>
      <c r="B677" s="132"/>
      <c r="C677" s="132"/>
      <c r="D677" s="132"/>
      <c r="E677" s="132"/>
      <c r="F677" s="132"/>
      <c r="G677" s="132"/>
      <c r="H677" s="132"/>
      <c r="I677" s="133"/>
      <c r="J677" s="133"/>
      <c r="K677" s="133"/>
    </row>
    <row r="678" spans="1:11" x14ac:dyDescent="0.25">
      <c r="A678" s="134"/>
      <c r="B678" s="132"/>
      <c r="C678" s="132"/>
      <c r="D678" s="132"/>
      <c r="E678" s="132"/>
      <c r="F678" s="132"/>
      <c r="G678" s="132"/>
      <c r="H678" s="132"/>
      <c r="I678" s="133"/>
      <c r="J678" s="133"/>
      <c r="K678" s="133"/>
    </row>
    <row r="679" spans="1:11" x14ac:dyDescent="0.25">
      <c r="A679" s="134"/>
      <c r="B679" s="132"/>
      <c r="C679" s="132"/>
      <c r="D679" s="132"/>
      <c r="E679" s="132"/>
      <c r="F679" s="132"/>
      <c r="G679" s="132"/>
      <c r="H679" s="132"/>
      <c r="I679" s="133"/>
      <c r="J679" s="133"/>
      <c r="K679" s="133"/>
    </row>
    <row r="680" spans="1:11" x14ac:dyDescent="0.25">
      <c r="A680" s="134"/>
      <c r="B680" s="132"/>
      <c r="C680" s="132"/>
      <c r="D680" s="132"/>
      <c r="E680" s="132"/>
      <c r="F680" s="132"/>
      <c r="G680" s="132"/>
      <c r="H680" s="132"/>
      <c r="I680" s="133"/>
      <c r="J680" s="133"/>
      <c r="K680" s="133"/>
    </row>
    <row r="681" spans="1:11" x14ac:dyDescent="0.25">
      <c r="A681" s="134"/>
      <c r="B681" s="132"/>
      <c r="C681" s="132"/>
      <c r="D681" s="132"/>
      <c r="E681" s="132"/>
      <c r="F681" s="132"/>
      <c r="G681" s="132"/>
      <c r="H681" s="132"/>
      <c r="I681" s="133"/>
      <c r="J681" s="133"/>
      <c r="K681" s="133"/>
    </row>
    <row r="682" spans="1:11" x14ac:dyDescent="0.25">
      <c r="A682" s="134"/>
      <c r="B682" s="132"/>
      <c r="C682" s="132"/>
      <c r="D682" s="132"/>
      <c r="E682" s="132"/>
      <c r="F682" s="132"/>
      <c r="G682" s="132"/>
      <c r="H682" s="132"/>
      <c r="I682" s="133"/>
      <c r="J682" s="133"/>
      <c r="K682" s="133"/>
    </row>
    <row r="683" spans="1:11" x14ac:dyDescent="0.25">
      <c r="A683" s="134"/>
      <c r="B683" s="132"/>
      <c r="C683" s="132"/>
      <c r="D683" s="132"/>
      <c r="E683" s="132"/>
      <c r="F683" s="132"/>
      <c r="G683" s="132"/>
      <c r="H683" s="132"/>
      <c r="I683" s="133"/>
      <c r="J683" s="133"/>
      <c r="K683" s="133"/>
    </row>
    <row r="684" spans="1:11" x14ac:dyDescent="0.25">
      <c r="A684" s="134"/>
      <c r="B684" s="132"/>
      <c r="C684" s="132"/>
      <c r="D684" s="132"/>
      <c r="E684" s="132"/>
      <c r="F684" s="132"/>
      <c r="G684" s="132"/>
      <c r="H684" s="132"/>
      <c r="I684" s="133"/>
      <c r="J684" s="133"/>
      <c r="K684" s="133"/>
    </row>
    <row r="685" spans="1:11" x14ac:dyDescent="0.25">
      <c r="A685" s="134"/>
      <c r="B685" s="132"/>
      <c r="C685" s="132"/>
      <c r="D685" s="132"/>
      <c r="E685" s="132"/>
      <c r="F685" s="132"/>
      <c r="G685" s="132"/>
      <c r="H685" s="132"/>
      <c r="I685" s="133"/>
      <c r="J685" s="133"/>
      <c r="K685" s="133"/>
    </row>
    <row r="686" spans="1:11" x14ac:dyDescent="0.25">
      <c r="A686" s="134"/>
      <c r="B686" s="132"/>
      <c r="C686" s="132"/>
      <c r="D686" s="132"/>
      <c r="E686" s="132"/>
      <c r="F686" s="132"/>
      <c r="G686" s="132"/>
      <c r="H686" s="132"/>
      <c r="I686" s="133"/>
      <c r="J686" s="133"/>
      <c r="K686" s="133"/>
    </row>
    <row r="687" spans="1:11" x14ac:dyDescent="0.25">
      <c r="A687" s="134"/>
      <c r="B687" s="132"/>
      <c r="C687" s="132"/>
      <c r="D687" s="132"/>
      <c r="E687" s="132"/>
      <c r="F687" s="132"/>
      <c r="G687" s="132"/>
      <c r="H687" s="132"/>
      <c r="I687" s="133"/>
      <c r="J687" s="133"/>
      <c r="K687" s="133"/>
    </row>
    <row r="688" spans="1:11" x14ac:dyDescent="0.25">
      <c r="A688" s="134"/>
      <c r="B688" s="132"/>
      <c r="C688" s="132"/>
      <c r="D688" s="132"/>
      <c r="E688" s="132"/>
      <c r="F688" s="132"/>
      <c r="G688" s="132"/>
      <c r="H688" s="132"/>
      <c r="I688" s="133"/>
      <c r="J688" s="133"/>
      <c r="K688" s="133"/>
    </row>
    <row r="689" spans="1:11" x14ac:dyDescent="0.25">
      <c r="A689" s="134"/>
      <c r="B689" s="132"/>
      <c r="C689" s="132"/>
      <c r="D689" s="132"/>
      <c r="E689" s="132"/>
      <c r="F689" s="132"/>
      <c r="G689" s="132"/>
      <c r="H689" s="132"/>
      <c r="I689" s="133"/>
      <c r="J689" s="133"/>
      <c r="K689" s="133"/>
    </row>
    <row r="690" spans="1:11" x14ac:dyDescent="0.25">
      <c r="A690" s="134"/>
      <c r="B690" s="132"/>
      <c r="C690" s="132"/>
      <c r="D690" s="132"/>
      <c r="E690" s="132"/>
      <c r="F690" s="132"/>
      <c r="G690" s="132"/>
      <c r="H690" s="132"/>
      <c r="I690" s="133"/>
      <c r="J690" s="133"/>
      <c r="K690" s="133"/>
    </row>
    <row r="691" spans="1:11" x14ac:dyDescent="0.25">
      <c r="A691" s="134"/>
      <c r="B691" s="132"/>
      <c r="C691" s="132"/>
      <c r="D691" s="132"/>
      <c r="E691" s="132"/>
      <c r="F691" s="132"/>
      <c r="G691" s="132"/>
      <c r="H691" s="132"/>
      <c r="I691" s="133"/>
      <c r="J691" s="133"/>
      <c r="K691" s="133"/>
    </row>
    <row r="692" spans="1:11" x14ac:dyDescent="0.25">
      <c r="A692" s="134"/>
      <c r="B692" s="132"/>
      <c r="C692" s="132"/>
      <c r="D692" s="132"/>
      <c r="E692" s="132"/>
      <c r="F692" s="132"/>
      <c r="G692" s="132"/>
      <c r="H692" s="132"/>
      <c r="I692" s="133"/>
      <c r="J692" s="133"/>
      <c r="K692" s="133"/>
    </row>
    <row r="693" spans="1:11" x14ac:dyDescent="0.25">
      <c r="A693" s="134"/>
      <c r="B693" s="132"/>
      <c r="C693" s="132"/>
      <c r="D693" s="132"/>
      <c r="E693" s="132"/>
      <c r="F693" s="132"/>
      <c r="G693" s="132"/>
      <c r="H693" s="132"/>
      <c r="I693" s="133"/>
      <c r="J693" s="133"/>
      <c r="K693" s="133"/>
    </row>
    <row r="694" spans="1:11" x14ac:dyDescent="0.25">
      <c r="A694" s="134"/>
      <c r="B694" s="132"/>
      <c r="C694" s="132"/>
      <c r="D694" s="132"/>
      <c r="E694" s="132"/>
      <c r="F694" s="132"/>
      <c r="G694" s="132"/>
      <c r="H694" s="132"/>
      <c r="I694" s="133"/>
      <c r="J694" s="133"/>
      <c r="K694" s="133"/>
    </row>
    <row r="695" spans="1:11" x14ac:dyDescent="0.25">
      <c r="A695" s="134"/>
      <c r="B695" s="132"/>
      <c r="C695" s="132"/>
      <c r="D695" s="132"/>
      <c r="E695" s="132"/>
      <c r="F695" s="132"/>
      <c r="G695" s="132"/>
      <c r="H695" s="132"/>
      <c r="I695" s="133"/>
      <c r="J695" s="133"/>
      <c r="K695" s="133"/>
    </row>
    <row r="696" spans="1:11" x14ac:dyDescent="0.25">
      <c r="A696" s="134"/>
      <c r="B696" s="132"/>
      <c r="C696" s="132"/>
      <c r="D696" s="132"/>
      <c r="E696" s="132"/>
      <c r="F696" s="132"/>
      <c r="G696" s="132"/>
      <c r="H696" s="132"/>
      <c r="I696" s="133"/>
      <c r="J696" s="133"/>
      <c r="K696" s="133"/>
    </row>
    <row r="697" spans="1:11" x14ac:dyDescent="0.25">
      <c r="A697" s="134"/>
      <c r="B697" s="132"/>
      <c r="C697" s="132"/>
      <c r="D697" s="132"/>
      <c r="E697" s="132"/>
      <c r="F697" s="132"/>
      <c r="G697" s="132"/>
      <c r="H697" s="132"/>
      <c r="I697" s="133"/>
      <c r="J697" s="133"/>
      <c r="K697" s="133"/>
    </row>
    <row r="698" spans="1:11" x14ac:dyDescent="0.25">
      <c r="A698" s="134"/>
      <c r="B698" s="132"/>
      <c r="C698" s="132"/>
      <c r="D698" s="132"/>
      <c r="E698" s="132"/>
      <c r="F698" s="132"/>
      <c r="G698" s="132"/>
      <c r="H698" s="132"/>
      <c r="I698" s="133"/>
      <c r="J698" s="133"/>
      <c r="K698" s="133"/>
    </row>
    <row r="699" spans="1:11" x14ac:dyDescent="0.25">
      <c r="A699" s="134"/>
      <c r="B699" s="132"/>
      <c r="C699" s="132"/>
      <c r="D699" s="132"/>
      <c r="E699" s="132"/>
      <c r="F699" s="132"/>
      <c r="G699" s="132"/>
      <c r="H699" s="132"/>
      <c r="I699" s="133"/>
      <c r="J699" s="133"/>
      <c r="K699" s="133"/>
    </row>
    <row r="700" spans="1:11" x14ac:dyDescent="0.25">
      <c r="A700" s="134"/>
      <c r="B700" s="132"/>
      <c r="C700" s="132"/>
      <c r="D700" s="132"/>
      <c r="E700" s="132"/>
      <c r="F700" s="132"/>
      <c r="G700" s="132"/>
      <c r="H700" s="132"/>
      <c r="I700" s="133"/>
      <c r="J700" s="133"/>
      <c r="K700" s="133"/>
    </row>
    <row r="701" spans="1:11" x14ac:dyDescent="0.25">
      <c r="A701" s="134"/>
      <c r="B701" s="132"/>
      <c r="C701" s="132"/>
      <c r="D701" s="132"/>
      <c r="E701" s="132"/>
      <c r="F701" s="132"/>
      <c r="G701" s="132"/>
      <c r="H701" s="132"/>
      <c r="I701" s="133"/>
      <c r="J701" s="133"/>
      <c r="K701" s="133"/>
    </row>
    <row r="702" spans="1:11" x14ac:dyDescent="0.25">
      <c r="A702" s="134"/>
      <c r="B702" s="132"/>
      <c r="C702" s="132"/>
      <c r="D702" s="132"/>
      <c r="E702" s="132"/>
      <c r="F702" s="132"/>
      <c r="G702" s="132"/>
      <c r="H702" s="132"/>
      <c r="I702" s="133"/>
      <c r="J702" s="133"/>
      <c r="K702" s="133"/>
    </row>
    <row r="703" spans="1:11" x14ac:dyDescent="0.25">
      <c r="A703" s="134"/>
      <c r="B703" s="132"/>
      <c r="C703" s="132"/>
      <c r="D703" s="132"/>
      <c r="E703" s="132"/>
      <c r="F703" s="132"/>
      <c r="G703" s="132"/>
      <c r="H703" s="132"/>
      <c r="I703" s="133"/>
      <c r="J703" s="133"/>
      <c r="K703" s="133"/>
    </row>
    <row r="704" spans="1:11" x14ac:dyDescent="0.25">
      <c r="A704" s="134"/>
      <c r="B704" s="132"/>
      <c r="C704" s="132"/>
      <c r="D704" s="132"/>
      <c r="E704" s="132"/>
      <c r="F704" s="132"/>
      <c r="G704" s="132"/>
      <c r="H704" s="132"/>
      <c r="I704" s="133"/>
      <c r="J704" s="133"/>
      <c r="K704" s="133"/>
    </row>
    <row r="705" spans="1:11" x14ac:dyDescent="0.25">
      <c r="A705" s="134"/>
      <c r="B705" s="132"/>
      <c r="C705" s="132"/>
      <c r="D705" s="132"/>
      <c r="E705" s="132"/>
      <c r="F705" s="132"/>
      <c r="G705" s="132"/>
      <c r="H705" s="132"/>
      <c r="I705" s="133"/>
      <c r="J705" s="133"/>
      <c r="K705" s="133"/>
    </row>
    <row r="706" spans="1:11" x14ac:dyDescent="0.25">
      <c r="A706" s="134"/>
      <c r="B706" s="132"/>
      <c r="C706" s="132"/>
      <c r="D706" s="132"/>
      <c r="E706" s="132"/>
      <c r="F706" s="132"/>
      <c r="G706" s="132"/>
      <c r="H706" s="132"/>
      <c r="I706" s="133"/>
      <c r="J706" s="133"/>
      <c r="K706" s="133"/>
    </row>
    <row r="707" spans="1:11" x14ac:dyDescent="0.25">
      <c r="A707" s="134"/>
      <c r="B707" s="132"/>
      <c r="C707" s="132"/>
      <c r="D707" s="132"/>
      <c r="E707" s="132"/>
      <c r="F707" s="132"/>
      <c r="G707" s="132"/>
      <c r="H707" s="132"/>
      <c r="I707" s="133"/>
      <c r="J707" s="133"/>
      <c r="K707" s="133"/>
    </row>
    <row r="708" spans="1:11" x14ac:dyDescent="0.25">
      <c r="A708" s="134"/>
      <c r="B708" s="132"/>
      <c r="C708" s="132"/>
      <c r="D708" s="132"/>
      <c r="E708" s="132"/>
      <c r="F708" s="132"/>
      <c r="G708" s="132"/>
      <c r="H708" s="132"/>
      <c r="I708" s="133"/>
      <c r="J708" s="133"/>
      <c r="K708" s="133"/>
    </row>
    <row r="709" spans="1:11" x14ac:dyDescent="0.25">
      <c r="A709" s="134"/>
      <c r="B709" s="132"/>
      <c r="C709" s="132"/>
      <c r="D709" s="132"/>
      <c r="E709" s="132"/>
      <c r="F709" s="132"/>
      <c r="G709" s="132"/>
      <c r="H709" s="132"/>
      <c r="I709" s="133"/>
      <c r="J709" s="133"/>
      <c r="K709" s="133"/>
    </row>
    <row r="710" spans="1:11" x14ac:dyDescent="0.25">
      <c r="A710" s="134"/>
      <c r="B710" s="132"/>
      <c r="C710" s="132"/>
      <c r="D710" s="132"/>
      <c r="E710" s="132"/>
      <c r="F710" s="132"/>
      <c r="G710" s="132"/>
      <c r="H710" s="132"/>
      <c r="I710" s="133"/>
      <c r="J710" s="133"/>
      <c r="K710" s="133"/>
    </row>
    <row r="711" spans="1:11" x14ac:dyDescent="0.25">
      <c r="A711" s="134"/>
      <c r="B711" s="132"/>
      <c r="C711" s="132"/>
      <c r="D711" s="132"/>
      <c r="E711" s="132"/>
      <c r="F711" s="132"/>
      <c r="G711" s="132"/>
      <c r="H711" s="132"/>
      <c r="I711" s="133"/>
      <c r="J711" s="133"/>
      <c r="K711" s="133"/>
    </row>
    <row r="712" spans="1:11" x14ac:dyDescent="0.25">
      <c r="A712" s="134"/>
      <c r="B712" s="132"/>
      <c r="C712" s="132"/>
      <c r="D712" s="132"/>
      <c r="E712" s="132"/>
      <c r="F712" s="132"/>
      <c r="G712" s="132"/>
      <c r="H712" s="132"/>
      <c r="I712" s="133"/>
      <c r="J712" s="133"/>
      <c r="K712" s="133"/>
    </row>
    <row r="713" spans="1:11" x14ac:dyDescent="0.25">
      <c r="A713" s="134"/>
      <c r="B713" s="132"/>
      <c r="C713" s="132"/>
      <c r="D713" s="132"/>
      <c r="E713" s="132"/>
      <c r="F713" s="132"/>
      <c r="G713" s="132"/>
      <c r="H713" s="132"/>
      <c r="I713" s="133"/>
      <c r="J713" s="133"/>
      <c r="K713" s="133"/>
    </row>
    <row r="714" spans="1:11" x14ac:dyDescent="0.25">
      <c r="A714" s="134"/>
      <c r="B714" s="132"/>
      <c r="C714" s="132"/>
      <c r="D714" s="132"/>
      <c r="E714" s="132"/>
      <c r="F714" s="132"/>
      <c r="G714" s="132"/>
      <c r="H714" s="132"/>
      <c r="I714" s="133"/>
      <c r="J714" s="133"/>
      <c r="K714" s="133"/>
    </row>
    <row r="715" spans="1:11" x14ac:dyDescent="0.25">
      <c r="A715" s="134"/>
      <c r="B715" s="132"/>
      <c r="C715" s="132"/>
      <c r="D715" s="132"/>
      <c r="E715" s="132"/>
      <c r="F715" s="132"/>
      <c r="G715" s="132"/>
      <c r="H715" s="132"/>
      <c r="I715" s="133"/>
      <c r="J715" s="133"/>
      <c r="K715" s="133"/>
    </row>
    <row r="716" spans="1:11" x14ac:dyDescent="0.25">
      <c r="A716" s="134"/>
      <c r="B716" s="132"/>
      <c r="C716" s="132"/>
      <c r="D716" s="132"/>
      <c r="E716" s="132"/>
      <c r="F716" s="132"/>
      <c r="G716" s="132"/>
      <c r="H716" s="132"/>
      <c r="I716" s="133"/>
      <c r="J716" s="133"/>
      <c r="K716" s="133"/>
    </row>
    <row r="717" spans="1:11" x14ac:dyDescent="0.25">
      <c r="A717" s="134"/>
      <c r="B717" s="132"/>
      <c r="C717" s="132"/>
      <c r="D717" s="132"/>
      <c r="E717" s="132"/>
      <c r="F717" s="132"/>
      <c r="G717" s="132"/>
      <c r="H717" s="132"/>
      <c r="I717" s="133"/>
      <c r="J717" s="133"/>
      <c r="K717" s="133"/>
    </row>
    <row r="718" spans="1:11" x14ac:dyDescent="0.25">
      <c r="A718" s="134"/>
      <c r="B718" s="132"/>
      <c r="C718" s="132"/>
      <c r="D718" s="132"/>
      <c r="E718" s="132"/>
      <c r="F718" s="132"/>
      <c r="G718" s="132"/>
      <c r="H718" s="132"/>
      <c r="I718" s="133"/>
      <c r="J718" s="133"/>
      <c r="K718" s="133"/>
    </row>
    <row r="719" spans="1:11" x14ac:dyDescent="0.25">
      <c r="A719" s="134"/>
      <c r="B719" s="132"/>
      <c r="C719" s="132"/>
      <c r="D719" s="132"/>
      <c r="E719" s="132"/>
      <c r="F719" s="132"/>
      <c r="G719" s="132"/>
      <c r="H719" s="132"/>
      <c r="I719" s="133"/>
      <c r="J719" s="133"/>
      <c r="K719" s="133"/>
    </row>
    <row r="720" spans="1:11" x14ac:dyDescent="0.25">
      <c r="A720" s="134"/>
      <c r="B720" s="132"/>
      <c r="C720" s="132"/>
      <c r="D720" s="132"/>
      <c r="E720" s="132"/>
      <c r="F720" s="132"/>
      <c r="G720" s="132"/>
      <c r="H720" s="132"/>
      <c r="I720" s="133"/>
      <c r="J720" s="133"/>
      <c r="K720" s="133"/>
    </row>
    <row r="721" spans="1:11" x14ac:dyDescent="0.25">
      <c r="A721" s="134"/>
      <c r="B721" s="132"/>
      <c r="C721" s="132"/>
      <c r="D721" s="132"/>
      <c r="E721" s="132"/>
      <c r="F721" s="132"/>
      <c r="G721" s="132"/>
      <c r="H721" s="132"/>
      <c r="I721" s="133"/>
      <c r="J721" s="133"/>
      <c r="K721" s="133"/>
    </row>
    <row r="722" spans="1:11" x14ac:dyDescent="0.25">
      <c r="A722" s="134"/>
      <c r="B722" s="132"/>
      <c r="C722" s="132"/>
      <c r="D722" s="132"/>
      <c r="E722" s="132"/>
      <c r="F722" s="132"/>
      <c r="G722" s="132"/>
      <c r="H722" s="132"/>
      <c r="I722" s="133"/>
      <c r="J722" s="133"/>
      <c r="K722" s="133"/>
    </row>
    <row r="723" spans="1:11" x14ac:dyDescent="0.25">
      <c r="A723" s="134"/>
      <c r="B723" s="132"/>
      <c r="C723" s="132"/>
      <c r="D723" s="132"/>
      <c r="E723" s="132"/>
      <c r="F723" s="132"/>
      <c r="G723" s="132"/>
      <c r="H723" s="132"/>
      <c r="I723" s="133"/>
      <c r="J723" s="133"/>
      <c r="K723" s="133"/>
    </row>
    <row r="724" spans="1:11" x14ac:dyDescent="0.25">
      <c r="A724" s="134"/>
      <c r="B724" s="132"/>
      <c r="C724" s="132"/>
      <c r="D724" s="132"/>
      <c r="E724" s="132"/>
      <c r="F724" s="132"/>
      <c r="G724" s="132"/>
      <c r="H724" s="132"/>
      <c r="I724" s="133"/>
      <c r="J724" s="133"/>
      <c r="K724" s="133"/>
    </row>
    <row r="725" spans="1:11" x14ac:dyDescent="0.25">
      <c r="A725" s="134"/>
      <c r="B725" s="132"/>
      <c r="C725" s="132"/>
      <c r="D725" s="132"/>
      <c r="E725" s="132"/>
      <c r="F725" s="132"/>
      <c r="G725" s="132"/>
      <c r="H725" s="132"/>
      <c r="I725" s="133"/>
      <c r="J725" s="133"/>
      <c r="K725" s="133"/>
    </row>
    <row r="726" spans="1:11" x14ac:dyDescent="0.25">
      <c r="A726" s="134"/>
      <c r="B726" s="132"/>
      <c r="C726" s="132"/>
      <c r="D726" s="132"/>
      <c r="E726" s="132"/>
      <c r="F726" s="132"/>
      <c r="G726" s="132"/>
      <c r="H726" s="132"/>
      <c r="I726" s="133"/>
      <c r="J726" s="133"/>
      <c r="K726" s="133"/>
    </row>
    <row r="727" spans="1:11" x14ac:dyDescent="0.25">
      <c r="A727" s="134"/>
      <c r="B727" s="132"/>
      <c r="C727" s="132"/>
      <c r="D727" s="132"/>
      <c r="E727" s="132"/>
      <c r="F727" s="132"/>
      <c r="G727" s="132"/>
      <c r="H727" s="132"/>
      <c r="I727" s="133"/>
      <c r="J727" s="133"/>
      <c r="K727" s="133"/>
    </row>
    <row r="728" spans="1:11" x14ac:dyDescent="0.25">
      <c r="A728" s="134"/>
      <c r="B728" s="132"/>
      <c r="C728" s="132"/>
      <c r="D728" s="132"/>
      <c r="E728" s="132"/>
      <c r="F728" s="132"/>
      <c r="G728" s="132"/>
      <c r="H728" s="132"/>
      <c r="I728" s="133"/>
      <c r="J728" s="133"/>
      <c r="K728" s="133"/>
    </row>
    <row r="729" spans="1:11" x14ac:dyDescent="0.25">
      <c r="A729" s="134"/>
      <c r="B729" s="132"/>
      <c r="C729" s="132"/>
      <c r="D729" s="132"/>
      <c r="E729" s="132"/>
      <c r="F729" s="132"/>
      <c r="G729" s="132"/>
      <c r="H729" s="132"/>
      <c r="I729" s="133"/>
      <c r="J729" s="133"/>
      <c r="K729" s="133"/>
    </row>
    <row r="730" spans="1:11" x14ac:dyDescent="0.25">
      <c r="A730" s="134"/>
      <c r="B730" s="132"/>
      <c r="C730" s="132"/>
      <c r="D730" s="132"/>
      <c r="E730" s="132"/>
      <c r="F730" s="132"/>
      <c r="G730" s="132"/>
      <c r="H730" s="132"/>
      <c r="I730" s="133"/>
      <c r="J730" s="133"/>
      <c r="K730" s="133"/>
    </row>
    <row r="731" spans="1:11" x14ac:dyDescent="0.25">
      <c r="A731" s="134"/>
      <c r="B731" s="132"/>
      <c r="C731" s="132"/>
      <c r="D731" s="132"/>
      <c r="E731" s="132"/>
      <c r="F731" s="132"/>
      <c r="G731" s="132"/>
      <c r="H731" s="132"/>
      <c r="I731" s="133"/>
      <c r="J731" s="133"/>
      <c r="K731" s="133"/>
    </row>
    <row r="732" spans="1:11" x14ac:dyDescent="0.25">
      <c r="A732" s="134"/>
      <c r="B732" s="132"/>
      <c r="C732" s="132"/>
      <c r="D732" s="132"/>
      <c r="E732" s="132"/>
      <c r="F732" s="132"/>
      <c r="G732" s="132"/>
      <c r="H732" s="132"/>
      <c r="I732" s="133"/>
      <c r="J732" s="133"/>
      <c r="K732" s="133"/>
    </row>
    <row r="733" spans="1:11" x14ac:dyDescent="0.25">
      <c r="A733" s="134"/>
      <c r="B733" s="132"/>
      <c r="C733" s="132"/>
      <c r="D733" s="132"/>
      <c r="E733" s="132"/>
      <c r="F733" s="132"/>
      <c r="G733" s="132"/>
      <c r="H733" s="132"/>
      <c r="I733" s="133"/>
      <c r="J733" s="133"/>
      <c r="K733" s="133"/>
    </row>
    <row r="734" spans="1:11" x14ac:dyDescent="0.25">
      <c r="A734" s="134"/>
      <c r="B734" s="132"/>
      <c r="C734" s="132"/>
      <c r="D734" s="132"/>
      <c r="E734" s="132"/>
      <c r="F734" s="132"/>
      <c r="G734" s="132"/>
      <c r="H734" s="132"/>
      <c r="I734" s="133"/>
      <c r="J734" s="133"/>
      <c r="K734" s="133"/>
    </row>
    <row r="735" spans="1:11" x14ac:dyDescent="0.25">
      <c r="A735" s="134"/>
      <c r="B735" s="132"/>
      <c r="C735" s="132"/>
      <c r="D735" s="132"/>
      <c r="E735" s="132"/>
      <c r="F735" s="132"/>
      <c r="G735" s="132"/>
      <c r="H735" s="132"/>
      <c r="I735" s="133"/>
      <c r="J735" s="133"/>
      <c r="K735" s="133"/>
    </row>
    <row r="736" spans="1:11" x14ac:dyDescent="0.25">
      <c r="A736" s="134"/>
      <c r="B736" s="132"/>
      <c r="C736" s="132"/>
      <c r="D736" s="132"/>
      <c r="E736" s="132"/>
      <c r="F736" s="132"/>
      <c r="G736" s="132"/>
      <c r="H736" s="132"/>
      <c r="I736" s="133"/>
      <c r="J736" s="133"/>
      <c r="K736" s="133"/>
    </row>
    <row r="737" spans="1:11" x14ac:dyDescent="0.25">
      <c r="A737" s="134"/>
      <c r="B737" s="132"/>
      <c r="C737" s="132"/>
      <c r="D737" s="132"/>
      <c r="E737" s="132"/>
      <c r="F737" s="132"/>
      <c r="G737" s="132"/>
      <c r="H737" s="132"/>
      <c r="I737" s="133"/>
      <c r="J737" s="133"/>
      <c r="K737" s="133"/>
    </row>
    <row r="738" spans="1:11" x14ac:dyDescent="0.25">
      <c r="A738" s="134"/>
      <c r="B738" s="132"/>
      <c r="C738" s="132"/>
      <c r="D738" s="132"/>
      <c r="E738" s="132"/>
      <c r="F738" s="132"/>
      <c r="G738" s="132"/>
      <c r="H738" s="132"/>
      <c r="I738" s="133"/>
      <c r="J738" s="133"/>
      <c r="K738" s="133"/>
    </row>
    <row r="739" spans="1:11" x14ac:dyDescent="0.25">
      <c r="A739" s="134"/>
      <c r="B739" s="132"/>
      <c r="C739" s="132"/>
      <c r="D739" s="132"/>
      <c r="E739" s="132"/>
      <c r="F739" s="132"/>
      <c r="G739" s="132"/>
      <c r="H739" s="132"/>
      <c r="I739" s="133"/>
      <c r="J739" s="133"/>
      <c r="K739" s="133"/>
    </row>
    <row r="740" spans="1:11" x14ac:dyDescent="0.25">
      <c r="A740" s="134"/>
      <c r="B740" s="132"/>
      <c r="C740" s="132"/>
      <c r="D740" s="132"/>
      <c r="E740" s="132"/>
      <c r="F740" s="132"/>
      <c r="G740" s="132"/>
      <c r="H740" s="132"/>
      <c r="I740" s="133"/>
      <c r="J740" s="133"/>
      <c r="K740" s="133"/>
    </row>
    <row r="741" spans="1:11" x14ac:dyDescent="0.25">
      <c r="A741" s="134"/>
      <c r="B741" s="132"/>
      <c r="C741" s="132"/>
      <c r="D741" s="132"/>
      <c r="E741" s="132"/>
      <c r="F741" s="132"/>
      <c r="G741" s="132"/>
      <c r="H741" s="132"/>
      <c r="I741" s="133"/>
      <c r="J741" s="133"/>
      <c r="K741" s="133"/>
    </row>
    <row r="742" spans="1:11" x14ac:dyDescent="0.25">
      <c r="A742" s="134"/>
      <c r="B742" s="132"/>
      <c r="C742" s="132"/>
      <c r="D742" s="132"/>
      <c r="E742" s="132"/>
      <c r="F742" s="132"/>
      <c r="G742" s="132"/>
      <c r="H742" s="132"/>
      <c r="I742" s="133"/>
      <c r="J742" s="133"/>
      <c r="K742" s="133"/>
    </row>
    <row r="743" spans="1:11" x14ac:dyDescent="0.25">
      <c r="A743" s="134"/>
      <c r="B743" s="132"/>
      <c r="C743" s="132"/>
      <c r="D743" s="132"/>
      <c r="E743" s="132"/>
      <c r="F743" s="132"/>
      <c r="G743" s="132"/>
      <c r="H743" s="132"/>
      <c r="I743" s="133"/>
      <c r="J743" s="133"/>
      <c r="K743" s="133"/>
    </row>
    <row r="744" spans="1:11" x14ac:dyDescent="0.25">
      <c r="A744" s="134"/>
      <c r="B744" s="132"/>
      <c r="C744" s="132"/>
      <c r="D744" s="132"/>
      <c r="E744" s="132"/>
      <c r="F744" s="132"/>
      <c r="G744" s="132"/>
      <c r="H744" s="132"/>
      <c r="I744" s="133"/>
      <c r="J744" s="133"/>
      <c r="K744" s="133"/>
    </row>
    <row r="745" spans="1:11" x14ac:dyDescent="0.25">
      <c r="A745" s="134"/>
      <c r="B745" s="132"/>
      <c r="C745" s="132"/>
      <c r="D745" s="132"/>
      <c r="E745" s="132"/>
      <c r="F745" s="132"/>
      <c r="G745" s="132"/>
      <c r="H745" s="132"/>
      <c r="I745" s="133"/>
      <c r="J745" s="133"/>
      <c r="K745" s="133"/>
    </row>
    <row r="746" spans="1:11" x14ac:dyDescent="0.25">
      <c r="A746" s="134"/>
      <c r="B746" s="132"/>
      <c r="C746" s="132"/>
      <c r="D746" s="132"/>
      <c r="E746" s="132"/>
      <c r="F746" s="132"/>
      <c r="G746" s="132"/>
      <c r="H746" s="132"/>
      <c r="I746" s="133"/>
      <c r="J746" s="133"/>
      <c r="K746" s="133"/>
    </row>
    <row r="747" spans="1:11" x14ac:dyDescent="0.25">
      <c r="A747" s="134"/>
      <c r="B747" s="132"/>
      <c r="C747" s="132"/>
      <c r="D747" s="132"/>
      <c r="E747" s="132"/>
      <c r="F747" s="132"/>
      <c r="G747" s="132"/>
      <c r="H747" s="132"/>
      <c r="I747" s="133"/>
      <c r="J747" s="133"/>
      <c r="K747" s="133"/>
    </row>
    <row r="748" spans="1:11" x14ac:dyDescent="0.25">
      <c r="A748" s="195"/>
    </row>
    <row r="749" spans="1:11" x14ac:dyDescent="0.25">
      <c r="A749" s="195"/>
    </row>
    <row r="750" spans="1:11" x14ac:dyDescent="0.25">
      <c r="A750" s="195"/>
    </row>
    <row r="751" spans="1:11" x14ac:dyDescent="0.25">
      <c r="A751" s="195"/>
    </row>
    <row r="752" spans="1:11" x14ac:dyDescent="0.25">
      <c r="A752" s="195"/>
    </row>
    <row r="753" spans="1:1" x14ac:dyDescent="0.25">
      <c r="A753" s="195"/>
    </row>
    <row r="754" spans="1:1" x14ac:dyDescent="0.25">
      <c r="A754" s="195"/>
    </row>
    <row r="755" spans="1:1" x14ac:dyDescent="0.25">
      <c r="A755" s="195"/>
    </row>
    <row r="756" spans="1:1" x14ac:dyDescent="0.25">
      <c r="A756" s="195"/>
    </row>
    <row r="757" spans="1:1" x14ac:dyDescent="0.25">
      <c r="A757" s="195"/>
    </row>
    <row r="758" spans="1:1" x14ac:dyDescent="0.25">
      <c r="A758" s="195"/>
    </row>
    <row r="759" spans="1:1" x14ac:dyDescent="0.25">
      <c r="A759" s="195"/>
    </row>
    <row r="760" spans="1:1" x14ac:dyDescent="0.25">
      <c r="A760" s="195"/>
    </row>
    <row r="761" spans="1:1" x14ac:dyDescent="0.25">
      <c r="A761" s="195"/>
    </row>
    <row r="762" spans="1:1" x14ac:dyDescent="0.25">
      <c r="A762" s="195"/>
    </row>
    <row r="763" spans="1:1" x14ac:dyDescent="0.25">
      <c r="A763" s="195"/>
    </row>
    <row r="764" spans="1:1" x14ac:dyDescent="0.25">
      <c r="A764" s="195"/>
    </row>
    <row r="765" spans="1:1" x14ac:dyDescent="0.25">
      <c r="A765" s="195"/>
    </row>
    <row r="766" spans="1:1" x14ac:dyDescent="0.25">
      <c r="A766" s="195"/>
    </row>
    <row r="767" spans="1:1" x14ac:dyDescent="0.25">
      <c r="A767" s="195"/>
    </row>
    <row r="768" spans="1:1" x14ac:dyDescent="0.25">
      <c r="A768" s="195"/>
    </row>
    <row r="769" spans="1:1" x14ac:dyDescent="0.25">
      <c r="A769" s="195"/>
    </row>
    <row r="770" spans="1:1" x14ac:dyDescent="0.25">
      <c r="A770" s="195"/>
    </row>
    <row r="771" spans="1:1" x14ac:dyDescent="0.25">
      <c r="A771" s="195"/>
    </row>
    <row r="772" spans="1:1" x14ac:dyDescent="0.25">
      <c r="A772" s="195"/>
    </row>
    <row r="773" spans="1:1" x14ac:dyDescent="0.25">
      <c r="A773" s="195"/>
    </row>
    <row r="774" spans="1:1" x14ac:dyDescent="0.25">
      <c r="A774" s="195"/>
    </row>
    <row r="775" spans="1:1" x14ac:dyDescent="0.25">
      <c r="A775" s="195"/>
    </row>
    <row r="776" spans="1:1" x14ac:dyDescent="0.25">
      <c r="A776" s="195"/>
    </row>
    <row r="777" spans="1:1" x14ac:dyDescent="0.25">
      <c r="A777" s="195"/>
    </row>
    <row r="778" spans="1:1" x14ac:dyDescent="0.25">
      <c r="A778" s="195"/>
    </row>
    <row r="779" spans="1:1" x14ac:dyDescent="0.25">
      <c r="A779" s="195"/>
    </row>
    <row r="780" spans="1:1" x14ac:dyDescent="0.25">
      <c r="A780" s="195"/>
    </row>
    <row r="781" spans="1:1" x14ac:dyDescent="0.25">
      <c r="A781" s="195"/>
    </row>
    <row r="782" spans="1:1" x14ac:dyDescent="0.25">
      <c r="A782" s="195"/>
    </row>
    <row r="783" spans="1:1" x14ac:dyDescent="0.25">
      <c r="A783" s="195"/>
    </row>
    <row r="784" spans="1:1" x14ac:dyDescent="0.25">
      <c r="A784" s="195"/>
    </row>
    <row r="785" spans="1:1" x14ac:dyDescent="0.25">
      <c r="A785" s="195"/>
    </row>
    <row r="786" spans="1:1" x14ac:dyDescent="0.25">
      <c r="A786" s="195"/>
    </row>
    <row r="787" spans="1:1" x14ac:dyDescent="0.25">
      <c r="A787" s="195"/>
    </row>
    <row r="788" spans="1:1" x14ac:dyDescent="0.25">
      <c r="A788" s="195"/>
    </row>
    <row r="789" spans="1:1" x14ac:dyDescent="0.25">
      <c r="A789" s="195"/>
    </row>
    <row r="790" spans="1:1" x14ac:dyDescent="0.25">
      <c r="A790" s="195"/>
    </row>
    <row r="791" spans="1:1" x14ac:dyDescent="0.25">
      <c r="A791" s="195"/>
    </row>
    <row r="792" spans="1:1" x14ac:dyDescent="0.25">
      <c r="A792" s="195"/>
    </row>
    <row r="793" spans="1:1" x14ac:dyDescent="0.25">
      <c r="A793" s="195"/>
    </row>
    <row r="794" spans="1:1" x14ac:dyDescent="0.25">
      <c r="A794" s="195"/>
    </row>
    <row r="795" spans="1:1" x14ac:dyDescent="0.25">
      <c r="A795" s="195"/>
    </row>
    <row r="796" spans="1:1" x14ac:dyDescent="0.25">
      <c r="A796" s="195"/>
    </row>
    <row r="797" spans="1:1" x14ac:dyDescent="0.25">
      <c r="A797" s="195"/>
    </row>
    <row r="798" spans="1:1" x14ac:dyDescent="0.25">
      <c r="A798" s="195"/>
    </row>
    <row r="799" spans="1:1" x14ac:dyDescent="0.25">
      <c r="A799" s="195"/>
    </row>
    <row r="800" spans="1:1" x14ac:dyDescent="0.25">
      <c r="A800" s="195"/>
    </row>
    <row r="801" spans="1:1" x14ac:dyDescent="0.25">
      <c r="A801" s="195"/>
    </row>
    <row r="802" spans="1:1" x14ac:dyDescent="0.25">
      <c r="A802" s="195"/>
    </row>
    <row r="803" spans="1:1" x14ac:dyDescent="0.25">
      <c r="A803" s="195"/>
    </row>
    <row r="804" spans="1:1" x14ac:dyDescent="0.25">
      <c r="A804" s="195"/>
    </row>
    <row r="805" spans="1:1" x14ac:dyDescent="0.25">
      <c r="A805" s="195"/>
    </row>
    <row r="806" spans="1:1" x14ac:dyDescent="0.25">
      <c r="A806" s="195"/>
    </row>
    <row r="807" spans="1:1" x14ac:dyDescent="0.25">
      <c r="A807" s="195"/>
    </row>
    <row r="808" spans="1:1" x14ac:dyDescent="0.25">
      <c r="A808" s="195"/>
    </row>
    <row r="809" spans="1:1" x14ac:dyDescent="0.25">
      <c r="A809" s="195"/>
    </row>
    <row r="810" spans="1:1" x14ac:dyDescent="0.25">
      <c r="A810" s="195"/>
    </row>
    <row r="811" spans="1:1" x14ac:dyDescent="0.25">
      <c r="A811" s="195"/>
    </row>
    <row r="812" spans="1:1" x14ac:dyDescent="0.25">
      <c r="A812" s="195"/>
    </row>
    <row r="813" spans="1:1" x14ac:dyDescent="0.25">
      <c r="A813" s="195"/>
    </row>
    <row r="814" spans="1:1" x14ac:dyDescent="0.25">
      <c r="A814" s="195"/>
    </row>
    <row r="815" spans="1:1" x14ac:dyDescent="0.25">
      <c r="A815" s="195"/>
    </row>
    <row r="816" spans="1:1" x14ac:dyDescent="0.25">
      <c r="A816" s="195"/>
    </row>
    <row r="817" spans="1:1" x14ac:dyDescent="0.25">
      <c r="A817" s="195"/>
    </row>
    <row r="818" spans="1:1" x14ac:dyDescent="0.25">
      <c r="A818" s="195"/>
    </row>
    <row r="819" spans="1:1" x14ac:dyDescent="0.25">
      <c r="A819" s="195"/>
    </row>
    <row r="820" spans="1:1" x14ac:dyDescent="0.25">
      <c r="A820" s="195"/>
    </row>
    <row r="821" spans="1:1" x14ac:dyDescent="0.25">
      <c r="A821" s="195"/>
    </row>
    <row r="822" spans="1:1" x14ac:dyDescent="0.25">
      <c r="A822" s="195"/>
    </row>
    <row r="823" spans="1:1" x14ac:dyDescent="0.25">
      <c r="A823" s="195"/>
    </row>
    <row r="824" spans="1:1" x14ac:dyDescent="0.25">
      <c r="A824" s="195"/>
    </row>
    <row r="825" spans="1:1" x14ac:dyDescent="0.25">
      <c r="A825" s="195"/>
    </row>
    <row r="826" spans="1:1" x14ac:dyDescent="0.25">
      <c r="A826" s="195"/>
    </row>
    <row r="827" spans="1:1" x14ac:dyDescent="0.25">
      <c r="A827" s="195"/>
    </row>
    <row r="828" spans="1:1" x14ac:dyDescent="0.25">
      <c r="A828" s="195"/>
    </row>
    <row r="829" spans="1:1" x14ac:dyDescent="0.25">
      <c r="A829" s="195"/>
    </row>
    <row r="830" spans="1:1" x14ac:dyDescent="0.25">
      <c r="A830" s="195"/>
    </row>
    <row r="831" spans="1:1" x14ac:dyDescent="0.25">
      <c r="A831" s="195"/>
    </row>
    <row r="832" spans="1:1" x14ac:dyDescent="0.25">
      <c r="A832" s="195"/>
    </row>
    <row r="833" spans="1:1" x14ac:dyDescent="0.25">
      <c r="A833" s="195"/>
    </row>
    <row r="834" spans="1:1" x14ac:dyDescent="0.25">
      <c r="A834" s="195"/>
    </row>
    <row r="835" spans="1:1" x14ac:dyDescent="0.25">
      <c r="A835" s="195"/>
    </row>
    <row r="836" spans="1:1" x14ac:dyDescent="0.25">
      <c r="A836" s="195"/>
    </row>
    <row r="837" spans="1:1" x14ac:dyDescent="0.25">
      <c r="A837" s="195"/>
    </row>
    <row r="838" spans="1:1" x14ac:dyDescent="0.25">
      <c r="A838" s="195"/>
    </row>
    <row r="839" spans="1:1" x14ac:dyDescent="0.25">
      <c r="A839" s="195"/>
    </row>
    <row r="840" spans="1:1" x14ac:dyDescent="0.25">
      <c r="A840" s="195"/>
    </row>
    <row r="841" spans="1:1" x14ac:dyDescent="0.25">
      <c r="A841" s="195"/>
    </row>
    <row r="842" spans="1:1" x14ac:dyDescent="0.25">
      <c r="A842" s="195"/>
    </row>
    <row r="843" spans="1:1" x14ac:dyDescent="0.25">
      <c r="A843" s="195"/>
    </row>
    <row r="844" spans="1:1" x14ac:dyDescent="0.25">
      <c r="A844" s="195"/>
    </row>
    <row r="845" spans="1:1" x14ac:dyDescent="0.25">
      <c r="A845" s="195"/>
    </row>
    <row r="846" spans="1:1" x14ac:dyDescent="0.25">
      <c r="A846" s="195"/>
    </row>
    <row r="847" spans="1:1" x14ac:dyDescent="0.25">
      <c r="A847" s="195"/>
    </row>
    <row r="848" spans="1:1" x14ac:dyDescent="0.25">
      <c r="A848" s="195"/>
    </row>
    <row r="849" spans="1:1" x14ac:dyDescent="0.25">
      <c r="A849" s="195"/>
    </row>
    <row r="850" spans="1:1" x14ac:dyDescent="0.25">
      <c r="A850" s="195"/>
    </row>
    <row r="851" spans="1:1" x14ac:dyDescent="0.25">
      <c r="A851" s="195"/>
    </row>
    <row r="852" spans="1:1" x14ac:dyDescent="0.25">
      <c r="A852" s="195"/>
    </row>
    <row r="853" spans="1:1" x14ac:dyDescent="0.25">
      <c r="A853" s="195"/>
    </row>
    <row r="854" spans="1:1" x14ac:dyDescent="0.25">
      <c r="A854" s="195"/>
    </row>
    <row r="855" spans="1:1" x14ac:dyDescent="0.25">
      <c r="A855" s="195"/>
    </row>
    <row r="856" spans="1:1" x14ac:dyDescent="0.25">
      <c r="A856" s="195"/>
    </row>
    <row r="857" spans="1:1" x14ac:dyDescent="0.25">
      <c r="A857" s="195"/>
    </row>
    <row r="858" spans="1:1" x14ac:dyDescent="0.25">
      <c r="A858" s="195"/>
    </row>
    <row r="859" spans="1:1" x14ac:dyDescent="0.25">
      <c r="A859" s="195"/>
    </row>
    <row r="860" spans="1:1" x14ac:dyDescent="0.25">
      <c r="A860" s="195"/>
    </row>
    <row r="861" spans="1:1" x14ac:dyDescent="0.25">
      <c r="A861" s="195"/>
    </row>
    <row r="862" spans="1:1" x14ac:dyDescent="0.25">
      <c r="A862" s="195"/>
    </row>
    <row r="863" spans="1:1" x14ac:dyDescent="0.25">
      <c r="A863" s="195"/>
    </row>
    <row r="864" spans="1:1" x14ac:dyDescent="0.25">
      <c r="A864" s="195"/>
    </row>
    <row r="865" spans="1:1" x14ac:dyDescent="0.25">
      <c r="A865" s="195"/>
    </row>
    <row r="866" spans="1:1" x14ac:dyDescent="0.25">
      <c r="A866" s="195"/>
    </row>
    <row r="867" spans="1:1" x14ac:dyDescent="0.25">
      <c r="A867" s="195"/>
    </row>
    <row r="868" spans="1:1" x14ac:dyDescent="0.25">
      <c r="A868" s="195"/>
    </row>
    <row r="869" spans="1:1" x14ac:dyDescent="0.25">
      <c r="A869" s="195"/>
    </row>
    <row r="870" spans="1:1" x14ac:dyDescent="0.25">
      <c r="A870" s="195"/>
    </row>
    <row r="871" spans="1:1" x14ac:dyDescent="0.25">
      <c r="A871" s="195"/>
    </row>
    <row r="872" spans="1:1" x14ac:dyDescent="0.25">
      <c r="A872" s="195"/>
    </row>
    <row r="873" spans="1:1" x14ac:dyDescent="0.25">
      <c r="A873" s="195"/>
    </row>
    <row r="874" spans="1:1" x14ac:dyDescent="0.25">
      <c r="A874" s="195"/>
    </row>
    <row r="875" spans="1:1" x14ac:dyDescent="0.25">
      <c r="A875" s="195"/>
    </row>
    <row r="876" spans="1:1" x14ac:dyDescent="0.25">
      <c r="A876" s="195"/>
    </row>
    <row r="877" spans="1:1" x14ac:dyDescent="0.25">
      <c r="A877" s="195"/>
    </row>
  </sheetData>
  <sheetProtection sheet="1" objects="1" scenarios="1" selectLockedCells="1"/>
  <mergeCells count="2">
    <mergeCell ref="B2:J2"/>
    <mergeCell ref="B4:J4"/>
  </mergeCells>
  <phoneticPr fontId="32"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S9202"/>
  <sheetViews>
    <sheetView workbookViewId="0"/>
  </sheetViews>
  <sheetFormatPr defaultRowHeight="13.2" x14ac:dyDescent="0.25"/>
  <sheetData>
    <row r="2" spans="1:19" x14ac:dyDescent="0.25">
      <c r="B2" t="s">
        <v>289</v>
      </c>
    </row>
    <row r="4" spans="1:19" ht="13.8" thickBot="1" x14ac:dyDescent="0.3">
      <c r="B4" s="285"/>
      <c r="C4" s="285"/>
      <c r="D4" s="285"/>
      <c r="E4" s="285"/>
      <c r="F4" s="285"/>
      <c r="G4" s="285"/>
      <c r="H4" s="285"/>
      <c r="I4" s="285"/>
      <c r="J4" s="285"/>
      <c r="K4" s="285"/>
      <c r="L4" s="285"/>
      <c r="M4" s="285"/>
      <c r="N4" s="285"/>
      <c r="O4" s="285"/>
      <c r="P4" s="285"/>
      <c r="Q4" s="285"/>
      <c r="R4" s="285"/>
    </row>
    <row r="5" spans="1:19" ht="13.8" thickBot="1" x14ac:dyDescent="0.3">
      <c r="A5" s="286"/>
      <c r="K5" s="349" t="str">
        <f>Translations!$A$112 &amp; ":"</f>
        <v>Leak #:</v>
      </c>
      <c r="L5" s="349"/>
      <c r="M5" s="350">
        <f>IF(ISBLANK('June-2023'!B8),"",'June-2023'!B8)</f>
        <v>1</v>
      </c>
      <c r="N5" s="351"/>
      <c r="O5" s="352" t="str">
        <f>Translations!$A$116 &amp; ":"</f>
        <v>Location:</v>
      </c>
      <c r="P5" s="349"/>
      <c r="Q5" s="350" t="str">
        <f>IF(ISBLANK('June-2023'!D8),"",'June-2023'!D8)</f>
        <v>1A 101</v>
      </c>
      <c r="R5" s="353"/>
      <c r="S5" s="287"/>
    </row>
    <row r="6" spans="1:19" x14ac:dyDescent="0.25">
      <c r="A6" s="286"/>
      <c r="O6" s="341" t="str">
        <f>Translations!$A$117 &amp; ":"</f>
        <v>Comments:</v>
      </c>
      <c r="P6" s="342"/>
      <c r="Q6" s="343" t="str">
        <f>IF(ISBLANK('June-2023'!H8),"",'June-2023'!H8)</f>
        <v xml:space="preserve">Right side </v>
      </c>
      <c r="R6" s="344"/>
      <c r="S6" s="287"/>
    </row>
    <row r="7" spans="1:19" x14ac:dyDescent="0.25">
      <c r="A7" s="286"/>
      <c r="K7" s="345" t="str">
        <f>Translations!$A$113 &amp; ":"</f>
        <v>Leak Repaired:</v>
      </c>
      <c r="L7" s="345"/>
      <c r="M7" s="346" t="str">
        <f>IF(ISBLANK('June-2023'!K8),"",'June-2023'!K8)</f>
        <v>N</v>
      </c>
      <c r="N7" s="347"/>
      <c r="O7" s="290"/>
      <c r="S7" s="287"/>
    </row>
    <row r="8" spans="1:19" x14ac:dyDescent="0.25">
      <c r="A8" s="286"/>
      <c r="O8" s="290"/>
      <c r="S8" s="287"/>
    </row>
    <row r="9" spans="1:19" x14ac:dyDescent="0.25">
      <c r="A9" s="286"/>
      <c r="K9" s="345" t="str">
        <f>Translations!$A$114 &amp; ":"</f>
        <v>Gas:</v>
      </c>
      <c r="L9" s="345"/>
      <c r="M9" s="292" t="str">
        <f>IF(ISBLANK('June-2023'!E8),"",'June-2023'!E8)</f>
        <v>Air</v>
      </c>
      <c r="N9" s="289"/>
      <c r="O9" s="290"/>
      <c r="S9" s="287"/>
    </row>
    <row r="10" spans="1:19" x14ac:dyDescent="0.25">
      <c r="A10" s="286"/>
      <c r="O10" s="290"/>
      <c r="S10" s="287"/>
    </row>
    <row r="11" spans="1:19" x14ac:dyDescent="0.25">
      <c r="A11" s="286"/>
      <c r="K11" s="345" t="str">
        <f>Translations!$A$115 &amp; ":"</f>
        <v>Cost:</v>
      </c>
      <c r="L11" s="345"/>
      <c r="M11" s="348">
        <f>IF(ISBLANK('June-2023'!M8),"",'June-2023'!M8)</f>
        <v>716.00016674469771</v>
      </c>
      <c r="N11" s="347"/>
      <c r="O11" s="290"/>
      <c r="S11" s="287"/>
    </row>
    <row r="12" spans="1:19" x14ac:dyDescent="0.25">
      <c r="A12" s="286"/>
      <c r="O12" s="290"/>
      <c r="S12" s="287"/>
    </row>
    <row r="13" spans="1:19" x14ac:dyDescent="0.25">
      <c r="A13" s="286"/>
      <c r="O13" s="290"/>
      <c r="S13" s="287"/>
    </row>
    <row r="14" spans="1:19" x14ac:dyDescent="0.25">
      <c r="A14" s="286"/>
      <c r="O14" s="290"/>
      <c r="S14" s="287"/>
    </row>
    <row r="15" spans="1:19" x14ac:dyDescent="0.25">
      <c r="A15" s="286"/>
      <c r="O15" s="290"/>
      <c r="S15" s="287"/>
    </row>
    <row r="16" spans="1:19" x14ac:dyDescent="0.25">
      <c r="A16" s="286"/>
      <c r="O16" s="290"/>
      <c r="S16" s="287"/>
    </row>
    <row r="17" spans="1:19" x14ac:dyDescent="0.25">
      <c r="A17" s="286"/>
      <c r="O17" s="290"/>
      <c r="S17" s="287"/>
    </row>
    <row r="18" spans="1:19" x14ac:dyDescent="0.25">
      <c r="A18" s="286"/>
      <c r="O18" s="290"/>
      <c r="S18" s="287"/>
    </row>
    <row r="19" spans="1:19" x14ac:dyDescent="0.25">
      <c r="A19" s="286"/>
      <c r="O19" s="290"/>
      <c r="S19" s="287"/>
    </row>
    <row r="20" spans="1:19" x14ac:dyDescent="0.25">
      <c r="A20" s="286"/>
      <c r="O20" s="290"/>
      <c r="S20" s="287"/>
    </row>
    <row r="21" spans="1:19" x14ac:dyDescent="0.25">
      <c r="A21" s="286"/>
      <c r="O21" s="290"/>
      <c r="S21" s="287"/>
    </row>
    <row r="22" spans="1:19" x14ac:dyDescent="0.25">
      <c r="A22" s="286"/>
      <c r="O22" s="290"/>
      <c r="S22" s="287"/>
    </row>
    <row r="23" spans="1:19" x14ac:dyDescent="0.25">
      <c r="A23" s="286"/>
      <c r="O23" s="290"/>
      <c r="S23" s="287"/>
    </row>
    <row r="24" spans="1:19" x14ac:dyDescent="0.25">
      <c r="A24" s="286"/>
      <c r="O24" s="290"/>
      <c r="S24" s="287"/>
    </row>
    <row r="25" spans="1:19" ht="13.8" thickBot="1" x14ac:dyDescent="0.3">
      <c r="A25" s="286"/>
      <c r="O25" s="291"/>
      <c r="S25" s="287"/>
    </row>
    <row r="26" spans="1:19" x14ac:dyDescent="0.25">
      <c r="B26" s="288"/>
      <c r="C26" s="288"/>
      <c r="D26" s="288"/>
      <c r="E26" s="288"/>
      <c r="F26" s="288"/>
      <c r="G26" s="288"/>
      <c r="H26" s="288"/>
      <c r="I26" s="288"/>
      <c r="J26" s="288"/>
      <c r="K26" s="288"/>
      <c r="L26" s="288"/>
      <c r="M26" s="288"/>
      <c r="N26" s="288"/>
      <c r="O26" s="288"/>
      <c r="P26" s="288"/>
      <c r="Q26" s="288"/>
      <c r="R26" s="288"/>
    </row>
    <row r="27" spans="1:19" ht="13.8" thickBot="1" x14ac:dyDescent="0.3">
      <c r="B27" s="285"/>
      <c r="C27" s="285"/>
      <c r="D27" s="285"/>
      <c r="E27" s="285"/>
      <c r="F27" s="285"/>
      <c r="G27" s="285"/>
      <c r="H27" s="285"/>
      <c r="I27" s="285"/>
      <c r="J27" s="285"/>
      <c r="K27" s="285"/>
      <c r="L27" s="285"/>
      <c r="M27" s="285"/>
      <c r="N27" s="285"/>
      <c r="O27" s="285"/>
      <c r="P27" s="285"/>
      <c r="Q27" s="285"/>
      <c r="R27" s="285"/>
    </row>
    <row r="28" spans="1:19" ht="13.8" thickBot="1" x14ac:dyDescent="0.3">
      <c r="A28" s="286"/>
      <c r="K28" s="349" t="str">
        <f>Translations!$A$112 &amp; ":"</f>
        <v>Leak #:</v>
      </c>
      <c r="L28" s="349"/>
      <c r="M28" s="350">
        <f>IF(ISBLANK('June-2023'!B9),"",'June-2023'!B9)</f>
        <v>2</v>
      </c>
      <c r="N28" s="351"/>
      <c r="O28" s="352" t="str">
        <f>Translations!$A$116 &amp; ":"</f>
        <v>Location:</v>
      </c>
      <c r="P28" s="349"/>
      <c r="Q28" s="350" t="str">
        <f>IF(ISBLANK('June-2023'!D9),"",'June-2023'!D9)</f>
        <v xml:space="preserve">1B Nut welder </v>
      </c>
      <c r="R28" s="353"/>
      <c r="S28" s="287"/>
    </row>
    <row r="29" spans="1:19" x14ac:dyDescent="0.25">
      <c r="A29" s="286"/>
      <c r="O29" s="341" t="str">
        <f>Translations!$A$117 &amp; ":"</f>
        <v>Comments:</v>
      </c>
      <c r="P29" s="342"/>
      <c r="Q29" s="343" t="str">
        <f>IF(ISBLANK('June-2023'!H9),"",'June-2023'!H9)</f>
        <v>Leak on hose</v>
      </c>
      <c r="R29" s="344"/>
      <c r="S29" s="287"/>
    </row>
    <row r="30" spans="1:19" x14ac:dyDescent="0.25">
      <c r="A30" s="286"/>
      <c r="K30" s="345" t="str">
        <f>Translations!$A$113 &amp; ":"</f>
        <v>Leak Repaired:</v>
      </c>
      <c r="L30" s="345"/>
      <c r="M30" s="346" t="str">
        <f>IF(ISBLANK('June-2023'!K9),"",'June-2023'!K9)</f>
        <v>N</v>
      </c>
      <c r="N30" s="347"/>
      <c r="O30" s="290"/>
      <c r="S30" s="287"/>
    </row>
    <row r="31" spans="1:19" x14ac:dyDescent="0.25">
      <c r="A31" s="286"/>
      <c r="O31" s="290"/>
      <c r="S31" s="287"/>
    </row>
    <row r="32" spans="1:19" x14ac:dyDescent="0.25">
      <c r="A32" s="286"/>
      <c r="K32" s="345" t="str">
        <f>Translations!$A$114 &amp; ":"</f>
        <v>Gas:</v>
      </c>
      <c r="L32" s="345"/>
      <c r="M32" s="292" t="str">
        <f>IF(ISBLANK('June-2023'!E9),"",'June-2023'!E9)</f>
        <v>Air</v>
      </c>
      <c r="N32" s="289"/>
      <c r="O32" s="290"/>
      <c r="S32" s="287"/>
    </row>
    <row r="33" spans="1:19" x14ac:dyDescent="0.25">
      <c r="A33" s="286"/>
      <c r="O33" s="290"/>
      <c r="S33" s="287"/>
    </row>
    <row r="34" spans="1:19" x14ac:dyDescent="0.25">
      <c r="A34" s="286"/>
      <c r="K34" s="345" t="str">
        <f>Translations!$A$115 &amp; ":"</f>
        <v>Cost:</v>
      </c>
      <c r="L34" s="345"/>
      <c r="M34" s="348">
        <f>IF(ISBLANK('June-2023'!M9),"",'June-2023'!M9)</f>
        <v>756.42628517503226</v>
      </c>
      <c r="N34" s="347"/>
      <c r="O34" s="290"/>
      <c r="S34" s="287"/>
    </row>
    <row r="35" spans="1:19" x14ac:dyDescent="0.25">
      <c r="A35" s="286"/>
      <c r="O35" s="290"/>
      <c r="S35" s="287"/>
    </row>
    <row r="36" spans="1:19" x14ac:dyDescent="0.25">
      <c r="A36" s="286"/>
      <c r="O36" s="290"/>
      <c r="S36" s="287"/>
    </row>
    <row r="37" spans="1:19" x14ac:dyDescent="0.25">
      <c r="A37" s="286"/>
      <c r="O37" s="290"/>
      <c r="S37" s="287"/>
    </row>
    <row r="38" spans="1:19" x14ac:dyDescent="0.25">
      <c r="A38" s="286"/>
      <c r="O38" s="290"/>
      <c r="S38" s="287"/>
    </row>
    <row r="39" spans="1:19" x14ac:dyDescent="0.25">
      <c r="A39" s="286"/>
      <c r="O39" s="290"/>
      <c r="S39" s="287"/>
    </row>
    <row r="40" spans="1:19" x14ac:dyDescent="0.25">
      <c r="A40" s="286"/>
      <c r="O40" s="290"/>
      <c r="S40" s="287"/>
    </row>
    <row r="41" spans="1:19" x14ac:dyDescent="0.25">
      <c r="A41" s="286"/>
      <c r="O41" s="290"/>
      <c r="S41" s="287"/>
    </row>
    <row r="42" spans="1:19" x14ac:dyDescent="0.25">
      <c r="A42" s="286"/>
      <c r="O42" s="290"/>
      <c r="S42" s="287"/>
    </row>
    <row r="43" spans="1:19" x14ac:dyDescent="0.25">
      <c r="A43" s="286"/>
      <c r="O43" s="290"/>
      <c r="S43" s="287"/>
    </row>
    <row r="44" spans="1:19" x14ac:dyDescent="0.25">
      <c r="A44" s="286"/>
      <c r="O44" s="290"/>
      <c r="S44" s="287"/>
    </row>
    <row r="45" spans="1:19" x14ac:dyDescent="0.25">
      <c r="A45" s="286"/>
      <c r="O45" s="290"/>
      <c r="S45" s="287"/>
    </row>
    <row r="46" spans="1:19" x14ac:dyDescent="0.25">
      <c r="A46" s="286"/>
      <c r="O46" s="290"/>
      <c r="S46" s="287"/>
    </row>
    <row r="47" spans="1:19" x14ac:dyDescent="0.25">
      <c r="A47" s="286"/>
      <c r="O47" s="290"/>
      <c r="S47" s="287"/>
    </row>
    <row r="48" spans="1:19" ht="13.8" thickBot="1" x14ac:dyDescent="0.3">
      <c r="A48" s="286"/>
      <c r="O48" s="291"/>
      <c r="S48" s="287"/>
    </row>
    <row r="49" spans="1:19" x14ac:dyDescent="0.25">
      <c r="B49" s="288"/>
      <c r="C49" s="288"/>
      <c r="D49" s="288"/>
      <c r="E49" s="288"/>
      <c r="F49" s="288"/>
      <c r="G49" s="288"/>
      <c r="H49" s="288"/>
      <c r="I49" s="288"/>
      <c r="J49" s="288"/>
      <c r="K49" s="288"/>
      <c r="L49" s="288"/>
      <c r="M49" s="288"/>
      <c r="N49" s="288"/>
      <c r="O49" s="288"/>
      <c r="P49" s="288"/>
      <c r="Q49" s="288"/>
      <c r="R49" s="288"/>
    </row>
    <row r="50" spans="1:19" ht="13.8" thickBot="1" x14ac:dyDescent="0.3">
      <c r="B50" s="285"/>
      <c r="C50" s="285"/>
      <c r="D50" s="285"/>
      <c r="E50" s="285"/>
      <c r="F50" s="285"/>
      <c r="G50" s="285"/>
      <c r="H50" s="285"/>
      <c r="I50" s="285"/>
      <c r="J50" s="285"/>
      <c r="K50" s="285"/>
      <c r="L50" s="285"/>
      <c r="M50" s="285"/>
      <c r="N50" s="285"/>
      <c r="O50" s="285"/>
      <c r="P50" s="285"/>
      <c r="Q50" s="285"/>
      <c r="R50" s="285"/>
    </row>
    <row r="51" spans="1:19" ht="13.8" thickBot="1" x14ac:dyDescent="0.3">
      <c r="A51" s="286"/>
      <c r="K51" s="349" t="str">
        <f>Translations!$A$112 &amp; ":"</f>
        <v>Leak #:</v>
      </c>
      <c r="L51" s="349"/>
      <c r="M51" s="350">
        <f>IF(ISBLANK('June-2023'!B10),"",'June-2023'!B10)</f>
        <v>3</v>
      </c>
      <c r="N51" s="351"/>
      <c r="O51" s="352" t="str">
        <f>Translations!$A$116 &amp; ":"</f>
        <v>Location:</v>
      </c>
      <c r="P51" s="349"/>
      <c r="Q51" s="350" t="str">
        <f>IF(ISBLANK('June-2023'!D10),"",'June-2023'!D10)</f>
        <v>1B 102</v>
      </c>
      <c r="R51" s="353"/>
      <c r="S51" s="287"/>
    </row>
    <row r="52" spans="1:19" x14ac:dyDescent="0.25">
      <c r="A52" s="286"/>
      <c r="O52" s="341" t="str">
        <f>Translations!$A$117 &amp; ":"</f>
        <v>Comments:</v>
      </c>
      <c r="P52" s="342"/>
      <c r="Q52" s="343" t="str">
        <f>IF(ISBLANK('June-2023'!H10),"",'June-2023'!H10)</f>
        <v xml:space="preserve">Middle of jig </v>
      </c>
      <c r="R52" s="344"/>
      <c r="S52" s="287"/>
    </row>
    <row r="53" spans="1:19" x14ac:dyDescent="0.25">
      <c r="A53" s="286"/>
      <c r="K53" s="345" t="str">
        <f>Translations!$A$113 &amp; ":"</f>
        <v>Leak Repaired:</v>
      </c>
      <c r="L53" s="345"/>
      <c r="M53" s="346" t="str">
        <f>IF(ISBLANK('June-2023'!K10),"",'June-2023'!K10)</f>
        <v>N</v>
      </c>
      <c r="N53" s="347"/>
      <c r="O53" s="290"/>
      <c r="S53" s="287"/>
    </row>
    <row r="54" spans="1:19" x14ac:dyDescent="0.25">
      <c r="A54" s="286"/>
      <c r="O54" s="290"/>
      <c r="S54" s="287"/>
    </row>
    <row r="55" spans="1:19" x14ac:dyDescent="0.25">
      <c r="A55" s="286"/>
      <c r="K55" s="345" t="str">
        <f>Translations!$A$114 &amp; ":"</f>
        <v>Gas:</v>
      </c>
      <c r="L55" s="345"/>
      <c r="M55" s="292" t="str">
        <f>IF(ISBLANK('June-2023'!E10),"",'June-2023'!E10)</f>
        <v>Air</v>
      </c>
      <c r="N55" s="289"/>
      <c r="O55" s="290"/>
      <c r="S55" s="287"/>
    </row>
    <row r="56" spans="1:19" x14ac:dyDescent="0.25">
      <c r="A56" s="286"/>
      <c r="O56" s="290"/>
      <c r="S56" s="287"/>
    </row>
    <row r="57" spans="1:19" x14ac:dyDescent="0.25">
      <c r="A57" s="286"/>
      <c r="K57" s="345" t="str">
        <f>Translations!$A$115 &amp; ":"</f>
        <v>Cost:</v>
      </c>
      <c r="L57" s="345"/>
      <c r="M57" s="348">
        <f>IF(ISBLANK('June-2023'!M10),"",'June-2023'!M10)</f>
        <v>729.40491399195537</v>
      </c>
      <c r="N57" s="347"/>
      <c r="O57" s="290"/>
      <c r="S57" s="287"/>
    </row>
    <row r="58" spans="1:19" x14ac:dyDescent="0.25">
      <c r="A58" s="286"/>
      <c r="O58" s="290"/>
      <c r="S58" s="287"/>
    </row>
    <row r="59" spans="1:19" x14ac:dyDescent="0.25">
      <c r="A59" s="286"/>
      <c r="O59" s="290"/>
      <c r="S59" s="287"/>
    </row>
    <row r="60" spans="1:19" x14ac:dyDescent="0.25">
      <c r="A60" s="286"/>
      <c r="O60" s="290"/>
      <c r="S60" s="287"/>
    </row>
    <row r="61" spans="1:19" x14ac:dyDescent="0.25">
      <c r="A61" s="286"/>
      <c r="O61" s="290"/>
      <c r="S61" s="287"/>
    </row>
    <row r="62" spans="1:19" x14ac:dyDescent="0.25">
      <c r="A62" s="286"/>
      <c r="O62" s="290"/>
      <c r="S62" s="287"/>
    </row>
    <row r="63" spans="1:19" x14ac:dyDescent="0.25">
      <c r="A63" s="286"/>
      <c r="O63" s="290"/>
      <c r="S63" s="287"/>
    </row>
    <row r="64" spans="1:19" x14ac:dyDescent="0.25">
      <c r="A64" s="286"/>
      <c r="O64" s="290"/>
      <c r="S64" s="287"/>
    </row>
    <row r="65" spans="1:19" x14ac:dyDescent="0.25">
      <c r="A65" s="286"/>
      <c r="O65" s="290"/>
      <c r="S65" s="287"/>
    </row>
    <row r="66" spans="1:19" x14ac:dyDescent="0.25">
      <c r="A66" s="286"/>
      <c r="O66" s="290"/>
      <c r="S66" s="287"/>
    </row>
    <row r="67" spans="1:19" x14ac:dyDescent="0.25">
      <c r="A67" s="286"/>
      <c r="O67" s="290"/>
      <c r="S67" s="287"/>
    </row>
    <row r="68" spans="1:19" x14ac:dyDescent="0.25">
      <c r="A68" s="286"/>
      <c r="O68" s="290"/>
      <c r="S68" s="287"/>
    </row>
    <row r="69" spans="1:19" x14ac:dyDescent="0.25">
      <c r="A69" s="286"/>
      <c r="O69" s="290"/>
      <c r="S69" s="287"/>
    </row>
    <row r="70" spans="1:19" x14ac:dyDescent="0.25">
      <c r="A70" s="286"/>
      <c r="O70" s="290"/>
      <c r="S70" s="287"/>
    </row>
    <row r="71" spans="1:19" ht="13.8" thickBot="1" x14ac:dyDescent="0.3">
      <c r="A71" s="286"/>
      <c r="O71" s="291"/>
      <c r="S71" s="287"/>
    </row>
    <row r="72" spans="1:19" x14ac:dyDescent="0.25">
      <c r="B72" s="288"/>
      <c r="C72" s="288"/>
      <c r="D72" s="288"/>
      <c r="E72" s="288"/>
      <c r="F72" s="288"/>
      <c r="G72" s="288"/>
      <c r="H72" s="288"/>
      <c r="I72" s="288"/>
      <c r="J72" s="288"/>
      <c r="K72" s="288"/>
      <c r="L72" s="288"/>
      <c r="M72" s="288"/>
      <c r="N72" s="288"/>
      <c r="O72" s="288"/>
      <c r="P72" s="288"/>
      <c r="Q72" s="288"/>
      <c r="R72" s="288"/>
    </row>
    <row r="73" spans="1:19" ht="13.8" thickBot="1" x14ac:dyDescent="0.3">
      <c r="B73" s="285"/>
      <c r="C73" s="285"/>
      <c r="D73" s="285"/>
      <c r="E73" s="285"/>
      <c r="F73" s="285"/>
      <c r="G73" s="285"/>
      <c r="H73" s="285"/>
      <c r="I73" s="285"/>
      <c r="J73" s="285"/>
      <c r="K73" s="285"/>
      <c r="L73" s="285"/>
      <c r="M73" s="285"/>
      <c r="N73" s="285"/>
      <c r="O73" s="285"/>
      <c r="P73" s="285"/>
      <c r="Q73" s="285"/>
      <c r="R73" s="285"/>
    </row>
    <row r="74" spans="1:19" ht="13.8" thickBot="1" x14ac:dyDescent="0.3">
      <c r="A74" s="286"/>
      <c r="K74" s="349" t="str">
        <f>Translations!$A$112 &amp; ":"</f>
        <v>Leak #:</v>
      </c>
      <c r="L74" s="349"/>
      <c r="M74" s="350">
        <f>IF(ISBLANK('June-2023'!B11),"",'June-2023'!B11)</f>
        <v>4</v>
      </c>
      <c r="N74" s="351"/>
      <c r="O74" s="352" t="str">
        <f>Translations!$A$116 &amp; ":"</f>
        <v>Location:</v>
      </c>
      <c r="P74" s="349"/>
      <c r="Q74" s="350" t="str">
        <f>IF(ISBLANK('June-2023'!D11),"",'June-2023'!D11)</f>
        <v>2A 103</v>
      </c>
      <c r="R74" s="353"/>
      <c r="S74" s="287"/>
    </row>
    <row r="75" spans="1:19" x14ac:dyDescent="0.25">
      <c r="A75" s="286"/>
      <c r="O75" s="341" t="str">
        <f>Translations!$A$117 &amp; ":"</f>
        <v>Comments:</v>
      </c>
      <c r="P75" s="342"/>
      <c r="Q75" s="343" t="str">
        <f>IF(ISBLANK('June-2023'!H11),"",'June-2023'!H11)</f>
        <v xml:space="preserve">left side of jig </v>
      </c>
      <c r="R75" s="344"/>
      <c r="S75" s="287"/>
    </row>
    <row r="76" spans="1:19" x14ac:dyDescent="0.25">
      <c r="A76" s="286"/>
      <c r="K76" s="345" t="str">
        <f>Translations!$A$113 &amp; ":"</f>
        <v>Leak Repaired:</v>
      </c>
      <c r="L76" s="345"/>
      <c r="M76" s="346" t="str">
        <f>IF(ISBLANK('June-2023'!K11),"",'June-2023'!K11)</f>
        <v>N</v>
      </c>
      <c r="N76" s="347"/>
      <c r="O76" s="290"/>
      <c r="S76" s="287"/>
    </row>
    <row r="77" spans="1:19" x14ac:dyDescent="0.25">
      <c r="A77" s="286"/>
      <c r="O77" s="290"/>
      <c r="S77" s="287"/>
    </row>
    <row r="78" spans="1:19" x14ac:dyDescent="0.25">
      <c r="A78" s="286"/>
      <c r="K78" s="345" t="str">
        <f>Translations!$A$114 &amp; ":"</f>
        <v>Gas:</v>
      </c>
      <c r="L78" s="345"/>
      <c r="M78" s="292" t="str">
        <f>IF(ISBLANK('June-2023'!E11),"",'June-2023'!E11)</f>
        <v>Air</v>
      </c>
      <c r="N78" s="289"/>
      <c r="O78" s="290"/>
      <c r="S78" s="287"/>
    </row>
    <row r="79" spans="1:19" x14ac:dyDescent="0.25">
      <c r="A79" s="286"/>
      <c r="O79" s="290"/>
      <c r="S79" s="287"/>
    </row>
    <row r="80" spans="1:19" x14ac:dyDescent="0.25">
      <c r="A80" s="286"/>
      <c r="K80" s="345" t="str">
        <f>Translations!$A$115 &amp; ":"</f>
        <v>Cost:</v>
      </c>
      <c r="L80" s="345"/>
      <c r="M80" s="348">
        <f>IF(ISBLANK('June-2023'!M11),"",'June-2023'!M11)</f>
        <v>729.40491399195537</v>
      </c>
      <c r="N80" s="347"/>
      <c r="O80" s="290"/>
      <c r="S80" s="287"/>
    </row>
    <row r="81" spans="1:19" x14ac:dyDescent="0.25">
      <c r="A81" s="286"/>
      <c r="O81" s="290"/>
      <c r="S81" s="287"/>
    </row>
    <row r="82" spans="1:19" x14ac:dyDescent="0.25">
      <c r="A82" s="286"/>
      <c r="O82" s="290"/>
      <c r="S82" s="287"/>
    </row>
    <row r="83" spans="1:19" x14ac:dyDescent="0.25">
      <c r="A83" s="286"/>
      <c r="O83" s="290"/>
      <c r="S83" s="287"/>
    </row>
    <row r="84" spans="1:19" x14ac:dyDescent="0.25">
      <c r="A84" s="286"/>
      <c r="O84" s="290"/>
      <c r="S84" s="287"/>
    </row>
    <row r="85" spans="1:19" x14ac:dyDescent="0.25">
      <c r="A85" s="286"/>
      <c r="O85" s="290"/>
      <c r="S85" s="287"/>
    </row>
    <row r="86" spans="1:19" x14ac:dyDescent="0.25">
      <c r="A86" s="286"/>
      <c r="O86" s="290"/>
      <c r="S86" s="287"/>
    </row>
    <row r="87" spans="1:19" x14ac:dyDescent="0.25">
      <c r="A87" s="286"/>
      <c r="O87" s="290"/>
      <c r="S87" s="287"/>
    </row>
    <row r="88" spans="1:19" x14ac:dyDescent="0.25">
      <c r="A88" s="286"/>
      <c r="O88" s="290"/>
      <c r="S88" s="287"/>
    </row>
    <row r="89" spans="1:19" x14ac:dyDescent="0.25">
      <c r="A89" s="286"/>
      <c r="O89" s="290"/>
      <c r="S89" s="287"/>
    </row>
    <row r="90" spans="1:19" x14ac:dyDescent="0.25">
      <c r="A90" s="286"/>
      <c r="O90" s="290"/>
      <c r="S90" s="287"/>
    </row>
    <row r="91" spans="1:19" x14ac:dyDescent="0.25">
      <c r="A91" s="286"/>
      <c r="O91" s="290"/>
      <c r="S91" s="287"/>
    </row>
    <row r="92" spans="1:19" x14ac:dyDescent="0.25">
      <c r="A92" s="286"/>
      <c r="O92" s="290"/>
      <c r="S92" s="287"/>
    </row>
    <row r="93" spans="1:19" x14ac:dyDescent="0.25">
      <c r="A93" s="286"/>
      <c r="O93" s="290"/>
      <c r="S93" s="287"/>
    </row>
    <row r="94" spans="1:19" ht="13.8" thickBot="1" x14ac:dyDescent="0.3">
      <c r="A94" s="286"/>
      <c r="O94" s="291"/>
      <c r="S94" s="287"/>
    </row>
    <row r="95" spans="1:19" x14ac:dyDescent="0.25">
      <c r="B95" s="288"/>
      <c r="C95" s="288"/>
      <c r="D95" s="288"/>
      <c r="E95" s="288"/>
      <c r="F95" s="288"/>
      <c r="G95" s="288"/>
      <c r="H95" s="288"/>
      <c r="I95" s="288"/>
      <c r="J95" s="288"/>
      <c r="K95" s="288"/>
      <c r="L95" s="288"/>
      <c r="M95" s="288"/>
      <c r="N95" s="288"/>
      <c r="O95" s="288"/>
      <c r="P95" s="288"/>
      <c r="Q95" s="288"/>
      <c r="R95" s="288"/>
    </row>
    <row r="96" spans="1:19" ht="13.8" thickBot="1" x14ac:dyDescent="0.3">
      <c r="B96" s="285"/>
      <c r="C96" s="285"/>
      <c r="D96" s="285"/>
      <c r="E96" s="285"/>
      <c r="F96" s="285"/>
      <c r="G96" s="285"/>
      <c r="H96" s="285"/>
      <c r="I96" s="285"/>
      <c r="J96" s="285"/>
      <c r="K96" s="285"/>
      <c r="L96" s="285"/>
      <c r="M96" s="285"/>
      <c r="N96" s="285"/>
      <c r="O96" s="285"/>
      <c r="P96" s="285"/>
      <c r="Q96" s="285"/>
      <c r="R96" s="285"/>
    </row>
    <row r="97" spans="1:19" ht="13.8" thickBot="1" x14ac:dyDescent="0.3">
      <c r="A97" s="286"/>
      <c r="K97" s="349" t="str">
        <f>Translations!$A$112 &amp; ":"</f>
        <v>Leak #:</v>
      </c>
      <c r="L97" s="349"/>
      <c r="M97" s="350">
        <f>IF(ISBLANK('June-2023'!B12),"",'June-2023'!B12)</f>
        <v>5</v>
      </c>
      <c r="N97" s="351"/>
      <c r="O97" s="352" t="str">
        <f>Translations!$A$116 &amp; ":"</f>
        <v>Location:</v>
      </c>
      <c r="P97" s="349"/>
      <c r="Q97" s="350" t="str">
        <f>IF(ISBLANK('June-2023'!D12),"",'June-2023'!D12)</f>
        <v>Nit welder 4E</v>
      </c>
      <c r="R97" s="353"/>
      <c r="S97" s="287"/>
    </row>
    <row r="98" spans="1:19" x14ac:dyDescent="0.25">
      <c r="A98" s="286"/>
      <c r="O98" s="341" t="str">
        <f>Translations!$A$117 &amp; ":"</f>
        <v>Comments:</v>
      </c>
      <c r="P98" s="342"/>
      <c r="Q98" s="343" t="str">
        <f>IF(ISBLANK('June-2023'!H12),"",'June-2023'!H12)</f>
        <v>Fitting in spot welder</v>
      </c>
      <c r="R98" s="344"/>
      <c r="S98" s="287"/>
    </row>
    <row r="99" spans="1:19" x14ac:dyDescent="0.25">
      <c r="A99" s="286"/>
      <c r="K99" s="345" t="str">
        <f>Translations!$A$113 &amp; ":"</f>
        <v>Leak Repaired:</v>
      </c>
      <c r="L99" s="345"/>
      <c r="M99" s="346" t="str">
        <f>IF(ISBLANK('June-2023'!K12),"",'June-2023'!K12)</f>
        <v>N</v>
      </c>
      <c r="N99" s="347"/>
      <c r="O99" s="290"/>
      <c r="S99" s="287"/>
    </row>
    <row r="100" spans="1:19" x14ac:dyDescent="0.25">
      <c r="A100" s="286"/>
      <c r="O100" s="290"/>
      <c r="S100" s="287"/>
    </row>
    <row r="101" spans="1:19" x14ac:dyDescent="0.25">
      <c r="A101" s="286"/>
      <c r="K101" s="345" t="str">
        <f>Translations!$A$114 &amp; ":"</f>
        <v>Gas:</v>
      </c>
      <c r="L101" s="345"/>
      <c r="M101" s="292" t="str">
        <f>IF(ISBLANK('June-2023'!E12),"",'June-2023'!E12)</f>
        <v>Air</v>
      </c>
      <c r="N101" s="289"/>
      <c r="O101" s="290"/>
      <c r="S101" s="287"/>
    </row>
    <row r="102" spans="1:19" x14ac:dyDescent="0.25">
      <c r="A102" s="286"/>
      <c r="O102" s="290"/>
      <c r="S102" s="287"/>
    </row>
    <row r="103" spans="1:19" x14ac:dyDescent="0.25">
      <c r="A103" s="286"/>
      <c r="K103" s="345" t="str">
        <f>Translations!$A$115 &amp; ":"</f>
        <v>Cost:</v>
      </c>
      <c r="L103" s="345"/>
      <c r="M103" s="348">
        <f>IF(ISBLANK('June-2023'!M12),"",'June-2023'!M12)</f>
        <v>716.00016674469771</v>
      </c>
      <c r="N103" s="347"/>
      <c r="O103" s="290"/>
      <c r="S103" s="287"/>
    </row>
    <row r="104" spans="1:19" x14ac:dyDescent="0.25">
      <c r="A104" s="286"/>
      <c r="O104" s="290"/>
      <c r="S104" s="287"/>
    </row>
    <row r="105" spans="1:19" x14ac:dyDescent="0.25">
      <c r="A105" s="286"/>
      <c r="O105" s="290"/>
      <c r="S105" s="287"/>
    </row>
    <row r="106" spans="1:19" x14ac:dyDescent="0.25">
      <c r="A106" s="286"/>
      <c r="O106" s="290"/>
      <c r="S106" s="287"/>
    </row>
    <row r="107" spans="1:19" x14ac:dyDescent="0.25">
      <c r="A107" s="286"/>
      <c r="O107" s="290"/>
      <c r="S107" s="287"/>
    </row>
    <row r="108" spans="1:19" x14ac:dyDescent="0.25">
      <c r="A108" s="286"/>
      <c r="O108" s="290"/>
      <c r="S108" s="287"/>
    </row>
    <row r="109" spans="1:19" x14ac:dyDescent="0.25">
      <c r="A109" s="286"/>
      <c r="O109" s="290"/>
      <c r="S109" s="287"/>
    </row>
    <row r="110" spans="1:19" x14ac:dyDescent="0.25">
      <c r="A110" s="286"/>
      <c r="O110" s="290"/>
      <c r="S110" s="287"/>
    </row>
    <row r="111" spans="1:19" x14ac:dyDescent="0.25">
      <c r="A111" s="286"/>
      <c r="O111" s="290"/>
      <c r="S111" s="287"/>
    </row>
    <row r="112" spans="1:19" x14ac:dyDescent="0.25">
      <c r="A112" s="286"/>
      <c r="O112" s="290"/>
      <c r="S112" s="287"/>
    </row>
    <row r="113" spans="1:19" x14ac:dyDescent="0.25">
      <c r="A113" s="286"/>
      <c r="O113" s="290"/>
      <c r="S113" s="287"/>
    </row>
    <row r="114" spans="1:19" x14ac:dyDescent="0.25">
      <c r="A114" s="286"/>
      <c r="O114" s="290"/>
      <c r="S114" s="287"/>
    </row>
    <row r="115" spans="1:19" x14ac:dyDescent="0.25">
      <c r="A115" s="286"/>
      <c r="O115" s="290"/>
      <c r="S115" s="287"/>
    </row>
    <row r="116" spans="1:19" x14ac:dyDescent="0.25">
      <c r="A116" s="286"/>
      <c r="O116" s="290"/>
      <c r="S116" s="287"/>
    </row>
    <row r="117" spans="1:19" ht="13.8" thickBot="1" x14ac:dyDescent="0.3">
      <c r="A117" s="286"/>
      <c r="O117" s="291"/>
      <c r="S117" s="287"/>
    </row>
    <row r="118" spans="1:19" x14ac:dyDescent="0.25">
      <c r="B118" s="288"/>
      <c r="C118" s="288"/>
      <c r="D118" s="288"/>
      <c r="E118" s="288"/>
      <c r="F118" s="288"/>
      <c r="G118" s="288"/>
      <c r="H118" s="288"/>
      <c r="I118" s="288"/>
      <c r="J118" s="288"/>
      <c r="K118" s="288"/>
      <c r="L118" s="288"/>
      <c r="M118" s="288"/>
      <c r="N118" s="288"/>
      <c r="O118" s="288"/>
      <c r="P118" s="288"/>
      <c r="Q118" s="288"/>
      <c r="R118" s="288"/>
    </row>
    <row r="119" spans="1:19" ht="13.8" thickBot="1" x14ac:dyDescent="0.3">
      <c r="B119" s="285"/>
      <c r="C119" s="285"/>
      <c r="D119" s="285"/>
      <c r="E119" s="285"/>
      <c r="F119" s="285"/>
      <c r="G119" s="285"/>
      <c r="H119" s="285"/>
      <c r="I119" s="285"/>
      <c r="J119" s="285"/>
      <c r="K119" s="285"/>
      <c r="L119" s="285"/>
      <c r="M119" s="285"/>
      <c r="N119" s="285"/>
      <c r="O119" s="285"/>
      <c r="P119" s="285"/>
      <c r="Q119" s="285"/>
      <c r="R119" s="285"/>
    </row>
    <row r="120" spans="1:19" ht="13.8" thickBot="1" x14ac:dyDescent="0.3">
      <c r="A120" s="286"/>
      <c r="K120" s="349" t="str">
        <f>Translations!$A$112 &amp; ":"</f>
        <v>Leak #:</v>
      </c>
      <c r="L120" s="349"/>
      <c r="M120" s="350">
        <f>IF(ISBLANK('June-2023'!B13),"",'June-2023'!B13)</f>
        <v>6</v>
      </c>
      <c r="N120" s="351"/>
      <c r="O120" s="352" t="str">
        <f>Translations!$A$116 &amp; ":"</f>
        <v>Location:</v>
      </c>
      <c r="P120" s="349"/>
      <c r="Q120" s="350" t="str">
        <f>IF(ISBLANK('June-2023'!D13),"",'June-2023'!D13)</f>
        <v>4 E 102</v>
      </c>
      <c r="R120" s="353"/>
      <c r="S120" s="287"/>
    </row>
    <row r="121" spans="1:19" x14ac:dyDescent="0.25">
      <c r="A121" s="286"/>
      <c r="O121" s="341" t="str">
        <f>Translations!$A$117 &amp; ":"</f>
        <v>Comments:</v>
      </c>
      <c r="P121" s="342"/>
      <c r="Q121" s="343" t="str">
        <f>IF(ISBLANK('June-2023'!H13),"",'June-2023'!H13)</f>
        <v xml:space="preserve">left side </v>
      </c>
      <c r="R121" s="344"/>
      <c r="S121" s="287"/>
    </row>
    <row r="122" spans="1:19" x14ac:dyDescent="0.25">
      <c r="A122" s="286"/>
      <c r="K122" s="345" t="str">
        <f>Translations!$A$113 &amp; ":"</f>
        <v>Leak Repaired:</v>
      </c>
      <c r="L122" s="345"/>
      <c r="M122" s="346" t="str">
        <f>IF(ISBLANK('June-2023'!K13),"",'June-2023'!K13)</f>
        <v>N</v>
      </c>
      <c r="N122" s="347"/>
      <c r="O122" s="290"/>
      <c r="S122" s="287"/>
    </row>
    <row r="123" spans="1:19" x14ac:dyDescent="0.25">
      <c r="A123" s="286"/>
      <c r="O123" s="290"/>
      <c r="S123" s="287"/>
    </row>
    <row r="124" spans="1:19" x14ac:dyDescent="0.25">
      <c r="A124" s="286"/>
      <c r="K124" s="345" t="str">
        <f>Translations!$A$114 &amp; ":"</f>
        <v>Gas:</v>
      </c>
      <c r="L124" s="345"/>
      <c r="M124" s="292" t="str">
        <f>IF(ISBLANK('June-2023'!E13),"",'June-2023'!E13)</f>
        <v>Air</v>
      </c>
      <c r="N124" s="289"/>
      <c r="O124" s="290"/>
      <c r="S124" s="287"/>
    </row>
    <row r="125" spans="1:19" x14ac:dyDescent="0.25">
      <c r="A125" s="286"/>
      <c r="O125" s="290"/>
      <c r="S125" s="287"/>
    </row>
    <row r="126" spans="1:19" x14ac:dyDescent="0.25">
      <c r="A126" s="286"/>
      <c r="K126" s="345" t="str">
        <f>Translations!$A$115 &amp; ":"</f>
        <v>Cost:</v>
      </c>
      <c r="L126" s="345"/>
      <c r="M126" s="348">
        <f>IF(ISBLANK('June-2023'!M13),"",'June-2023'!M13)</f>
        <v>783.72652931040409</v>
      </c>
      <c r="N126" s="347"/>
      <c r="O126" s="290"/>
      <c r="S126" s="287"/>
    </row>
    <row r="127" spans="1:19" x14ac:dyDescent="0.25">
      <c r="A127" s="286"/>
      <c r="O127" s="290"/>
      <c r="S127" s="287"/>
    </row>
    <row r="128" spans="1:19" x14ac:dyDescent="0.25">
      <c r="A128" s="286"/>
      <c r="O128" s="290"/>
      <c r="S128" s="287"/>
    </row>
    <row r="129" spans="1:19" x14ac:dyDescent="0.25">
      <c r="A129" s="286"/>
      <c r="O129" s="290"/>
      <c r="S129" s="287"/>
    </row>
    <row r="130" spans="1:19" x14ac:dyDescent="0.25">
      <c r="A130" s="286"/>
      <c r="O130" s="290"/>
      <c r="S130" s="287"/>
    </row>
    <row r="131" spans="1:19" x14ac:dyDescent="0.25">
      <c r="A131" s="286"/>
      <c r="O131" s="290"/>
      <c r="S131" s="287"/>
    </row>
    <row r="132" spans="1:19" x14ac:dyDescent="0.25">
      <c r="A132" s="286"/>
      <c r="O132" s="290"/>
      <c r="S132" s="287"/>
    </row>
    <row r="133" spans="1:19" x14ac:dyDescent="0.25">
      <c r="A133" s="286"/>
      <c r="O133" s="290"/>
      <c r="S133" s="287"/>
    </row>
    <row r="134" spans="1:19" x14ac:dyDescent="0.25">
      <c r="A134" s="286"/>
      <c r="O134" s="290"/>
      <c r="S134" s="287"/>
    </row>
    <row r="135" spans="1:19" x14ac:dyDescent="0.25">
      <c r="A135" s="286"/>
      <c r="O135" s="290"/>
      <c r="S135" s="287"/>
    </row>
    <row r="136" spans="1:19" x14ac:dyDescent="0.25">
      <c r="A136" s="286"/>
      <c r="O136" s="290"/>
      <c r="S136" s="287"/>
    </row>
    <row r="137" spans="1:19" x14ac:dyDescent="0.25">
      <c r="A137" s="286"/>
      <c r="O137" s="290"/>
      <c r="S137" s="287"/>
    </row>
    <row r="138" spans="1:19" x14ac:dyDescent="0.25">
      <c r="A138" s="286"/>
      <c r="O138" s="290"/>
      <c r="S138" s="287"/>
    </row>
    <row r="139" spans="1:19" x14ac:dyDescent="0.25">
      <c r="A139" s="286"/>
      <c r="O139" s="290"/>
      <c r="S139" s="287"/>
    </row>
    <row r="140" spans="1:19" ht="13.8" thickBot="1" x14ac:dyDescent="0.3">
      <c r="A140" s="286"/>
      <c r="O140" s="291"/>
      <c r="S140" s="287"/>
    </row>
    <row r="141" spans="1:19" x14ac:dyDescent="0.25">
      <c r="B141" s="288"/>
      <c r="C141" s="288"/>
      <c r="D141" s="288"/>
      <c r="E141" s="288"/>
      <c r="F141" s="288"/>
      <c r="G141" s="288"/>
      <c r="H141" s="288"/>
      <c r="I141" s="288"/>
      <c r="J141" s="288"/>
      <c r="K141" s="288"/>
      <c r="L141" s="288"/>
      <c r="M141" s="288"/>
      <c r="N141" s="288"/>
      <c r="O141" s="288"/>
      <c r="P141" s="288"/>
      <c r="Q141" s="288"/>
      <c r="R141" s="288"/>
    </row>
    <row r="142" spans="1:19" ht="13.8" thickBot="1" x14ac:dyDescent="0.3">
      <c r="B142" s="285"/>
      <c r="C142" s="285"/>
      <c r="D142" s="285"/>
      <c r="E142" s="285"/>
      <c r="F142" s="285"/>
      <c r="G142" s="285"/>
      <c r="H142" s="285"/>
      <c r="I142" s="285"/>
      <c r="J142" s="285"/>
      <c r="K142" s="285"/>
      <c r="L142" s="285"/>
      <c r="M142" s="285"/>
      <c r="N142" s="285"/>
      <c r="O142" s="285"/>
      <c r="P142" s="285"/>
      <c r="Q142" s="285"/>
      <c r="R142" s="285"/>
    </row>
    <row r="143" spans="1:19" ht="13.8" thickBot="1" x14ac:dyDescent="0.3">
      <c r="A143" s="286"/>
      <c r="K143" s="349" t="str">
        <f>Translations!$A$112 &amp; ":"</f>
        <v>Leak #:</v>
      </c>
      <c r="L143" s="349"/>
      <c r="M143" s="350">
        <f>IF(ISBLANK('June-2023'!B14),"",'June-2023'!B14)</f>
        <v>7</v>
      </c>
      <c r="N143" s="351"/>
      <c r="O143" s="352" t="str">
        <f>Translations!$A$116 &amp; ":"</f>
        <v>Location:</v>
      </c>
      <c r="P143" s="349"/>
      <c r="Q143" s="350" t="str">
        <f>IF(ISBLANK('June-2023'!D14),"",'June-2023'!D14)</f>
        <v>4D hose</v>
      </c>
      <c r="R143" s="353"/>
      <c r="S143" s="287"/>
    </row>
    <row r="144" spans="1:19" x14ac:dyDescent="0.25">
      <c r="A144" s="286"/>
      <c r="O144" s="341" t="str">
        <f>Translations!$A$117 &amp; ":"</f>
        <v>Comments:</v>
      </c>
      <c r="P144" s="342"/>
      <c r="Q144" s="343" t="str">
        <f>IF(ISBLANK('June-2023'!H14),"",'June-2023'!H14)</f>
        <v xml:space="preserve">hose leaking </v>
      </c>
      <c r="R144" s="344"/>
      <c r="S144" s="287"/>
    </row>
    <row r="145" spans="1:19" x14ac:dyDescent="0.25">
      <c r="A145" s="286"/>
      <c r="K145" s="345" t="str">
        <f>Translations!$A$113 &amp; ":"</f>
        <v>Leak Repaired:</v>
      </c>
      <c r="L145" s="345"/>
      <c r="M145" s="346" t="str">
        <f>IF(ISBLANK('June-2023'!K14),"",'June-2023'!K14)</f>
        <v>N</v>
      </c>
      <c r="N145" s="347"/>
      <c r="O145" s="290"/>
      <c r="S145" s="287"/>
    </row>
    <row r="146" spans="1:19" x14ac:dyDescent="0.25">
      <c r="A146" s="286"/>
      <c r="O146" s="290"/>
      <c r="S146" s="287"/>
    </row>
    <row r="147" spans="1:19" x14ac:dyDescent="0.25">
      <c r="A147" s="286"/>
      <c r="K147" s="345" t="str">
        <f>Translations!$A$114 &amp; ":"</f>
        <v>Gas:</v>
      </c>
      <c r="L147" s="345"/>
      <c r="M147" s="292" t="str">
        <f>IF(ISBLANK('June-2023'!E14),"",'June-2023'!E14)</f>
        <v>Air</v>
      </c>
      <c r="N147" s="289"/>
      <c r="O147" s="290"/>
      <c r="S147" s="287"/>
    </row>
    <row r="148" spans="1:19" x14ac:dyDescent="0.25">
      <c r="A148" s="286"/>
      <c r="O148" s="290"/>
      <c r="S148" s="287"/>
    </row>
    <row r="149" spans="1:19" x14ac:dyDescent="0.25">
      <c r="A149" s="286"/>
      <c r="K149" s="345" t="str">
        <f>Translations!$A$115 &amp; ":"</f>
        <v>Cost:</v>
      </c>
      <c r="L149" s="345"/>
      <c r="M149" s="348">
        <f>IF(ISBLANK('June-2023'!M14),"",'June-2023'!M14)</f>
        <v>729.40491399195537</v>
      </c>
      <c r="N149" s="347"/>
      <c r="O149" s="290"/>
      <c r="S149" s="287"/>
    </row>
    <row r="150" spans="1:19" x14ac:dyDescent="0.25">
      <c r="A150" s="286"/>
      <c r="O150" s="290"/>
      <c r="S150" s="287"/>
    </row>
    <row r="151" spans="1:19" x14ac:dyDescent="0.25">
      <c r="A151" s="286"/>
      <c r="O151" s="290"/>
      <c r="S151" s="287"/>
    </row>
    <row r="152" spans="1:19" x14ac:dyDescent="0.25">
      <c r="A152" s="286"/>
      <c r="O152" s="290"/>
      <c r="S152" s="287"/>
    </row>
    <row r="153" spans="1:19" x14ac:dyDescent="0.25">
      <c r="A153" s="286"/>
      <c r="O153" s="290"/>
      <c r="S153" s="287"/>
    </row>
    <row r="154" spans="1:19" x14ac:dyDescent="0.25">
      <c r="A154" s="286"/>
      <c r="O154" s="290"/>
      <c r="S154" s="287"/>
    </row>
    <row r="155" spans="1:19" x14ac:dyDescent="0.25">
      <c r="A155" s="286"/>
      <c r="O155" s="290"/>
      <c r="S155" s="287"/>
    </row>
    <row r="156" spans="1:19" x14ac:dyDescent="0.25">
      <c r="A156" s="286"/>
      <c r="O156" s="290"/>
      <c r="S156" s="287"/>
    </row>
    <row r="157" spans="1:19" x14ac:dyDescent="0.25">
      <c r="A157" s="286"/>
      <c r="O157" s="290"/>
      <c r="S157" s="287"/>
    </row>
    <row r="158" spans="1:19" x14ac:dyDescent="0.25">
      <c r="A158" s="286"/>
      <c r="O158" s="290"/>
      <c r="S158" s="287"/>
    </row>
    <row r="159" spans="1:19" x14ac:dyDescent="0.25">
      <c r="A159" s="286"/>
      <c r="O159" s="290"/>
      <c r="S159" s="287"/>
    </row>
    <row r="160" spans="1:19" x14ac:dyDescent="0.25">
      <c r="A160" s="286"/>
      <c r="O160" s="290"/>
      <c r="S160" s="287"/>
    </row>
    <row r="161" spans="1:19" x14ac:dyDescent="0.25">
      <c r="A161" s="286"/>
      <c r="O161" s="290"/>
      <c r="S161" s="287"/>
    </row>
    <row r="162" spans="1:19" x14ac:dyDescent="0.25">
      <c r="A162" s="286"/>
      <c r="O162" s="290"/>
      <c r="S162" s="287"/>
    </row>
    <row r="163" spans="1:19" ht="13.8" thickBot="1" x14ac:dyDescent="0.3">
      <c r="A163" s="286"/>
      <c r="O163" s="291"/>
      <c r="S163" s="287"/>
    </row>
    <row r="164" spans="1:19" x14ac:dyDescent="0.25">
      <c r="B164" s="288"/>
      <c r="C164" s="288"/>
      <c r="D164" s="288"/>
      <c r="E164" s="288"/>
      <c r="F164" s="288"/>
      <c r="G164" s="288"/>
      <c r="H164" s="288"/>
      <c r="I164" s="288"/>
      <c r="J164" s="288"/>
      <c r="K164" s="288"/>
      <c r="L164" s="288"/>
      <c r="M164" s="288"/>
      <c r="N164" s="288"/>
      <c r="O164" s="288"/>
      <c r="P164" s="288"/>
      <c r="Q164" s="288"/>
      <c r="R164" s="288"/>
    </row>
    <row r="165" spans="1:19" ht="13.8" thickBot="1" x14ac:dyDescent="0.3">
      <c r="B165" s="285"/>
      <c r="C165" s="285"/>
      <c r="D165" s="285"/>
      <c r="E165" s="285"/>
      <c r="F165" s="285"/>
      <c r="G165" s="285"/>
      <c r="H165" s="285"/>
      <c r="I165" s="285"/>
      <c r="J165" s="285"/>
      <c r="K165" s="285"/>
      <c r="L165" s="285"/>
      <c r="M165" s="285"/>
      <c r="N165" s="285"/>
      <c r="O165" s="285"/>
      <c r="P165" s="285"/>
      <c r="Q165" s="285"/>
      <c r="R165" s="285"/>
    </row>
    <row r="166" spans="1:19" ht="13.8" thickBot="1" x14ac:dyDescent="0.3">
      <c r="A166" s="286"/>
      <c r="K166" s="349" t="str">
        <f>Translations!$A$112 &amp; ":"</f>
        <v>Leak #:</v>
      </c>
      <c r="L166" s="349"/>
      <c r="M166" s="350">
        <f>IF(ISBLANK('June-2023'!B15),"",'June-2023'!B15)</f>
        <v>8</v>
      </c>
      <c r="N166" s="351"/>
      <c r="O166" s="352" t="str">
        <f>Translations!$A$116 &amp; ":"</f>
        <v>Location:</v>
      </c>
      <c r="P166" s="349"/>
      <c r="Q166" s="350" t="str">
        <f>IF(ISBLANK('June-2023'!D15),"",'June-2023'!D15)</f>
        <v>4C 101</v>
      </c>
      <c r="R166" s="353"/>
      <c r="S166" s="287"/>
    </row>
    <row r="167" spans="1:19" x14ac:dyDescent="0.25">
      <c r="A167" s="286"/>
      <c r="O167" s="341" t="str">
        <f>Translations!$A$117 &amp; ":"</f>
        <v>Comments:</v>
      </c>
      <c r="P167" s="342"/>
      <c r="Q167" s="343" t="str">
        <f>IF(ISBLANK('June-2023'!H15),"",'June-2023'!H15)</f>
        <v xml:space="preserve">bottom left </v>
      </c>
      <c r="R167" s="344"/>
      <c r="S167" s="287"/>
    </row>
    <row r="168" spans="1:19" x14ac:dyDescent="0.25">
      <c r="A168" s="286"/>
      <c r="K168" s="345" t="str">
        <f>Translations!$A$113 &amp; ":"</f>
        <v>Leak Repaired:</v>
      </c>
      <c r="L168" s="345"/>
      <c r="M168" s="346" t="str">
        <f>IF(ISBLANK('June-2023'!K15),"",'June-2023'!K15)</f>
        <v>N</v>
      </c>
      <c r="N168" s="347"/>
      <c r="O168" s="290"/>
      <c r="S168" s="287"/>
    </row>
    <row r="169" spans="1:19" x14ac:dyDescent="0.25">
      <c r="A169" s="286"/>
      <c r="O169" s="290"/>
      <c r="S169" s="287"/>
    </row>
    <row r="170" spans="1:19" x14ac:dyDescent="0.25">
      <c r="A170" s="286"/>
      <c r="K170" s="345" t="str">
        <f>Translations!$A$114 &amp; ":"</f>
        <v>Gas:</v>
      </c>
      <c r="L170" s="345"/>
      <c r="M170" s="292" t="str">
        <f>IF(ISBLANK('June-2023'!E15),"",'June-2023'!E15)</f>
        <v>Air</v>
      </c>
      <c r="N170" s="289"/>
      <c r="O170" s="290"/>
      <c r="S170" s="287"/>
    </row>
    <row r="171" spans="1:19" x14ac:dyDescent="0.25">
      <c r="A171" s="286"/>
      <c r="O171" s="290"/>
      <c r="S171" s="287"/>
    </row>
    <row r="172" spans="1:19" x14ac:dyDescent="0.25">
      <c r="A172" s="286"/>
      <c r="K172" s="345" t="str">
        <f>Translations!$A$115 &amp; ":"</f>
        <v>Cost:</v>
      </c>
      <c r="L172" s="345"/>
      <c r="M172" s="348">
        <f>IF(ISBLANK('June-2023'!M15),"",'June-2023'!M15)</f>
        <v>729.40491399195537</v>
      </c>
      <c r="N172" s="347"/>
      <c r="O172" s="290"/>
      <c r="S172" s="287"/>
    </row>
    <row r="173" spans="1:19" x14ac:dyDescent="0.25">
      <c r="A173" s="286"/>
      <c r="O173" s="290"/>
      <c r="S173" s="287"/>
    </row>
    <row r="174" spans="1:19" x14ac:dyDescent="0.25">
      <c r="A174" s="286"/>
      <c r="O174" s="290"/>
      <c r="S174" s="287"/>
    </row>
    <row r="175" spans="1:19" x14ac:dyDescent="0.25">
      <c r="A175" s="286"/>
      <c r="O175" s="290"/>
      <c r="S175" s="287"/>
    </row>
    <row r="176" spans="1:19" x14ac:dyDescent="0.25">
      <c r="A176" s="286"/>
      <c r="O176" s="290"/>
      <c r="S176" s="287"/>
    </row>
    <row r="177" spans="1:19" x14ac:dyDescent="0.25">
      <c r="A177" s="286"/>
      <c r="O177" s="290"/>
      <c r="S177" s="287"/>
    </row>
    <row r="178" spans="1:19" x14ac:dyDescent="0.25">
      <c r="A178" s="286"/>
      <c r="O178" s="290"/>
      <c r="S178" s="287"/>
    </row>
    <row r="179" spans="1:19" x14ac:dyDescent="0.25">
      <c r="A179" s="286"/>
      <c r="O179" s="290"/>
      <c r="S179" s="287"/>
    </row>
    <row r="180" spans="1:19" x14ac:dyDescent="0.25">
      <c r="A180" s="286"/>
      <c r="O180" s="290"/>
      <c r="S180" s="287"/>
    </row>
    <row r="181" spans="1:19" x14ac:dyDescent="0.25">
      <c r="A181" s="286"/>
      <c r="O181" s="290"/>
      <c r="S181" s="287"/>
    </row>
    <row r="182" spans="1:19" x14ac:dyDescent="0.25">
      <c r="A182" s="286"/>
      <c r="O182" s="290"/>
      <c r="S182" s="287"/>
    </row>
    <row r="183" spans="1:19" x14ac:dyDescent="0.25">
      <c r="A183" s="286"/>
      <c r="O183" s="290"/>
      <c r="S183" s="287"/>
    </row>
    <row r="184" spans="1:19" x14ac:dyDescent="0.25">
      <c r="A184" s="286"/>
      <c r="O184" s="290"/>
      <c r="S184" s="287"/>
    </row>
    <row r="185" spans="1:19" x14ac:dyDescent="0.25">
      <c r="A185" s="286"/>
      <c r="O185" s="290"/>
      <c r="S185" s="287"/>
    </row>
    <row r="186" spans="1:19" ht="13.8" thickBot="1" x14ac:dyDescent="0.3">
      <c r="A186" s="286"/>
      <c r="O186" s="291"/>
      <c r="S186" s="287"/>
    </row>
    <row r="187" spans="1:19" x14ac:dyDescent="0.25">
      <c r="B187" s="288"/>
      <c r="C187" s="288"/>
      <c r="D187" s="288"/>
      <c r="E187" s="288"/>
      <c r="F187" s="288"/>
      <c r="G187" s="288"/>
      <c r="H187" s="288"/>
      <c r="I187" s="288"/>
      <c r="J187" s="288"/>
      <c r="K187" s="288"/>
      <c r="L187" s="288"/>
      <c r="M187" s="288"/>
      <c r="N187" s="288"/>
      <c r="O187" s="288"/>
      <c r="P187" s="288"/>
      <c r="Q187" s="288"/>
      <c r="R187" s="288"/>
    </row>
    <row r="188" spans="1:19" ht="13.8" thickBot="1" x14ac:dyDescent="0.3">
      <c r="B188" s="285"/>
      <c r="C188" s="285"/>
      <c r="D188" s="285"/>
      <c r="E188" s="285"/>
      <c r="F188" s="285"/>
      <c r="G188" s="285"/>
      <c r="H188" s="285"/>
      <c r="I188" s="285"/>
      <c r="J188" s="285"/>
      <c r="K188" s="285"/>
      <c r="L188" s="285"/>
      <c r="M188" s="285"/>
      <c r="N188" s="285"/>
      <c r="O188" s="285"/>
      <c r="P188" s="285"/>
      <c r="Q188" s="285"/>
      <c r="R188" s="285"/>
    </row>
    <row r="189" spans="1:19" ht="13.8" thickBot="1" x14ac:dyDescent="0.3">
      <c r="A189" s="286"/>
      <c r="K189" s="349" t="str">
        <f>Translations!$A$112 &amp; ":"</f>
        <v>Leak #:</v>
      </c>
      <c r="L189" s="349"/>
      <c r="M189" s="350">
        <f>IF(ISBLANK('June-2023'!B16),"",'June-2023'!B16)</f>
        <v>9</v>
      </c>
      <c r="N189" s="351"/>
      <c r="O189" s="352" t="str">
        <f>Translations!$A$116 &amp; ":"</f>
        <v>Location:</v>
      </c>
      <c r="P189" s="349"/>
      <c r="Q189" s="350" t="str">
        <f>IF(ISBLANK('June-2023'!D16),"",'June-2023'!D16)</f>
        <v xml:space="preserve">4B 101 </v>
      </c>
      <c r="R189" s="353"/>
      <c r="S189" s="287"/>
    </row>
    <row r="190" spans="1:19" x14ac:dyDescent="0.25">
      <c r="A190" s="286"/>
      <c r="O190" s="341" t="str">
        <f>Translations!$A$117 &amp; ":"</f>
        <v>Comments:</v>
      </c>
      <c r="P190" s="342"/>
      <c r="Q190" s="343" t="str">
        <f>IF(ISBLANK('June-2023'!H16),"",'June-2023'!H16)</f>
        <v>top right</v>
      </c>
      <c r="R190" s="344"/>
      <c r="S190" s="287"/>
    </row>
    <row r="191" spans="1:19" x14ac:dyDescent="0.25">
      <c r="A191" s="286"/>
      <c r="K191" s="345" t="str">
        <f>Translations!$A$113 &amp; ":"</f>
        <v>Leak Repaired:</v>
      </c>
      <c r="L191" s="345"/>
      <c r="M191" s="346" t="str">
        <f>IF(ISBLANK('June-2023'!K16),"",'June-2023'!K16)</f>
        <v>N</v>
      </c>
      <c r="N191" s="347"/>
      <c r="O191" s="290"/>
      <c r="S191" s="287"/>
    </row>
    <row r="192" spans="1:19" x14ac:dyDescent="0.25">
      <c r="A192" s="286"/>
      <c r="O192" s="290"/>
      <c r="S192" s="287"/>
    </row>
    <row r="193" spans="1:19" x14ac:dyDescent="0.25">
      <c r="A193" s="286"/>
      <c r="K193" s="345" t="str">
        <f>Translations!$A$114 &amp; ":"</f>
        <v>Gas:</v>
      </c>
      <c r="L193" s="345"/>
      <c r="M193" s="292" t="str">
        <f>IF(ISBLANK('June-2023'!E16),"",'June-2023'!E16)</f>
        <v>Air</v>
      </c>
      <c r="N193" s="289"/>
      <c r="O193" s="290"/>
      <c r="S193" s="287"/>
    </row>
    <row r="194" spans="1:19" x14ac:dyDescent="0.25">
      <c r="A194" s="286"/>
      <c r="O194" s="290"/>
      <c r="S194" s="287"/>
    </row>
    <row r="195" spans="1:19" x14ac:dyDescent="0.25">
      <c r="A195" s="286"/>
      <c r="K195" s="345" t="str">
        <f>Translations!$A$115 &amp; ":"</f>
        <v>Cost:</v>
      </c>
      <c r="L195" s="345"/>
      <c r="M195" s="348">
        <f>IF(ISBLANK('June-2023'!M16),"",'June-2023'!M16)</f>
        <v>716.00016674469771</v>
      </c>
      <c r="N195" s="347"/>
      <c r="O195" s="290"/>
      <c r="S195" s="287"/>
    </row>
    <row r="196" spans="1:19" x14ac:dyDescent="0.25">
      <c r="A196" s="286"/>
      <c r="O196" s="290"/>
      <c r="S196" s="287"/>
    </row>
    <row r="197" spans="1:19" x14ac:dyDescent="0.25">
      <c r="A197" s="286"/>
      <c r="O197" s="290"/>
      <c r="S197" s="287"/>
    </row>
    <row r="198" spans="1:19" x14ac:dyDescent="0.25">
      <c r="A198" s="286"/>
      <c r="O198" s="290"/>
      <c r="S198" s="287"/>
    </row>
    <row r="199" spans="1:19" x14ac:dyDescent="0.25">
      <c r="A199" s="286"/>
      <c r="O199" s="290"/>
      <c r="S199" s="287"/>
    </row>
    <row r="200" spans="1:19" x14ac:dyDescent="0.25">
      <c r="A200" s="286"/>
      <c r="O200" s="290"/>
      <c r="S200" s="287"/>
    </row>
    <row r="201" spans="1:19" x14ac:dyDescent="0.25">
      <c r="A201" s="286"/>
      <c r="O201" s="290"/>
      <c r="S201" s="287"/>
    </row>
    <row r="202" spans="1:19" x14ac:dyDescent="0.25">
      <c r="A202" s="286"/>
      <c r="O202" s="290"/>
      <c r="S202" s="287"/>
    </row>
    <row r="203" spans="1:19" x14ac:dyDescent="0.25">
      <c r="A203" s="286"/>
      <c r="O203" s="290"/>
      <c r="S203" s="287"/>
    </row>
    <row r="204" spans="1:19" x14ac:dyDescent="0.25">
      <c r="A204" s="286"/>
      <c r="O204" s="290"/>
      <c r="S204" s="287"/>
    </row>
    <row r="205" spans="1:19" x14ac:dyDescent="0.25">
      <c r="A205" s="286"/>
      <c r="O205" s="290"/>
      <c r="S205" s="287"/>
    </row>
    <row r="206" spans="1:19" x14ac:dyDescent="0.25">
      <c r="A206" s="286"/>
      <c r="O206" s="290"/>
      <c r="S206" s="287"/>
    </row>
    <row r="207" spans="1:19" x14ac:dyDescent="0.25">
      <c r="A207" s="286"/>
      <c r="O207" s="290"/>
      <c r="S207" s="287"/>
    </row>
    <row r="208" spans="1:19" x14ac:dyDescent="0.25">
      <c r="A208" s="286"/>
      <c r="O208" s="290"/>
      <c r="S208" s="287"/>
    </row>
    <row r="209" spans="1:19" ht="13.8" thickBot="1" x14ac:dyDescent="0.3">
      <c r="A209" s="286"/>
      <c r="O209" s="291"/>
      <c r="S209" s="287"/>
    </row>
    <row r="210" spans="1:19" x14ac:dyDescent="0.25">
      <c r="B210" s="288"/>
      <c r="C210" s="288"/>
      <c r="D210" s="288"/>
      <c r="E210" s="288"/>
      <c r="F210" s="288"/>
      <c r="G210" s="288"/>
      <c r="H210" s="288"/>
      <c r="I210" s="288"/>
      <c r="J210" s="288"/>
      <c r="K210" s="288"/>
      <c r="L210" s="288"/>
      <c r="M210" s="288"/>
      <c r="N210" s="288"/>
      <c r="O210" s="288"/>
      <c r="P210" s="288"/>
      <c r="Q210" s="288"/>
      <c r="R210" s="288"/>
    </row>
    <row r="211" spans="1:19" ht="13.8" thickBot="1" x14ac:dyDescent="0.3">
      <c r="B211" s="285"/>
      <c r="C211" s="285"/>
      <c r="D211" s="285"/>
      <c r="E211" s="285"/>
      <c r="F211" s="285"/>
      <c r="G211" s="285"/>
      <c r="H211" s="285"/>
      <c r="I211" s="285"/>
      <c r="J211" s="285"/>
      <c r="K211" s="285"/>
      <c r="L211" s="285"/>
      <c r="M211" s="285"/>
      <c r="N211" s="285"/>
      <c r="O211" s="285"/>
      <c r="P211" s="285"/>
      <c r="Q211" s="285"/>
      <c r="R211" s="285"/>
    </row>
    <row r="212" spans="1:19" ht="13.8" thickBot="1" x14ac:dyDescent="0.3">
      <c r="A212" s="286"/>
      <c r="K212" s="349" t="str">
        <f>Translations!$A$112 &amp; ":"</f>
        <v>Leak #:</v>
      </c>
      <c r="L212" s="349"/>
      <c r="M212" s="350">
        <f>IF(ISBLANK('June-2023'!B17),"",'June-2023'!B17)</f>
        <v>10</v>
      </c>
      <c r="N212" s="351"/>
      <c r="O212" s="352" t="str">
        <f>Translations!$A$116 &amp; ":"</f>
        <v>Location:</v>
      </c>
      <c r="P212" s="349"/>
      <c r="Q212" s="350" t="str">
        <f>IF(ISBLANK('June-2023'!D17),"",'June-2023'!D17)</f>
        <v>3C 101</v>
      </c>
      <c r="R212" s="353"/>
      <c r="S212" s="287"/>
    </row>
    <row r="213" spans="1:19" x14ac:dyDescent="0.25">
      <c r="A213" s="286"/>
      <c r="O213" s="341" t="str">
        <f>Translations!$A$117 &amp; ":"</f>
        <v>Comments:</v>
      </c>
      <c r="P213" s="342"/>
      <c r="Q213" s="343" t="str">
        <f>IF(ISBLANK('June-2023'!H17),"",'June-2023'!H17)</f>
        <v>leak toward back</v>
      </c>
      <c r="R213" s="344"/>
      <c r="S213" s="287"/>
    </row>
    <row r="214" spans="1:19" x14ac:dyDescent="0.25">
      <c r="A214" s="286"/>
      <c r="K214" s="345" t="str">
        <f>Translations!$A$113 &amp; ":"</f>
        <v>Leak Repaired:</v>
      </c>
      <c r="L214" s="345"/>
      <c r="M214" s="346" t="str">
        <f>IF(ISBLANK('June-2023'!K17),"",'June-2023'!K17)</f>
        <v>N</v>
      </c>
      <c r="N214" s="347"/>
      <c r="O214" s="290"/>
      <c r="S214" s="287"/>
    </row>
    <row r="215" spans="1:19" x14ac:dyDescent="0.25">
      <c r="A215" s="286"/>
      <c r="O215" s="290"/>
      <c r="S215" s="287"/>
    </row>
    <row r="216" spans="1:19" x14ac:dyDescent="0.25">
      <c r="A216" s="286"/>
      <c r="K216" s="345" t="str">
        <f>Translations!$A$114 &amp; ":"</f>
        <v>Gas:</v>
      </c>
      <c r="L216" s="345"/>
      <c r="M216" s="292" t="str">
        <f>IF(ISBLANK('June-2023'!E17),"",'June-2023'!E17)</f>
        <v>Air</v>
      </c>
      <c r="N216" s="289"/>
      <c r="O216" s="290"/>
      <c r="S216" s="287"/>
    </row>
    <row r="217" spans="1:19" x14ac:dyDescent="0.25">
      <c r="A217" s="286"/>
      <c r="O217" s="290"/>
      <c r="S217" s="287"/>
    </row>
    <row r="218" spans="1:19" x14ac:dyDescent="0.25">
      <c r="A218" s="286"/>
      <c r="K218" s="345" t="str">
        <f>Translations!$A$115 &amp; ":"</f>
        <v>Cost:</v>
      </c>
      <c r="L218" s="345"/>
      <c r="M218" s="348">
        <f>IF(ISBLANK('June-2023'!M17),"",'June-2023'!M17)</f>
        <v>716.00016674469771</v>
      </c>
      <c r="N218" s="347"/>
      <c r="O218" s="290"/>
      <c r="S218" s="287"/>
    </row>
    <row r="219" spans="1:19" x14ac:dyDescent="0.25">
      <c r="A219" s="286"/>
      <c r="O219" s="290"/>
      <c r="S219" s="287"/>
    </row>
    <row r="220" spans="1:19" x14ac:dyDescent="0.25">
      <c r="A220" s="286"/>
      <c r="O220" s="290"/>
      <c r="S220" s="287"/>
    </row>
    <row r="221" spans="1:19" x14ac:dyDescent="0.25">
      <c r="A221" s="286"/>
      <c r="O221" s="290"/>
      <c r="S221" s="287"/>
    </row>
    <row r="222" spans="1:19" x14ac:dyDescent="0.25">
      <c r="A222" s="286"/>
      <c r="O222" s="290"/>
      <c r="S222" s="287"/>
    </row>
    <row r="223" spans="1:19" x14ac:dyDescent="0.25">
      <c r="A223" s="286"/>
      <c r="O223" s="290"/>
      <c r="S223" s="287"/>
    </row>
    <row r="224" spans="1:19" x14ac:dyDescent="0.25">
      <c r="A224" s="286"/>
      <c r="O224" s="290"/>
      <c r="S224" s="287"/>
    </row>
    <row r="225" spans="1:19" x14ac:dyDescent="0.25">
      <c r="A225" s="286"/>
      <c r="O225" s="290"/>
      <c r="S225" s="287"/>
    </row>
    <row r="226" spans="1:19" x14ac:dyDescent="0.25">
      <c r="A226" s="286"/>
      <c r="O226" s="290"/>
      <c r="S226" s="287"/>
    </row>
    <row r="227" spans="1:19" x14ac:dyDescent="0.25">
      <c r="A227" s="286"/>
      <c r="O227" s="290"/>
      <c r="S227" s="287"/>
    </row>
    <row r="228" spans="1:19" x14ac:dyDescent="0.25">
      <c r="A228" s="286"/>
      <c r="O228" s="290"/>
      <c r="S228" s="287"/>
    </row>
    <row r="229" spans="1:19" x14ac:dyDescent="0.25">
      <c r="A229" s="286"/>
      <c r="O229" s="290"/>
      <c r="S229" s="287"/>
    </row>
    <row r="230" spans="1:19" x14ac:dyDescent="0.25">
      <c r="A230" s="286"/>
      <c r="O230" s="290"/>
      <c r="S230" s="287"/>
    </row>
    <row r="231" spans="1:19" x14ac:dyDescent="0.25">
      <c r="A231" s="286"/>
      <c r="O231" s="290"/>
      <c r="S231" s="287"/>
    </row>
    <row r="232" spans="1:19" ht="13.8" thickBot="1" x14ac:dyDescent="0.3">
      <c r="A232" s="286"/>
      <c r="O232" s="291"/>
      <c r="S232" s="287"/>
    </row>
    <row r="233" spans="1:19" x14ac:dyDescent="0.25">
      <c r="B233" s="288"/>
      <c r="C233" s="288"/>
      <c r="D233" s="288"/>
      <c r="E233" s="288"/>
      <c r="F233" s="288"/>
      <c r="G233" s="288"/>
      <c r="H233" s="288"/>
      <c r="I233" s="288"/>
      <c r="J233" s="288"/>
      <c r="K233" s="288"/>
      <c r="L233" s="288"/>
      <c r="M233" s="288"/>
      <c r="N233" s="288"/>
      <c r="O233" s="288"/>
      <c r="P233" s="288"/>
      <c r="Q233" s="288"/>
      <c r="R233" s="288"/>
    </row>
    <row r="234" spans="1:19" ht="13.8" thickBot="1" x14ac:dyDescent="0.3">
      <c r="B234" s="285"/>
      <c r="C234" s="285"/>
      <c r="D234" s="285"/>
      <c r="E234" s="285"/>
      <c r="F234" s="285"/>
      <c r="G234" s="285"/>
      <c r="H234" s="285"/>
      <c r="I234" s="285"/>
      <c r="J234" s="285"/>
      <c r="K234" s="285"/>
      <c r="L234" s="285"/>
      <c r="M234" s="285"/>
      <c r="N234" s="285"/>
      <c r="O234" s="285"/>
      <c r="P234" s="285"/>
      <c r="Q234" s="285"/>
      <c r="R234" s="285"/>
    </row>
    <row r="235" spans="1:19" ht="13.8" thickBot="1" x14ac:dyDescent="0.3">
      <c r="A235" s="286"/>
      <c r="K235" s="349" t="str">
        <f>Translations!$A$112 &amp; ":"</f>
        <v>Leak #:</v>
      </c>
      <c r="L235" s="349"/>
      <c r="M235" s="350">
        <f>IF(ISBLANK('June-2023'!B18),"",'June-2023'!B18)</f>
        <v>11</v>
      </c>
      <c r="N235" s="351"/>
      <c r="O235" s="352" t="str">
        <f>Translations!$A$116 &amp; ":"</f>
        <v>Location:</v>
      </c>
      <c r="P235" s="349"/>
      <c r="Q235" s="350" t="str">
        <f>IF(ISBLANK('June-2023'!D18),"",'June-2023'!D18)</f>
        <v xml:space="preserve">3C 102 </v>
      </c>
      <c r="R235" s="353"/>
      <c r="S235" s="287"/>
    </row>
    <row r="236" spans="1:19" x14ac:dyDescent="0.25">
      <c r="A236" s="286"/>
      <c r="O236" s="341" t="str">
        <f>Translations!$A$117 &amp; ":"</f>
        <v>Comments:</v>
      </c>
      <c r="P236" s="342"/>
      <c r="Q236" s="343" t="str">
        <f>IF(ISBLANK('June-2023'!H18),"",'June-2023'!H18)</f>
        <v xml:space="preserve">middle </v>
      </c>
      <c r="R236" s="344"/>
      <c r="S236" s="287"/>
    </row>
    <row r="237" spans="1:19" x14ac:dyDescent="0.25">
      <c r="A237" s="286"/>
      <c r="K237" s="345" t="str">
        <f>Translations!$A$113 &amp; ":"</f>
        <v>Leak Repaired:</v>
      </c>
      <c r="L237" s="345"/>
      <c r="M237" s="346" t="str">
        <f>IF(ISBLANK('June-2023'!K18),"",'June-2023'!K18)</f>
        <v>N</v>
      </c>
      <c r="N237" s="347"/>
      <c r="O237" s="290"/>
      <c r="S237" s="287"/>
    </row>
    <row r="238" spans="1:19" x14ac:dyDescent="0.25">
      <c r="A238" s="286"/>
      <c r="O238" s="290"/>
      <c r="S238" s="287"/>
    </row>
    <row r="239" spans="1:19" x14ac:dyDescent="0.25">
      <c r="A239" s="286"/>
      <c r="K239" s="345" t="str">
        <f>Translations!$A$114 &amp; ":"</f>
        <v>Gas:</v>
      </c>
      <c r="L239" s="345"/>
      <c r="M239" s="292" t="str">
        <f>IF(ISBLANK('June-2023'!E18),"",'June-2023'!E18)</f>
        <v>Air</v>
      </c>
      <c r="N239" s="289"/>
      <c r="O239" s="290"/>
      <c r="S239" s="287"/>
    </row>
    <row r="240" spans="1:19" x14ac:dyDescent="0.25">
      <c r="A240" s="286"/>
      <c r="O240" s="290"/>
      <c r="S240" s="287"/>
    </row>
    <row r="241" spans="1:19" x14ac:dyDescent="0.25">
      <c r="A241" s="286"/>
      <c r="K241" s="345" t="str">
        <f>Translations!$A$115 &amp; ":"</f>
        <v>Cost:</v>
      </c>
      <c r="L241" s="345"/>
      <c r="M241" s="348">
        <f>IF(ISBLANK('June-2023'!M18),"",'June-2023'!M18)</f>
        <v>742.88047109030549</v>
      </c>
      <c r="N241" s="347"/>
      <c r="O241" s="290"/>
      <c r="S241" s="287"/>
    </row>
    <row r="242" spans="1:19" x14ac:dyDescent="0.25">
      <c r="A242" s="286"/>
      <c r="O242" s="290"/>
      <c r="S242" s="287"/>
    </row>
    <row r="243" spans="1:19" x14ac:dyDescent="0.25">
      <c r="A243" s="286"/>
      <c r="O243" s="290"/>
      <c r="S243" s="287"/>
    </row>
    <row r="244" spans="1:19" x14ac:dyDescent="0.25">
      <c r="A244" s="286"/>
      <c r="O244" s="290"/>
      <c r="S244" s="287"/>
    </row>
    <row r="245" spans="1:19" x14ac:dyDescent="0.25">
      <c r="A245" s="286"/>
      <c r="O245" s="290"/>
      <c r="S245" s="287"/>
    </row>
    <row r="246" spans="1:19" x14ac:dyDescent="0.25">
      <c r="A246" s="286"/>
      <c r="O246" s="290"/>
      <c r="S246" s="287"/>
    </row>
    <row r="247" spans="1:19" x14ac:dyDescent="0.25">
      <c r="A247" s="286"/>
      <c r="O247" s="290"/>
      <c r="S247" s="287"/>
    </row>
    <row r="248" spans="1:19" x14ac:dyDescent="0.25">
      <c r="A248" s="286"/>
      <c r="O248" s="290"/>
      <c r="S248" s="287"/>
    </row>
    <row r="249" spans="1:19" x14ac:dyDescent="0.25">
      <c r="A249" s="286"/>
      <c r="O249" s="290"/>
      <c r="S249" s="287"/>
    </row>
    <row r="250" spans="1:19" x14ac:dyDescent="0.25">
      <c r="A250" s="286"/>
      <c r="O250" s="290"/>
      <c r="S250" s="287"/>
    </row>
    <row r="251" spans="1:19" x14ac:dyDescent="0.25">
      <c r="A251" s="286"/>
      <c r="O251" s="290"/>
      <c r="S251" s="287"/>
    </row>
    <row r="252" spans="1:19" x14ac:dyDescent="0.25">
      <c r="A252" s="286"/>
      <c r="O252" s="290"/>
      <c r="S252" s="287"/>
    </row>
    <row r="253" spans="1:19" x14ac:dyDescent="0.25">
      <c r="A253" s="286"/>
      <c r="O253" s="290"/>
      <c r="S253" s="287"/>
    </row>
    <row r="254" spans="1:19" x14ac:dyDescent="0.25">
      <c r="A254" s="286"/>
      <c r="O254" s="290"/>
      <c r="S254" s="287"/>
    </row>
    <row r="255" spans="1:19" ht="13.8" thickBot="1" x14ac:dyDescent="0.3">
      <c r="A255" s="286"/>
      <c r="O255" s="291"/>
      <c r="S255" s="287"/>
    </row>
    <row r="256" spans="1:19" x14ac:dyDescent="0.25">
      <c r="B256" s="288"/>
      <c r="C256" s="288"/>
      <c r="D256" s="288"/>
      <c r="E256" s="288"/>
      <c r="F256" s="288"/>
      <c r="G256" s="288"/>
      <c r="H256" s="288"/>
      <c r="I256" s="288"/>
      <c r="J256" s="288"/>
      <c r="K256" s="288"/>
      <c r="L256" s="288"/>
      <c r="M256" s="288"/>
      <c r="N256" s="288"/>
      <c r="O256" s="288"/>
      <c r="P256" s="288"/>
      <c r="Q256" s="288"/>
      <c r="R256" s="288"/>
    </row>
    <row r="257" spans="1:19" ht="13.8" thickBot="1" x14ac:dyDescent="0.3">
      <c r="B257" s="285"/>
      <c r="C257" s="285"/>
      <c r="D257" s="285"/>
      <c r="E257" s="285"/>
      <c r="F257" s="285"/>
      <c r="G257" s="285"/>
      <c r="H257" s="285"/>
      <c r="I257" s="285"/>
      <c r="J257" s="285"/>
      <c r="K257" s="285"/>
      <c r="L257" s="285"/>
      <c r="M257" s="285"/>
      <c r="N257" s="285"/>
      <c r="O257" s="285"/>
      <c r="P257" s="285"/>
      <c r="Q257" s="285"/>
      <c r="R257" s="285"/>
    </row>
    <row r="258" spans="1:19" ht="13.8" thickBot="1" x14ac:dyDescent="0.3">
      <c r="A258" s="286"/>
      <c r="K258" s="349" t="str">
        <f>Translations!$A$112 &amp; ":"</f>
        <v>Leak #:</v>
      </c>
      <c r="L258" s="349"/>
      <c r="M258" s="350">
        <f>IF(ISBLANK('June-2023'!B19),"",'June-2023'!B19)</f>
        <v>12</v>
      </c>
      <c r="N258" s="351"/>
      <c r="O258" s="352" t="str">
        <f>Translations!$A$116 &amp; ":"</f>
        <v>Location:</v>
      </c>
      <c r="P258" s="349"/>
      <c r="Q258" s="350" t="str">
        <f>IF(ISBLANK('June-2023'!D19),"",'June-2023'!D19)</f>
        <v>6A 101</v>
      </c>
      <c r="R258" s="353"/>
      <c r="S258" s="287"/>
    </row>
    <row r="259" spans="1:19" x14ac:dyDescent="0.25">
      <c r="A259" s="286"/>
      <c r="O259" s="341" t="str">
        <f>Translations!$A$117 &amp; ":"</f>
        <v>Comments:</v>
      </c>
      <c r="P259" s="342"/>
      <c r="Q259" s="343" t="str">
        <f>IF(ISBLANK('June-2023'!H19),"",'June-2023'!H19)</f>
        <v xml:space="preserve">Bottom left fitting </v>
      </c>
      <c r="R259" s="344"/>
      <c r="S259" s="287"/>
    </row>
    <row r="260" spans="1:19" x14ac:dyDescent="0.25">
      <c r="A260" s="286"/>
      <c r="K260" s="345" t="str">
        <f>Translations!$A$113 &amp; ":"</f>
        <v>Leak Repaired:</v>
      </c>
      <c r="L260" s="345"/>
      <c r="M260" s="346" t="str">
        <f>IF(ISBLANK('June-2023'!K19),"",'June-2023'!K19)</f>
        <v>N</v>
      </c>
      <c r="N260" s="347"/>
      <c r="O260" s="290"/>
      <c r="S260" s="287"/>
    </row>
    <row r="261" spans="1:19" x14ac:dyDescent="0.25">
      <c r="A261" s="286"/>
      <c r="O261" s="290"/>
      <c r="S261" s="287"/>
    </row>
    <row r="262" spans="1:19" x14ac:dyDescent="0.25">
      <c r="A262" s="286"/>
      <c r="K262" s="345" t="str">
        <f>Translations!$A$114 &amp; ":"</f>
        <v>Gas:</v>
      </c>
      <c r="L262" s="345"/>
      <c r="M262" s="292" t="str">
        <f>IF(ISBLANK('June-2023'!E19),"",'June-2023'!E19)</f>
        <v>Air</v>
      </c>
      <c r="N262" s="289"/>
      <c r="O262" s="290"/>
      <c r="S262" s="287"/>
    </row>
    <row r="263" spans="1:19" x14ac:dyDescent="0.25">
      <c r="A263" s="286"/>
      <c r="O263" s="290"/>
      <c r="S263" s="287"/>
    </row>
    <row r="264" spans="1:19" x14ac:dyDescent="0.25">
      <c r="A264" s="286"/>
      <c r="K264" s="345" t="str">
        <f>Translations!$A$115 &amp; ":"</f>
        <v>Cost:</v>
      </c>
      <c r="L264" s="345"/>
      <c r="M264" s="348">
        <f>IF(ISBLANK('June-2023'!M19),"",'June-2023'!M19)</f>
        <v>663.10075399941127</v>
      </c>
      <c r="N264" s="347"/>
      <c r="O264" s="290"/>
      <c r="S264" s="287"/>
    </row>
    <row r="265" spans="1:19" x14ac:dyDescent="0.25">
      <c r="A265" s="286"/>
      <c r="O265" s="290"/>
      <c r="S265" s="287"/>
    </row>
    <row r="266" spans="1:19" x14ac:dyDescent="0.25">
      <c r="A266" s="286"/>
      <c r="O266" s="290"/>
      <c r="S266" s="287"/>
    </row>
    <row r="267" spans="1:19" x14ac:dyDescent="0.25">
      <c r="A267" s="286"/>
      <c r="O267" s="290"/>
      <c r="S267" s="287"/>
    </row>
    <row r="268" spans="1:19" x14ac:dyDescent="0.25">
      <c r="A268" s="286"/>
      <c r="O268" s="290"/>
      <c r="S268" s="287"/>
    </row>
    <row r="269" spans="1:19" x14ac:dyDescent="0.25">
      <c r="A269" s="286"/>
      <c r="O269" s="290"/>
      <c r="S269" s="287"/>
    </row>
    <row r="270" spans="1:19" x14ac:dyDescent="0.25">
      <c r="A270" s="286"/>
      <c r="O270" s="290"/>
      <c r="S270" s="287"/>
    </row>
    <row r="271" spans="1:19" x14ac:dyDescent="0.25">
      <c r="A271" s="286"/>
      <c r="O271" s="290"/>
      <c r="S271" s="287"/>
    </row>
    <row r="272" spans="1:19" x14ac:dyDescent="0.25">
      <c r="A272" s="286"/>
      <c r="O272" s="290"/>
      <c r="S272" s="287"/>
    </row>
    <row r="273" spans="1:19" x14ac:dyDescent="0.25">
      <c r="A273" s="286"/>
      <c r="O273" s="290"/>
      <c r="S273" s="287"/>
    </row>
    <row r="274" spans="1:19" x14ac:dyDescent="0.25">
      <c r="A274" s="286"/>
      <c r="O274" s="290"/>
      <c r="S274" s="287"/>
    </row>
    <row r="275" spans="1:19" x14ac:dyDescent="0.25">
      <c r="A275" s="286"/>
      <c r="O275" s="290"/>
      <c r="S275" s="287"/>
    </row>
    <row r="276" spans="1:19" x14ac:dyDescent="0.25">
      <c r="A276" s="286"/>
      <c r="O276" s="290"/>
      <c r="S276" s="287"/>
    </row>
    <row r="277" spans="1:19" x14ac:dyDescent="0.25">
      <c r="A277" s="286"/>
      <c r="O277" s="290"/>
      <c r="S277" s="287"/>
    </row>
    <row r="278" spans="1:19" ht="13.8" thickBot="1" x14ac:dyDescent="0.3">
      <c r="A278" s="286"/>
      <c r="O278" s="291"/>
      <c r="S278" s="287"/>
    </row>
    <row r="279" spans="1:19" x14ac:dyDescent="0.25">
      <c r="B279" s="288"/>
      <c r="C279" s="288"/>
      <c r="D279" s="288"/>
      <c r="E279" s="288"/>
      <c r="F279" s="288"/>
      <c r="G279" s="288"/>
      <c r="H279" s="288"/>
      <c r="I279" s="288"/>
      <c r="J279" s="288"/>
      <c r="K279" s="288"/>
      <c r="L279" s="288"/>
      <c r="M279" s="288"/>
      <c r="N279" s="288"/>
      <c r="O279" s="288"/>
      <c r="P279" s="288"/>
      <c r="Q279" s="288"/>
      <c r="R279" s="288"/>
    </row>
    <row r="280" spans="1:19" ht="13.8" thickBot="1" x14ac:dyDescent="0.3">
      <c r="B280" s="285"/>
      <c r="C280" s="285"/>
      <c r="D280" s="285"/>
      <c r="E280" s="285"/>
      <c r="F280" s="285"/>
      <c r="G280" s="285"/>
      <c r="H280" s="285"/>
      <c r="I280" s="285"/>
      <c r="J280" s="285"/>
      <c r="K280" s="285"/>
      <c r="L280" s="285"/>
      <c r="M280" s="285"/>
      <c r="N280" s="285"/>
      <c r="O280" s="285"/>
      <c r="P280" s="285"/>
      <c r="Q280" s="285"/>
      <c r="R280" s="285"/>
    </row>
    <row r="281" spans="1:19" ht="13.8" thickBot="1" x14ac:dyDescent="0.3">
      <c r="A281" s="286"/>
      <c r="K281" s="349" t="str">
        <f>Translations!$A$112 &amp; ":"</f>
        <v>Leak #:</v>
      </c>
      <c r="L281" s="349"/>
      <c r="M281" s="350">
        <f>IF(ISBLANK('June-2023'!B20),"",'June-2023'!B20)</f>
        <v>13</v>
      </c>
      <c r="N281" s="351"/>
      <c r="O281" s="352" t="str">
        <f>Translations!$A$116 &amp; ":"</f>
        <v>Location:</v>
      </c>
      <c r="P281" s="349"/>
      <c r="Q281" s="350" t="str">
        <f>IF(ISBLANK('June-2023'!D20),"",'June-2023'!D20)</f>
        <v>6B 105</v>
      </c>
      <c r="R281" s="353"/>
      <c r="S281" s="287"/>
    </row>
    <row r="282" spans="1:19" x14ac:dyDescent="0.25">
      <c r="A282" s="286"/>
      <c r="O282" s="341" t="str">
        <f>Translations!$A$117 &amp; ":"</f>
        <v>Comments:</v>
      </c>
      <c r="P282" s="342"/>
      <c r="Q282" s="343" t="str">
        <f>IF(ISBLANK('June-2023'!H20),"",'June-2023'!H20)</f>
        <v xml:space="preserve">Front left Cylinder leak  </v>
      </c>
      <c r="R282" s="344"/>
      <c r="S282" s="287"/>
    </row>
    <row r="283" spans="1:19" x14ac:dyDescent="0.25">
      <c r="A283" s="286"/>
      <c r="K283" s="345" t="str">
        <f>Translations!$A$113 &amp; ":"</f>
        <v>Leak Repaired:</v>
      </c>
      <c r="L283" s="345"/>
      <c r="M283" s="346" t="str">
        <f>IF(ISBLANK('June-2023'!K20),"",'June-2023'!K20)</f>
        <v>N</v>
      </c>
      <c r="N283" s="347"/>
      <c r="O283" s="290"/>
      <c r="S283" s="287"/>
    </row>
    <row r="284" spans="1:19" x14ac:dyDescent="0.25">
      <c r="A284" s="286"/>
      <c r="O284" s="290"/>
      <c r="S284" s="287"/>
    </row>
    <row r="285" spans="1:19" x14ac:dyDescent="0.25">
      <c r="A285" s="286"/>
      <c r="K285" s="345" t="str">
        <f>Translations!$A$114 &amp; ":"</f>
        <v>Gas:</v>
      </c>
      <c r="L285" s="345"/>
      <c r="M285" s="292" t="str">
        <f>IF(ISBLANK('June-2023'!E20),"",'June-2023'!E20)</f>
        <v>Air</v>
      </c>
      <c r="N285" s="289"/>
      <c r="O285" s="290"/>
      <c r="S285" s="287"/>
    </row>
    <row r="286" spans="1:19" x14ac:dyDescent="0.25">
      <c r="A286" s="286"/>
      <c r="O286" s="290"/>
      <c r="S286" s="287"/>
    </row>
    <row r="287" spans="1:19" x14ac:dyDescent="0.25">
      <c r="A287" s="286"/>
      <c r="K287" s="345" t="str">
        <f>Translations!$A$115 &amp; ":"</f>
        <v>Cost:</v>
      </c>
      <c r="L287" s="345"/>
      <c r="M287" s="348">
        <f>IF(ISBLANK('June-2023'!M20),"",'June-2023'!M20)</f>
        <v>729.40491399195537</v>
      </c>
      <c r="N287" s="347"/>
      <c r="O287" s="290"/>
      <c r="S287" s="287"/>
    </row>
    <row r="288" spans="1:19" x14ac:dyDescent="0.25">
      <c r="A288" s="286"/>
      <c r="O288" s="290"/>
      <c r="S288" s="287"/>
    </row>
    <row r="289" spans="1:19" x14ac:dyDescent="0.25">
      <c r="A289" s="286"/>
      <c r="O289" s="290"/>
      <c r="S289" s="287"/>
    </row>
    <row r="290" spans="1:19" x14ac:dyDescent="0.25">
      <c r="A290" s="286"/>
      <c r="O290" s="290"/>
      <c r="S290" s="287"/>
    </row>
    <row r="291" spans="1:19" x14ac:dyDescent="0.25">
      <c r="A291" s="286"/>
      <c r="O291" s="290"/>
      <c r="S291" s="287"/>
    </row>
    <row r="292" spans="1:19" x14ac:dyDescent="0.25">
      <c r="A292" s="286"/>
      <c r="O292" s="290"/>
      <c r="S292" s="287"/>
    </row>
    <row r="293" spans="1:19" x14ac:dyDescent="0.25">
      <c r="A293" s="286"/>
      <c r="O293" s="290"/>
      <c r="S293" s="287"/>
    </row>
    <row r="294" spans="1:19" x14ac:dyDescent="0.25">
      <c r="A294" s="286"/>
      <c r="O294" s="290"/>
      <c r="S294" s="287"/>
    </row>
    <row r="295" spans="1:19" x14ac:dyDescent="0.25">
      <c r="A295" s="286"/>
      <c r="O295" s="290"/>
      <c r="S295" s="287"/>
    </row>
    <row r="296" spans="1:19" x14ac:dyDescent="0.25">
      <c r="A296" s="286"/>
      <c r="O296" s="290"/>
      <c r="S296" s="287"/>
    </row>
    <row r="297" spans="1:19" x14ac:dyDescent="0.25">
      <c r="A297" s="286"/>
      <c r="O297" s="290"/>
      <c r="S297" s="287"/>
    </row>
    <row r="298" spans="1:19" x14ac:dyDescent="0.25">
      <c r="A298" s="286"/>
      <c r="O298" s="290"/>
      <c r="S298" s="287"/>
    </row>
    <row r="299" spans="1:19" x14ac:dyDescent="0.25">
      <c r="A299" s="286"/>
      <c r="O299" s="290"/>
      <c r="S299" s="287"/>
    </row>
    <row r="300" spans="1:19" x14ac:dyDescent="0.25">
      <c r="A300" s="286"/>
      <c r="O300" s="290"/>
      <c r="S300" s="287"/>
    </row>
    <row r="301" spans="1:19" ht="13.8" thickBot="1" x14ac:dyDescent="0.3">
      <c r="A301" s="286"/>
      <c r="O301" s="291"/>
      <c r="S301" s="287"/>
    </row>
    <row r="302" spans="1:19" x14ac:dyDescent="0.25">
      <c r="B302" s="288"/>
      <c r="C302" s="288"/>
      <c r="D302" s="288"/>
      <c r="E302" s="288"/>
      <c r="F302" s="288"/>
      <c r="G302" s="288"/>
      <c r="H302" s="288"/>
      <c r="I302" s="288"/>
      <c r="J302" s="288"/>
      <c r="K302" s="288"/>
      <c r="L302" s="288"/>
      <c r="M302" s="288"/>
      <c r="N302" s="288"/>
      <c r="O302" s="288"/>
      <c r="P302" s="288"/>
      <c r="Q302" s="288"/>
      <c r="R302" s="288"/>
    </row>
    <row r="303" spans="1:19" ht="13.8" thickBot="1" x14ac:dyDescent="0.3">
      <c r="B303" s="285"/>
      <c r="C303" s="285"/>
      <c r="D303" s="285"/>
      <c r="E303" s="285"/>
      <c r="F303" s="285"/>
      <c r="G303" s="285"/>
      <c r="H303" s="285"/>
      <c r="I303" s="285"/>
      <c r="J303" s="285"/>
      <c r="K303" s="285"/>
      <c r="L303" s="285"/>
      <c r="M303" s="285"/>
      <c r="N303" s="285"/>
      <c r="O303" s="285"/>
      <c r="P303" s="285"/>
      <c r="Q303" s="285"/>
      <c r="R303" s="285"/>
    </row>
    <row r="304" spans="1:19" ht="13.8" thickBot="1" x14ac:dyDescent="0.3">
      <c r="A304" s="286"/>
      <c r="K304" s="349" t="str">
        <f>Translations!$A$112 &amp; ":"</f>
        <v>Leak #:</v>
      </c>
      <c r="L304" s="349"/>
      <c r="M304" s="350">
        <f>IF(ISBLANK('June-2023'!B21),"",'June-2023'!B21)</f>
        <v>14</v>
      </c>
      <c r="N304" s="351"/>
      <c r="O304" s="352" t="str">
        <f>Translations!$A$116 &amp; ":"</f>
        <v>Location:</v>
      </c>
      <c r="P304" s="349"/>
      <c r="Q304" s="350" t="str">
        <f>IF(ISBLANK('June-2023'!D21),"",'June-2023'!D21)</f>
        <v>6B 106</v>
      </c>
      <c r="R304" s="353"/>
      <c r="S304" s="287"/>
    </row>
    <row r="305" spans="1:19" x14ac:dyDescent="0.25">
      <c r="A305" s="286"/>
      <c r="O305" s="341" t="str">
        <f>Translations!$A$117 &amp; ":"</f>
        <v>Comments:</v>
      </c>
      <c r="P305" s="342"/>
      <c r="Q305" s="343" t="str">
        <f>IF(ISBLANK('June-2023'!H21),"",'June-2023'!H21)</f>
        <v xml:space="preserve">front cylinder second from right </v>
      </c>
      <c r="R305" s="344"/>
      <c r="S305" s="287"/>
    </row>
    <row r="306" spans="1:19" x14ac:dyDescent="0.25">
      <c r="A306" s="286"/>
      <c r="K306" s="345" t="str">
        <f>Translations!$A$113 &amp; ":"</f>
        <v>Leak Repaired:</v>
      </c>
      <c r="L306" s="345"/>
      <c r="M306" s="346" t="str">
        <f>IF(ISBLANK('June-2023'!K21),"",'June-2023'!K21)</f>
        <v>N</v>
      </c>
      <c r="N306" s="347"/>
      <c r="O306" s="290"/>
      <c r="S306" s="287"/>
    </row>
    <row r="307" spans="1:19" x14ac:dyDescent="0.25">
      <c r="A307" s="286"/>
      <c r="O307" s="290"/>
      <c r="S307" s="287"/>
    </row>
    <row r="308" spans="1:19" x14ac:dyDescent="0.25">
      <c r="A308" s="286"/>
      <c r="K308" s="345" t="str">
        <f>Translations!$A$114 &amp; ":"</f>
        <v>Gas:</v>
      </c>
      <c r="L308" s="345"/>
      <c r="M308" s="292" t="str">
        <f>IF(ISBLANK('June-2023'!E21),"",'June-2023'!E21)</f>
        <v>Air</v>
      </c>
      <c r="N308" s="289"/>
      <c r="O308" s="290"/>
      <c r="S308" s="287"/>
    </row>
    <row r="309" spans="1:19" x14ac:dyDescent="0.25">
      <c r="A309" s="286"/>
      <c r="O309" s="290"/>
      <c r="S309" s="287"/>
    </row>
    <row r="310" spans="1:19" x14ac:dyDescent="0.25">
      <c r="A310" s="286"/>
      <c r="K310" s="345" t="str">
        <f>Translations!$A$115 &amp; ":"</f>
        <v>Cost:</v>
      </c>
      <c r="L310" s="345"/>
      <c r="M310" s="348">
        <f>IF(ISBLANK('June-2023'!M21),"",'June-2023'!M21)</f>
        <v>742.88047109030549</v>
      </c>
      <c r="N310" s="347"/>
      <c r="O310" s="290"/>
      <c r="S310" s="287"/>
    </row>
    <row r="311" spans="1:19" x14ac:dyDescent="0.25">
      <c r="A311" s="286"/>
      <c r="O311" s="290"/>
      <c r="S311" s="287"/>
    </row>
    <row r="312" spans="1:19" x14ac:dyDescent="0.25">
      <c r="A312" s="286"/>
      <c r="O312" s="290"/>
      <c r="S312" s="287"/>
    </row>
    <row r="313" spans="1:19" x14ac:dyDescent="0.25">
      <c r="A313" s="286"/>
      <c r="O313" s="290"/>
      <c r="S313" s="287"/>
    </row>
    <row r="314" spans="1:19" x14ac:dyDescent="0.25">
      <c r="A314" s="286"/>
      <c r="O314" s="290"/>
      <c r="S314" s="287"/>
    </row>
    <row r="315" spans="1:19" x14ac:dyDescent="0.25">
      <c r="A315" s="286"/>
      <c r="O315" s="290"/>
      <c r="S315" s="287"/>
    </row>
    <row r="316" spans="1:19" x14ac:dyDescent="0.25">
      <c r="A316" s="286"/>
      <c r="O316" s="290"/>
      <c r="S316" s="287"/>
    </row>
    <row r="317" spans="1:19" x14ac:dyDescent="0.25">
      <c r="A317" s="286"/>
      <c r="O317" s="290"/>
      <c r="S317" s="287"/>
    </row>
    <row r="318" spans="1:19" x14ac:dyDescent="0.25">
      <c r="A318" s="286"/>
      <c r="O318" s="290"/>
      <c r="S318" s="287"/>
    </row>
    <row r="319" spans="1:19" x14ac:dyDescent="0.25">
      <c r="A319" s="286"/>
      <c r="O319" s="290"/>
      <c r="S319" s="287"/>
    </row>
    <row r="320" spans="1:19" x14ac:dyDescent="0.25">
      <c r="A320" s="286"/>
      <c r="O320" s="290"/>
      <c r="S320" s="287"/>
    </row>
    <row r="321" spans="1:19" x14ac:dyDescent="0.25">
      <c r="A321" s="286"/>
      <c r="O321" s="290"/>
      <c r="S321" s="287"/>
    </row>
    <row r="322" spans="1:19" x14ac:dyDescent="0.25">
      <c r="A322" s="286"/>
      <c r="O322" s="290"/>
      <c r="S322" s="287"/>
    </row>
    <row r="323" spans="1:19" x14ac:dyDescent="0.25">
      <c r="A323" s="286"/>
      <c r="O323" s="290"/>
      <c r="S323" s="287"/>
    </row>
    <row r="324" spans="1:19" ht="13.8" thickBot="1" x14ac:dyDescent="0.3">
      <c r="A324" s="286"/>
      <c r="O324" s="291"/>
      <c r="S324" s="287"/>
    </row>
    <row r="325" spans="1:19" x14ac:dyDescent="0.25">
      <c r="B325" s="288"/>
      <c r="C325" s="288"/>
      <c r="D325" s="288"/>
      <c r="E325" s="288"/>
      <c r="F325" s="288"/>
      <c r="G325" s="288"/>
      <c r="H325" s="288"/>
      <c r="I325" s="288"/>
      <c r="J325" s="288"/>
      <c r="K325" s="288"/>
      <c r="L325" s="288"/>
      <c r="M325" s="288"/>
      <c r="N325" s="288"/>
      <c r="O325" s="288"/>
      <c r="P325" s="288"/>
      <c r="Q325" s="288"/>
      <c r="R325" s="288"/>
    </row>
    <row r="326" spans="1:19" ht="13.8" thickBot="1" x14ac:dyDescent="0.3">
      <c r="B326" s="285"/>
      <c r="C326" s="285"/>
      <c r="D326" s="285"/>
      <c r="E326" s="285"/>
      <c r="F326" s="285"/>
      <c r="G326" s="285"/>
      <c r="H326" s="285"/>
      <c r="I326" s="285"/>
      <c r="J326" s="285"/>
      <c r="K326" s="285"/>
      <c r="L326" s="285"/>
      <c r="M326" s="285"/>
      <c r="N326" s="285"/>
      <c r="O326" s="285"/>
      <c r="P326" s="285"/>
      <c r="Q326" s="285"/>
      <c r="R326" s="285"/>
    </row>
    <row r="327" spans="1:19" ht="13.8" thickBot="1" x14ac:dyDescent="0.3">
      <c r="A327" s="286"/>
      <c r="K327" s="349" t="str">
        <f>Translations!$A$112 &amp; ":"</f>
        <v>Leak #:</v>
      </c>
      <c r="L327" s="349"/>
      <c r="M327" s="350">
        <f>IF(ISBLANK('June-2023'!B22),"",'June-2023'!B22)</f>
        <v>15</v>
      </c>
      <c r="N327" s="351"/>
      <c r="O327" s="352" t="str">
        <f>Translations!$A$116 &amp; ":"</f>
        <v>Location:</v>
      </c>
      <c r="P327" s="349"/>
      <c r="Q327" s="350" t="str">
        <f>IF(ISBLANK('June-2023'!D22),"",'June-2023'!D22)</f>
        <v>8D 103</v>
      </c>
      <c r="R327" s="353"/>
      <c r="S327" s="287"/>
    </row>
    <row r="328" spans="1:19" x14ac:dyDescent="0.25">
      <c r="A328" s="286"/>
      <c r="O328" s="341" t="str">
        <f>Translations!$A$117 &amp; ":"</f>
        <v>Comments:</v>
      </c>
      <c r="P328" s="342"/>
      <c r="Q328" s="343" t="str">
        <f>IF(ISBLANK('June-2023'!H22),"",'June-2023'!H22)</f>
        <v xml:space="preserve">First bottom cylinder from left </v>
      </c>
      <c r="R328" s="344"/>
      <c r="S328" s="287"/>
    </row>
    <row r="329" spans="1:19" x14ac:dyDescent="0.25">
      <c r="A329" s="286"/>
      <c r="K329" s="345" t="str">
        <f>Translations!$A$113 &amp; ":"</f>
        <v>Leak Repaired:</v>
      </c>
      <c r="L329" s="345"/>
      <c r="M329" s="346" t="str">
        <f>IF(ISBLANK('June-2023'!K22),"",'June-2023'!K22)</f>
        <v>N</v>
      </c>
      <c r="N329" s="347"/>
      <c r="O329" s="290"/>
      <c r="S329" s="287"/>
    </row>
    <row r="330" spans="1:19" x14ac:dyDescent="0.25">
      <c r="A330" s="286"/>
      <c r="O330" s="290"/>
      <c r="S330" s="287"/>
    </row>
    <row r="331" spans="1:19" x14ac:dyDescent="0.25">
      <c r="A331" s="286"/>
      <c r="K331" s="345" t="str">
        <f>Translations!$A$114 &amp; ":"</f>
        <v>Gas:</v>
      </c>
      <c r="L331" s="345"/>
      <c r="M331" s="292" t="str">
        <f>IF(ISBLANK('June-2023'!E22),"",'June-2023'!E22)</f>
        <v>Air</v>
      </c>
      <c r="N331" s="289"/>
      <c r="O331" s="290"/>
      <c r="S331" s="287"/>
    </row>
    <row r="332" spans="1:19" x14ac:dyDescent="0.25">
      <c r="A332" s="286"/>
      <c r="O332" s="290"/>
      <c r="S332" s="287"/>
    </row>
    <row r="333" spans="1:19" x14ac:dyDescent="0.25">
      <c r="A333" s="286"/>
      <c r="K333" s="345" t="str">
        <f>Translations!$A$115 &amp; ":"</f>
        <v>Cost:</v>
      </c>
      <c r="L333" s="345"/>
      <c r="M333" s="348">
        <f>IF(ISBLANK('June-2023'!M22),"",'June-2023'!M22)</f>
        <v>742.88047109030549</v>
      </c>
      <c r="N333" s="347"/>
      <c r="O333" s="290"/>
      <c r="S333" s="287"/>
    </row>
    <row r="334" spans="1:19" x14ac:dyDescent="0.25">
      <c r="A334" s="286"/>
      <c r="O334" s="290"/>
      <c r="S334" s="287"/>
    </row>
    <row r="335" spans="1:19" x14ac:dyDescent="0.25">
      <c r="A335" s="286"/>
      <c r="O335" s="290"/>
      <c r="S335" s="287"/>
    </row>
    <row r="336" spans="1:19" x14ac:dyDescent="0.25">
      <c r="A336" s="286"/>
      <c r="O336" s="290"/>
      <c r="S336" s="287"/>
    </row>
    <row r="337" spans="1:19" x14ac:dyDescent="0.25">
      <c r="A337" s="286"/>
      <c r="O337" s="290"/>
      <c r="S337" s="287"/>
    </row>
    <row r="338" spans="1:19" x14ac:dyDescent="0.25">
      <c r="A338" s="286"/>
      <c r="O338" s="290"/>
      <c r="S338" s="287"/>
    </row>
    <row r="339" spans="1:19" x14ac:dyDescent="0.25">
      <c r="A339" s="286"/>
      <c r="O339" s="290"/>
      <c r="S339" s="287"/>
    </row>
    <row r="340" spans="1:19" x14ac:dyDescent="0.25">
      <c r="A340" s="286"/>
      <c r="O340" s="290"/>
      <c r="S340" s="287"/>
    </row>
    <row r="341" spans="1:19" x14ac:dyDescent="0.25">
      <c r="A341" s="286"/>
      <c r="O341" s="290"/>
      <c r="S341" s="287"/>
    </row>
    <row r="342" spans="1:19" x14ac:dyDescent="0.25">
      <c r="A342" s="286"/>
      <c r="O342" s="290"/>
      <c r="S342" s="287"/>
    </row>
    <row r="343" spans="1:19" x14ac:dyDescent="0.25">
      <c r="A343" s="286"/>
      <c r="O343" s="290"/>
      <c r="S343" s="287"/>
    </row>
    <row r="344" spans="1:19" x14ac:dyDescent="0.25">
      <c r="A344" s="286"/>
      <c r="O344" s="290"/>
      <c r="S344" s="287"/>
    </row>
    <row r="345" spans="1:19" x14ac:dyDescent="0.25">
      <c r="A345" s="286"/>
      <c r="O345" s="290"/>
      <c r="S345" s="287"/>
    </row>
    <row r="346" spans="1:19" x14ac:dyDescent="0.25">
      <c r="A346" s="286"/>
      <c r="O346" s="290"/>
      <c r="S346" s="287"/>
    </row>
    <row r="347" spans="1:19" ht="13.8" thickBot="1" x14ac:dyDescent="0.3">
      <c r="A347" s="286"/>
      <c r="O347" s="291"/>
      <c r="S347" s="287"/>
    </row>
    <row r="348" spans="1:19" x14ac:dyDescent="0.25">
      <c r="B348" s="288"/>
      <c r="C348" s="288"/>
      <c r="D348" s="288"/>
      <c r="E348" s="288"/>
      <c r="F348" s="288"/>
      <c r="G348" s="288"/>
      <c r="H348" s="288"/>
      <c r="I348" s="288"/>
      <c r="J348" s="288"/>
      <c r="K348" s="288"/>
      <c r="L348" s="288"/>
      <c r="M348" s="288"/>
      <c r="N348" s="288"/>
      <c r="O348" s="288"/>
      <c r="P348" s="288"/>
      <c r="Q348" s="288"/>
      <c r="R348" s="288"/>
    </row>
    <row r="349" spans="1:19" ht="13.8" thickBot="1" x14ac:dyDescent="0.3">
      <c r="B349" s="285"/>
      <c r="C349" s="285"/>
      <c r="D349" s="285"/>
      <c r="E349" s="285"/>
      <c r="F349" s="285"/>
      <c r="G349" s="285"/>
      <c r="H349" s="285"/>
      <c r="I349" s="285"/>
      <c r="J349" s="285"/>
      <c r="K349" s="285"/>
      <c r="L349" s="285"/>
      <c r="M349" s="285"/>
      <c r="N349" s="285"/>
      <c r="O349" s="285"/>
      <c r="P349" s="285"/>
      <c r="Q349" s="285"/>
      <c r="R349" s="285"/>
    </row>
    <row r="350" spans="1:19" ht="13.8" thickBot="1" x14ac:dyDescent="0.3">
      <c r="A350" s="286"/>
      <c r="K350" s="349" t="str">
        <f>Translations!$A$112 &amp; ":"</f>
        <v>Leak #:</v>
      </c>
      <c r="L350" s="349"/>
      <c r="M350" s="350">
        <f>IF(ISBLANK('June-2023'!B23),"",'June-2023'!B23)</f>
        <v>16</v>
      </c>
      <c r="N350" s="351"/>
      <c r="O350" s="352" t="str">
        <f>Translations!$A$116 &amp; ":"</f>
        <v>Location:</v>
      </c>
      <c r="P350" s="349"/>
      <c r="Q350" s="350" t="str">
        <f>IF(ISBLANK('June-2023'!D23),"",'June-2023'!D23)</f>
        <v>7B 102</v>
      </c>
      <c r="R350" s="353"/>
      <c r="S350" s="287"/>
    </row>
    <row r="351" spans="1:19" x14ac:dyDescent="0.25">
      <c r="A351" s="286"/>
      <c r="O351" s="341" t="str">
        <f>Translations!$A$117 &amp; ":"</f>
        <v>Comments:</v>
      </c>
      <c r="P351" s="342"/>
      <c r="Q351" s="343" t="str">
        <f>IF(ISBLANK('June-2023'!H23),"",'June-2023'!H23)</f>
        <v>back right hose</v>
      </c>
      <c r="R351" s="344"/>
      <c r="S351" s="287"/>
    </row>
    <row r="352" spans="1:19" x14ac:dyDescent="0.25">
      <c r="A352" s="286"/>
      <c r="K352" s="345" t="str">
        <f>Translations!$A$113 &amp; ":"</f>
        <v>Leak Repaired:</v>
      </c>
      <c r="L352" s="345"/>
      <c r="M352" s="346" t="str">
        <f>IF(ISBLANK('June-2023'!K23),"",'June-2023'!K23)</f>
        <v>N</v>
      </c>
      <c r="N352" s="347"/>
      <c r="O352" s="290"/>
      <c r="S352" s="287"/>
    </row>
    <row r="353" spans="1:19" x14ac:dyDescent="0.25">
      <c r="A353" s="286"/>
      <c r="O353" s="290"/>
      <c r="S353" s="287"/>
    </row>
    <row r="354" spans="1:19" x14ac:dyDescent="0.25">
      <c r="A354" s="286"/>
      <c r="K354" s="345" t="str">
        <f>Translations!$A$114 &amp; ":"</f>
        <v>Gas:</v>
      </c>
      <c r="L354" s="345"/>
      <c r="M354" s="292" t="str">
        <f>IF(ISBLANK('June-2023'!E23),"",'June-2023'!E23)</f>
        <v>Air</v>
      </c>
      <c r="N354" s="289"/>
      <c r="O354" s="290"/>
      <c r="S354" s="287"/>
    </row>
    <row r="355" spans="1:19" x14ac:dyDescent="0.25">
      <c r="A355" s="286"/>
      <c r="O355" s="290"/>
      <c r="S355" s="287"/>
    </row>
    <row r="356" spans="1:19" x14ac:dyDescent="0.25">
      <c r="A356" s="286"/>
      <c r="K356" s="345" t="str">
        <f>Translations!$A$115 &amp; ":"</f>
        <v>Cost:</v>
      </c>
      <c r="L356" s="345"/>
      <c r="M356" s="348">
        <f>IF(ISBLANK('June-2023'!M23),"",'June-2023'!M23)</f>
        <v>689.40537248029636</v>
      </c>
      <c r="N356" s="347"/>
      <c r="O356" s="290"/>
      <c r="S356" s="287"/>
    </row>
    <row r="357" spans="1:19" x14ac:dyDescent="0.25">
      <c r="A357" s="286"/>
      <c r="O357" s="290"/>
      <c r="S357" s="287"/>
    </row>
    <row r="358" spans="1:19" x14ac:dyDescent="0.25">
      <c r="A358" s="286"/>
      <c r="O358" s="290"/>
      <c r="S358" s="287"/>
    </row>
    <row r="359" spans="1:19" x14ac:dyDescent="0.25">
      <c r="A359" s="286"/>
      <c r="O359" s="290"/>
      <c r="S359" s="287"/>
    </row>
    <row r="360" spans="1:19" x14ac:dyDescent="0.25">
      <c r="A360" s="286"/>
      <c r="O360" s="290"/>
      <c r="S360" s="287"/>
    </row>
    <row r="361" spans="1:19" x14ac:dyDescent="0.25">
      <c r="A361" s="286"/>
      <c r="O361" s="290"/>
      <c r="S361" s="287"/>
    </row>
    <row r="362" spans="1:19" x14ac:dyDescent="0.25">
      <c r="A362" s="286"/>
      <c r="O362" s="290"/>
      <c r="S362" s="287"/>
    </row>
    <row r="363" spans="1:19" x14ac:dyDescent="0.25">
      <c r="A363" s="286"/>
      <c r="O363" s="290"/>
      <c r="S363" s="287"/>
    </row>
    <row r="364" spans="1:19" x14ac:dyDescent="0.25">
      <c r="A364" s="286"/>
      <c r="O364" s="290"/>
      <c r="S364" s="287"/>
    </row>
    <row r="365" spans="1:19" x14ac:dyDescent="0.25">
      <c r="A365" s="286"/>
      <c r="O365" s="290"/>
      <c r="S365" s="287"/>
    </row>
    <row r="366" spans="1:19" x14ac:dyDescent="0.25">
      <c r="A366" s="286"/>
      <c r="O366" s="290"/>
      <c r="S366" s="287"/>
    </row>
    <row r="367" spans="1:19" x14ac:dyDescent="0.25">
      <c r="A367" s="286"/>
      <c r="O367" s="290"/>
      <c r="S367" s="287"/>
    </row>
    <row r="368" spans="1:19" x14ac:dyDescent="0.25">
      <c r="A368" s="286"/>
      <c r="O368" s="290"/>
      <c r="S368" s="287"/>
    </row>
    <row r="369" spans="1:19" x14ac:dyDescent="0.25">
      <c r="A369" s="286"/>
      <c r="O369" s="290"/>
      <c r="S369" s="287"/>
    </row>
    <row r="370" spans="1:19" ht="13.8" thickBot="1" x14ac:dyDescent="0.3">
      <c r="A370" s="286"/>
      <c r="O370" s="291"/>
      <c r="S370" s="287"/>
    </row>
    <row r="371" spans="1:19" x14ac:dyDescent="0.25">
      <c r="B371" s="288"/>
      <c r="C371" s="288"/>
      <c r="D371" s="288"/>
      <c r="E371" s="288"/>
      <c r="F371" s="288"/>
      <c r="G371" s="288"/>
      <c r="H371" s="288"/>
      <c r="I371" s="288"/>
      <c r="J371" s="288"/>
      <c r="K371" s="288"/>
      <c r="L371" s="288"/>
      <c r="M371" s="288"/>
      <c r="N371" s="288"/>
      <c r="O371" s="288"/>
      <c r="P371" s="288"/>
      <c r="Q371" s="288"/>
      <c r="R371" s="288"/>
    </row>
    <row r="372" spans="1:19" ht="13.8" thickBot="1" x14ac:dyDescent="0.3">
      <c r="B372" s="285"/>
      <c r="C372" s="285"/>
      <c r="D372" s="285"/>
      <c r="E372" s="285"/>
      <c r="F372" s="285"/>
      <c r="G372" s="285"/>
      <c r="H372" s="285"/>
      <c r="I372" s="285"/>
      <c r="J372" s="285"/>
      <c r="K372" s="285"/>
      <c r="L372" s="285"/>
      <c r="M372" s="285"/>
      <c r="N372" s="285"/>
      <c r="O372" s="285"/>
      <c r="P372" s="285"/>
      <c r="Q372" s="285"/>
      <c r="R372" s="285"/>
    </row>
    <row r="373" spans="1:19" ht="13.8" thickBot="1" x14ac:dyDescent="0.3">
      <c r="A373" s="286"/>
      <c r="K373" s="349" t="str">
        <f>Translations!$A$112 &amp; ":"</f>
        <v>Leak #:</v>
      </c>
      <c r="L373" s="349"/>
      <c r="M373" s="350">
        <f>IF(ISBLANK('June-2023'!B24),"",'June-2023'!B24)</f>
        <v>17</v>
      </c>
      <c r="N373" s="351"/>
      <c r="O373" s="352" t="str">
        <f>Translations!$A$116 &amp; ":"</f>
        <v>Location:</v>
      </c>
      <c r="P373" s="349"/>
      <c r="Q373" s="350" t="str">
        <f>IF(ISBLANK('June-2023'!D24),"",'June-2023'!D24)</f>
        <v>9A 101</v>
      </c>
      <c r="R373" s="353"/>
      <c r="S373" s="287"/>
    </row>
    <row r="374" spans="1:19" x14ac:dyDescent="0.25">
      <c r="A374" s="286"/>
      <c r="O374" s="341" t="str">
        <f>Translations!$A$117 &amp; ":"</f>
        <v>Comments:</v>
      </c>
      <c r="P374" s="342"/>
      <c r="Q374" s="343" t="str">
        <f>IF(ISBLANK('June-2023'!H24),"",'June-2023'!H24)</f>
        <v>middle air hose</v>
      </c>
      <c r="R374" s="344"/>
      <c r="S374" s="287"/>
    </row>
    <row r="375" spans="1:19" x14ac:dyDescent="0.25">
      <c r="A375" s="286"/>
      <c r="K375" s="345" t="str">
        <f>Translations!$A$113 &amp; ":"</f>
        <v>Leak Repaired:</v>
      </c>
      <c r="L375" s="345"/>
      <c r="M375" s="346" t="str">
        <f>IF(ISBLANK('June-2023'!K24),"",'June-2023'!K24)</f>
        <v>N</v>
      </c>
      <c r="N375" s="347"/>
      <c r="O375" s="290"/>
      <c r="S375" s="287"/>
    </row>
    <row r="376" spans="1:19" x14ac:dyDescent="0.25">
      <c r="A376" s="286"/>
      <c r="O376" s="290"/>
      <c r="S376" s="287"/>
    </row>
    <row r="377" spans="1:19" x14ac:dyDescent="0.25">
      <c r="A377" s="286"/>
      <c r="K377" s="345" t="str">
        <f>Translations!$A$114 &amp; ":"</f>
        <v>Gas:</v>
      </c>
      <c r="L377" s="345"/>
      <c r="M377" s="292" t="str">
        <f>IF(ISBLANK('June-2023'!E24),"",'June-2023'!E24)</f>
        <v>Air</v>
      </c>
      <c r="N377" s="289"/>
      <c r="O377" s="290"/>
      <c r="S377" s="287"/>
    </row>
    <row r="378" spans="1:19" x14ac:dyDescent="0.25">
      <c r="A378" s="286"/>
      <c r="O378" s="290"/>
      <c r="S378" s="287"/>
    </row>
    <row r="379" spans="1:19" x14ac:dyDescent="0.25">
      <c r="A379" s="286"/>
      <c r="K379" s="345" t="str">
        <f>Translations!$A$115 &amp; ":"</f>
        <v>Cost:</v>
      </c>
      <c r="L379" s="345"/>
      <c r="M379" s="348">
        <f>IF(ISBLANK('June-2023'!M24),"",'June-2023'!M24)</f>
        <v>729.40491399195537</v>
      </c>
      <c r="N379" s="347"/>
      <c r="O379" s="290"/>
      <c r="S379" s="287"/>
    </row>
    <row r="380" spans="1:19" x14ac:dyDescent="0.25">
      <c r="A380" s="286"/>
      <c r="O380" s="290"/>
      <c r="S380" s="287"/>
    </row>
    <row r="381" spans="1:19" x14ac:dyDescent="0.25">
      <c r="A381" s="286"/>
      <c r="O381" s="290"/>
      <c r="S381" s="287"/>
    </row>
    <row r="382" spans="1:19" x14ac:dyDescent="0.25">
      <c r="A382" s="286"/>
      <c r="O382" s="290"/>
      <c r="S382" s="287"/>
    </row>
    <row r="383" spans="1:19" x14ac:dyDescent="0.25">
      <c r="A383" s="286"/>
      <c r="O383" s="290"/>
      <c r="S383" s="287"/>
    </row>
    <row r="384" spans="1:19" x14ac:dyDescent="0.25">
      <c r="A384" s="286"/>
      <c r="O384" s="290"/>
      <c r="S384" s="287"/>
    </row>
    <row r="385" spans="1:19" x14ac:dyDescent="0.25">
      <c r="A385" s="286"/>
      <c r="O385" s="290"/>
      <c r="S385" s="287"/>
    </row>
    <row r="386" spans="1:19" x14ac:dyDescent="0.25">
      <c r="A386" s="286"/>
      <c r="O386" s="290"/>
      <c r="S386" s="287"/>
    </row>
    <row r="387" spans="1:19" x14ac:dyDescent="0.25">
      <c r="A387" s="286"/>
      <c r="O387" s="290"/>
      <c r="S387" s="287"/>
    </row>
    <row r="388" spans="1:19" x14ac:dyDescent="0.25">
      <c r="A388" s="286"/>
      <c r="O388" s="290"/>
      <c r="S388" s="287"/>
    </row>
    <row r="389" spans="1:19" x14ac:dyDescent="0.25">
      <c r="A389" s="286"/>
      <c r="O389" s="290"/>
      <c r="S389" s="287"/>
    </row>
    <row r="390" spans="1:19" x14ac:dyDescent="0.25">
      <c r="A390" s="286"/>
      <c r="O390" s="290"/>
      <c r="S390" s="287"/>
    </row>
    <row r="391" spans="1:19" x14ac:dyDescent="0.25">
      <c r="A391" s="286"/>
      <c r="O391" s="290"/>
      <c r="S391" s="287"/>
    </row>
    <row r="392" spans="1:19" x14ac:dyDescent="0.25">
      <c r="A392" s="286"/>
      <c r="O392" s="290"/>
      <c r="S392" s="287"/>
    </row>
    <row r="393" spans="1:19" ht="13.8" thickBot="1" x14ac:dyDescent="0.3">
      <c r="A393" s="286"/>
      <c r="O393" s="291"/>
      <c r="S393" s="287"/>
    </row>
    <row r="394" spans="1:19" x14ac:dyDescent="0.25">
      <c r="B394" s="288"/>
      <c r="C394" s="288"/>
      <c r="D394" s="288"/>
      <c r="E394" s="288"/>
      <c r="F394" s="288"/>
      <c r="G394" s="288"/>
      <c r="H394" s="288"/>
      <c r="I394" s="288"/>
      <c r="J394" s="288"/>
      <c r="K394" s="288"/>
      <c r="L394" s="288"/>
      <c r="M394" s="288"/>
      <c r="N394" s="288"/>
      <c r="O394" s="288"/>
      <c r="P394" s="288"/>
      <c r="Q394" s="288"/>
      <c r="R394" s="288"/>
    </row>
    <row r="395" spans="1:19" ht="13.8" thickBot="1" x14ac:dyDescent="0.3">
      <c r="B395" s="285"/>
      <c r="C395" s="285"/>
      <c r="D395" s="285"/>
      <c r="E395" s="285"/>
      <c r="F395" s="285"/>
      <c r="G395" s="285"/>
      <c r="H395" s="285"/>
      <c r="I395" s="285"/>
      <c r="J395" s="285"/>
      <c r="K395" s="285"/>
      <c r="L395" s="285"/>
      <c r="M395" s="285"/>
      <c r="N395" s="285"/>
      <c r="O395" s="285"/>
      <c r="P395" s="285"/>
      <c r="Q395" s="285"/>
      <c r="R395" s="285"/>
    </row>
    <row r="396" spans="1:19" ht="13.8" thickBot="1" x14ac:dyDescent="0.3">
      <c r="A396" s="286"/>
      <c r="K396" s="349" t="str">
        <f>Translations!$A$112 &amp; ":"</f>
        <v>Leak #:</v>
      </c>
      <c r="L396" s="349"/>
      <c r="M396" s="350">
        <f>IF(ISBLANK('June-2023'!B25),"",'June-2023'!B25)</f>
        <v>18</v>
      </c>
      <c r="N396" s="351"/>
      <c r="O396" s="352" t="str">
        <f>Translations!$A$116 &amp; ":"</f>
        <v>Location:</v>
      </c>
      <c r="P396" s="349"/>
      <c r="Q396" s="350" t="str">
        <f>IF(ISBLANK('June-2023'!D25),"",'June-2023'!D25)</f>
        <v>9B 103</v>
      </c>
      <c r="R396" s="353"/>
      <c r="S396" s="287"/>
    </row>
    <row r="397" spans="1:19" x14ac:dyDescent="0.25">
      <c r="A397" s="286"/>
      <c r="O397" s="341" t="str">
        <f>Translations!$A$117 &amp; ":"</f>
        <v>Comments:</v>
      </c>
      <c r="P397" s="342"/>
      <c r="Q397" s="343" t="str">
        <f>IF(ISBLANK('June-2023'!H25),"",'June-2023'!H25)</f>
        <v xml:space="preserve">Left side of jig </v>
      </c>
      <c r="R397" s="344"/>
      <c r="S397" s="287"/>
    </row>
    <row r="398" spans="1:19" x14ac:dyDescent="0.25">
      <c r="A398" s="286"/>
      <c r="K398" s="345" t="str">
        <f>Translations!$A$113 &amp; ":"</f>
        <v>Leak Repaired:</v>
      </c>
      <c r="L398" s="345"/>
      <c r="M398" s="346" t="str">
        <f>IF(ISBLANK('June-2023'!K25),"",'June-2023'!K25)</f>
        <v>N</v>
      </c>
      <c r="N398" s="347"/>
      <c r="O398" s="290"/>
      <c r="S398" s="287"/>
    </row>
    <row r="399" spans="1:19" x14ac:dyDescent="0.25">
      <c r="A399" s="286"/>
      <c r="O399" s="290"/>
      <c r="S399" s="287"/>
    </row>
    <row r="400" spans="1:19" x14ac:dyDescent="0.25">
      <c r="A400" s="286"/>
      <c r="K400" s="345" t="str">
        <f>Translations!$A$114 &amp; ":"</f>
        <v>Gas:</v>
      </c>
      <c r="L400" s="345"/>
      <c r="M400" s="292" t="str">
        <f>IF(ISBLANK('June-2023'!E25),"",'June-2023'!E25)</f>
        <v>Air</v>
      </c>
      <c r="N400" s="289"/>
      <c r="O400" s="290"/>
      <c r="S400" s="287"/>
    </row>
    <row r="401" spans="1:19" x14ac:dyDescent="0.25">
      <c r="A401" s="286"/>
      <c r="O401" s="290"/>
      <c r="S401" s="287"/>
    </row>
    <row r="402" spans="1:19" x14ac:dyDescent="0.25">
      <c r="A402" s="286"/>
      <c r="K402" s="345" t="str">
        <f>Translations!$A$115 &amp; ":"</f>
        <v>Cost:</v>
      </c>
      <c r="L402" s="345"/>
      <c r="M402" s="348">
        <f>IF(ISBLANK('June-2023'!M25),"",'June-2023'!M25)</f>
        <v>716.00016674469771</v>
      </c>
      <c r="N402" s="347"/>
      <c r="O402" s="290"/>
      <c r="S402" s="287"/>
    </row>
    <row r="403" spans="1:19" x14ac:dyDescent="0.25">
      <c r="A403" s="286"/>
      <c r="O403" s="290"/>
      <c r="S403" s="287"/>
    </row>
    <row r="404" spans="1:19" x14ac:dyDescent="0.25">
      <c r="A404" s="286"/>
      <c r="O404" s="290"/>
      <c r="S404" s="287"/>
    </row>
    <row r="405" spans="1:19" x14ac:dyDescent="0.25">
      <c r="A405" s="286"/>
      <c r="O405" s="290"/>
      <c r="S405" s="287"/>
    </row>
    <row r="406" spans="1:19" x14ac:dyDescent="0.25">
      <c r="A406" s="286"/>
      <c r="O406" s="290"/>
      <c r="S406" s="287"/>
    </row>
    <row r="407" spans="1:19" x14ac:dyDescent="0.25">
      <c r="A407" s="286"/>
      <c r="O407" s="290"/>
      <c r="S407" s="287"/>
    </row>
    <row r="408" spans="1:19" x14ac:dyDescent="0.25">
      <c r="A408" s="286"/>
      <c r="O408" s="290"/>
      <c r="S408" s="287"/>
    </row>
    <row r="409" spans="1:19" x14ac:dyDescent="0.25">
      <c r="A409" s="286"/>
      <c r="O409" s="290"/>
      <c r="S409" s="287"/>
    </row>
    <row r="410" spans="1:19" x14ac:dyDescent="0.25">
      <c r="A410" s="286"/>
      <c r="O410" s="290"/>
      <c r="S410" s="287"/>
    </row>
    <row r="411" spans="1:19" x14ac:dyDescent="0.25">
      <c r="A411" s="286"/>
      <c r="O411" s="290"/>
      <c r="S411" s="287"/>
    </row>
    <row r="412" spans="1:19" x14ac:dyDescent="0.25">
      <c r="A412" s="286"/>
      <c r="O412" s="290"/>
      <c r="S412" s="287"/>
    </row>
    <row r="413" spans="1:19" x14ac:dyDescent="0.25">
      <c r="A413" s="286"/>
      <c r="O413" s="290"/>
      <c r="S413" s="287"/>
    </row>
    <row r="414" spans="1:19" x14ac:dyDescent="0.25">
      <c r="A414" s="286"/>
      <c r="O414" s="290"/>
      <c r="S414" s="287"/>
    </row>
    <row r="415" spans="1:19" x14ac:dyDescent="0.25">
      <c r="A415" s="286"/>
      <c r="O415" s="290"/>
      <c r="S415" s="287"/>
    </row>
    <row r="416" spans="1:19" ht="13.8" thickBot="1" x14ac:dyDescent="0.3">
      <c r="A416" s="286"/>
      <c r="O416" s="291"/>
      <c r="S416" s="287"/>
    </row>
    <row r="417" spans="1:19" x14ac:dyDescent="0.25">
      <c r="B417" s="288"/>
      <c r="C417" s="288"/>
      <c r="D417" s="288"/>
      <c r="E417" s="288"/>
      <c r="F417" s="288"/>
      <c r="G417" s="288"/>
      <c r="H417" s="288"/>
      <c r="I417" s="288"/>
      <c r="J417" s="288"/>
      <c r="K417" s="288"/>
      <c r="L417" s="288"/>
      <c r="M417" s="288"/>
      <c r="N417" s="288"/>
      <c r="O417" s="288"/>
      <c r="P417" s="288"/>
      <c r="Q417" s="288"/>
      <c r="R417" s="288"/>
    </row>
    <row r="418" spans="1:19" ht="13.8" thickBot="1" x14ac:dyDescent="0.3">
      <c r="B418" s="285"/>
      <c r="C418" s="285"/>
      <c r="D418" s="285"/>
      <c r="E418" s="285"/>
      <c r="F418" s="285"/>
      <c r="G418" s="285"/>
      <c r="H418" s="285"/>
      <c r="I418" s="285"/>
      <c r="J418" s="285"/>
      <c r="K418" s="285"/>
      <c r="L418" s="285"/>
      <c r="M418" s="285"/>
      <c r="N418" s="285"/>
      <c r="O418" s="285"/>
      <c r="P418" s="285"/>
      <c r="Q418" s="285"/>
      <c r="R418" s="285"/>
    </row>
    <row r="419" spans="1:19" ht="13.8" thickBot="1" x14ac:dyDescent="0.3">
      <c r="A419" s="286"/>
      <c r="K419" s="349" t="str">
        <f>Translations!$A$112 &amp; ":"</f>
        <v>Leak #:</v>
      </c>
      <c r="L419" s="349"/>
      <c r="M419" s="350">
        <f>IF(ISBLANK('June-2023'!B26),"",'June-2023'!B26)</f>
        <v>19</v>
      </c>
      <c r="N419" s="351"/>
      <c r="O419" s="352" t="str">
        <f>Translations!$A$116 &amp; ":"</f>
        <v>Location:</v>
      </c>
      <c r="P419" s="349"/>
      <c r="Q419" s="350" t="str">
        <f>IF(ISBLANK('June-2023'!D26),"",'June-2023'!D26)</f>
        <v>9D 102</v>
      </c>
      <c r="R419" s="353"/>
      <c r="S419" s="287"/>
    </row>
    <row r="420" spans="1:19" x14ac:dyDescent="0.25">
      <c r="A420" s="286"/>
      <c r="O420" s="341" t="str">
        <f>Translations!$A$117 &amp; ":"</f>
        <v>Comments:</v>
      </c>
      <c r="P420" s="342"/>
      <c r="Q420" s="343" t="str">
        <f>IF(ISBLANK('June-2023'!H26),"",'June-2023'!H26)</f>
        <v>Bottom side hose</v>
      </c>
      <c r="R420" s="344"/>
      <c r="S420" s="287"/>
    </row>
    <row r="421" spans="1:19" x14ac:dyDescent="0.25">
      <c r="A421" s="286"/>
      <c r="K421" s="345" t="str">
        <f>Translations!$A$113 &amp; ":"</f>
        <v>Leak Repaired:</v>
      </c>
      <c r="L421" s="345"/>
      <c r="M421" s="346" t="str">
        <f>IF(ISBLANK('June-2023'!K26),"",'June-2023'!K26)</f>
        <v>N</v>
      </c>
      <c r="N421" s="347"/>
      <c r="O421" s="290"/>
      <c r="S421" s="287"/>
    </row>
    <row r="422" spans="1:19" x14ac:dyDescent="0.25">
      <c r="A422" s="286"/>
      <c r="O422" s="290"/>
      <c r="S422" s="287"/>
    </row>
    <row r="423" spans="1:19" x14ac:dyDescent="0.25">
      <c r="A423" s="286"/>
      <c r="K423" s="345" t="str">
        <f>Translations!$A$114 &amp; ":"</f>
        <v>Gas:</v>
      </c>
      <c r="L423" s="345"/>
      <c r="M423" s="292" t="str">
        <f>IF(ISBLANK('June-2023'!E26),"",'June-2023'!E26)</f>
        <v>Air</v>
      </c>
      <c r="N423" s="289"/>
      <c r="O423" s="290"/>
      <c r="S423" s="287"/>
    </row>
    <row r="424" spans="1:19" x14ac:dyDescent="0.25">
      <c r="A424" s="286"/>
      <c r="O424" s="290"/>
      <c r="S424" s="287"/>
    </row>
    <row r="425" spans="1:19" x14ac:dyDescent="0.25">
      <c r="A425" s="286"/>
      <c r="K425" s="345" t="str">
        <f>Translations!$A$115 &amp; ":"</f>
        <v>Cost:</v>
      </c>
      <c r="L425" s="345"/>
      <c r="M425" s="348">
        <f>IF(ISBLANK('June-2023'!M26),"",'June-2023'!M26)</f>
        <v>702.66679397442113</v>
      </c>
      <c r="N425" s="347"/>
      <c r="O425" s="290"/>
      <c r="S425" s="287"/>
    </row>
    <row r="426" spans="1:19" x14ac:dyDescent="0.25">
      <c r="A426" s="286"/>
      <c r="O426" s="290"/>
      <c r="S426" s="287"/>
    </row>
    <row r="427" spans="1:19" x14ac:dyDescent="0.25">
      <c r="A427" s="286"/>
      <c r="O427" s="290"/>
      <c r="S427" s="287"/>
    </row>
    <row r="428" spans="1:19" x14ac:dyDescent="0.25">
      <c r="A428" s="286"/>
      <c r="O428" s="290"/>
      <c r="S428" s="287"/>
    </row>
    <row r="429" spans="1:19" x14ac:dyDescent="0.25">
      <c r="A429" s="286"/>
      <c r="O429" s="290"/>
      <c r="S429" s="287"/>
    </row>
    <row r="430" spans="1:19" x14ac:dyDescent="0.25">
      <c r="A430" s="286"/>
      <c r="O430" s="290"/>
      <c r="S430" s="287"/>
    </row>
    <row r="431" spans="1:19" x14ac:dyDescent="0.25">
      <c r="A431" s="286"/>
      <c r="O431" s="290"/>
      <c r="S431" s="287"/>
    </row>
    <row r="432" spans="1:19" x14ac:dyDescent="0.25">
      <c r="A432" s="286"/>
      <c r="O432" s="290"/>
      <c r="S432" s="287"/>
    </row>
    <row r="433" spans="1:19" x14ac:dyDescent="0.25">
      <c r="A433" s="286"/>
      <c r="O433" s="290"/>
      <c r="S433" s="287"/>
    </row>
    <row r="434" spans="1:19" x14ac:dyDescent="0.25">
      <c r="A434" s="286"/>
      <c r="O434" s="290"/>
      <c r="S434" s="287"/>
    </row>
    <row r="435" spans="1:19" x14ac:dyDescent="0.25">
      <c r="A435" s="286"/>
      <c r="O435" s="290"/>
      <c r="S435" s="287"/>
    </row>
    <row r="436" spans="1:19" x14ac:dyDescent="0.25">
      <c r="A436" s="286"/>
      <c r="O436" s="290"/>
      <c r="S436" s="287"/>
    </row>
    <row r="437" spans="1:19" x14ac:dyDescent="0.25">
      <c r="A437" s="286"/>
      <c r="O437" s="290"/>
      <c r="S437" s="287"/>
    </row>
    <row r="438" spans="1:19" x14ac:dyDescent="0.25">
      <c r="A438" s="286"/>
      <c r="O438" s="290"/>
      <c r="S438" s="287"/>
    </row>
    <row r="439" spans="1:19" ht="13.8" thickBot="1" x14ac:dyDescent="0.3">
      <c r="A439" s="286"/>
      <c r="O439" s="291"/>
      <c r="S439" s="287"/>
    </row>
    <row r="440" spans="1:19" x14ac:dyDescent="0.25">
      <c r="B440" s="288"/>
      <c r="C440" s="288"/>
      <c r="D440" s="288"/>
      <c r="E440" s="288"/>
      <c r="F440" s="288"/>
      <c r="G440" s="288"/>
      <c r="H440" s="288"/>
      <c r="I440" s="288"/>
      <c r="J440" s="288"/>
      <c r="K440" s="288"/>
      <c r="L440" s="288"/>
      <c r="M440" s="288"/>
      <c r="N440" s="288"/>
      <c r="O440" s="288"/>
      <c r="P440" s="288"/>
      <c r="Q440" s="288"/>
      <c r="R440" s="288"/>
    </row>
    <row r="441" spans="1:19" ht="13.8" thickBot="1" x14ac:dyDescent="0.3">
      <c r="B441" s="285"/>
      <c r="C441" s="285"/>
      <c r="D441" s="285"/>
      <c r="E441" s="285"/>
      <c r="F441" s="285"/>
      <c r="G441" s="285"/>
      <c r="H441" s="285"/>
      <c r="I441" s="285"/>
      <c r="J441" s="285"/>
      <c r="K441" s="285"/>
      <c r="L441" s="285"/>
      <c r="M441" s="285"/>
      <c r="N441" s="285"/>
      <c r="O441" s="285"/>
      <c r="P441" s="285"/>
      <c r="Q441" s="285"/>
      <c r="R441" s="285"/>
    </row>
    <row r="442" spans="1:19" ht="13.8" thickBot="1" x14ac:dyDescent="0.3">
      <c r="A442" s="286"/>
      <c r="K442" s="349" t="str">
        <f>Translations!$A$112 &amp; ":"</f>
        <v>Leak #:</v>
      </c>
      <c r="L442" s="349"/>
      <c r="M442" s="350">
        <f>IF(ISBLANK('June-2023'!B27),"",'June-2023'!B27)</f>
        <v>20</v>
      </c>
      <c r="N442" s="351"/>
      <c r="O442" s="352" t="str">
        <f>Translations!$A$116 &amp; ":"</f>
        <v>Location:</v>
      </c>
      <c r="P442" s="349"/>
      <c r="Q442" s="350" t="str">
        <f>IF(ISBLANK('June-2023'!D27),"",'June-2023'!D27)</f>
        <v>9D 103</v>
      </c>
      <c r="R442" s="353"/>
      <c r="S442" s="287"/>
    </row>
    <row r="443" spans="1:19" x14ac:dyDescent="0.25">
      <c r="A443" s="286"/>
      <c r="O443" s="341" t="str">
        <f>Translations!$A$117 &amp; ":"</f>
        <v>Comments:</v>
      </c>
      <c r="P443" s="342"/>
      <c r="Q443" s="343" t="str">
        <f>IF(ISBLANK('June-2023'!H27),"",'June-2023'!H27)</f>
        <v xml:space="preserve">left side of jug </v>
      </c>
      <c r="R443" s="344"/>
      <c r="S443" s="287"/>
    </row>
    <row r="444" spans="1:19" x14ac:dyDescent="0.25">
      <c r="A444" s="286"/>
      <c r="K444" s="345" t="str">
        <f>Translations!$A$113 &amp; ":"</f>
        <v>Leak Repaired:</v>
      </c>
      <c r="L444" s="345"/>
      <c r="M444" s="346" t="str">
        <f>IF(ISBLANK('June-2023'!K27),"",'June-2023'!K27)</f>
        <v>N</v>
      </c>
      <c r="N444" s="347"/>
      <c r="O444" s="290"/>
      <c r="S444" s="287"/>
    </row>
    <row r="445" spans="1:19" x14ac:dyDescent="0.25">
      <c r="A445" s="286"/>
      <c r="O445" s="290"/>
      <c r="S445" s="287"/>
    </row>
    <row r="446" spans="1:19" x14ac:dyDescent="0.25">
      <c r="A446" s="286"/>
      <c r="K446" s="345" t="str">
        <f>Translations!$A$114 &amp; ":"</f>
        <v>Gas:</v>
      </c>
      <c r="L446" s="345"/>
      <c r="M446" s="292" t="str">
        <f>IF(ISBLANK('June-2023'!E27),"",'June-2023'!E27)</f>
        <v>Air</v>
      </c>
      <c r="N446" s="289"/>
      <c r="O446" s="290"/>
      <c r="S446" s="287"/>
    </row>
    <row r="447" spans="1:19" x14ac:dyDescent="0.25">
      <c r="A447" s="286"/>
      <c r="O447" s="290"/>
      <c r="S447" s="287"/>
    </row>
    <row r="448" spans="1:19" x14ac:dyDescent="0.25">
      <c r="A448" s="286"/>
      <c r="K448" s="345" t="str">
        <f>Translations!$A$115 &amp; ":"</f>
        <v>Cost:</v>
      </c>
      <c r="L448" s="345"/>
      <c r="M448" s="348">
        <f>IF(ISBLANK('June-2023'!M27),"",'June-2023'!M27)</f>
        <v>742.88047109030549</v>
      </c>
      <c r="N448" s="347"/>
      <c r="O448" s="290"/>
      <c r="S448" s="287"/>
    </row>
    <row r="449" spans="1:19" x14ac:dyDescent="0.25">
      <c r="A449" s="286"/>
      <c r="O449" s="290"/>
      <c r="S449" s="287"/>
    </row>
    <row r="450" spans="1:19" x14ac:dyDescent="0.25">
      <c r="A450" s="286"/>
      <c r="O450" s="290"/>
      <c r="S450" s="287"/>
    </row>
    <row r="451" spans="1:19" x14ac:dyDescent="0.25">
      <c r="A451" s="286"/>
      <c r="O451" s="290"/>
      <c r="S451" s="287"/>
    </row>
    <row r="452" spans="1:19" x14ac:dyDescent="0.25">
      <c r="A452" s="286"/>
      <c r="O452" s="290"/>
      <c r="S452" s="287"/>
    </row>
    <row r="453" spans="1:19" x14ac:dyDescent="0.25">
      <c r="A453" s="286"/>
      <c r="O453" s="290"/>
      <c r="S453" s="287"/>
    </row>
    <row r="454" spans="1:19" x14ac:dyDescent="0.25">
      <c r="A454" s="286"/>
      <c r="O454" s="290"/>
      <c r="S454" s="287"/>
    </row>
    <row r="455" spans="1:19" x14ac:dyDescent="0.25">
      <c r="A455" s="286"/>
      <c r="O455" s="290"/>
      <c r="S455" s="287"/>
    </row>
    <row r="456" spans="1:19" x14ac:dyDescent="0.25">
      <c r="A456" s="286"/>
      <c r="O456" s="290"/>
      <c r="S456" s="287"/>
    </row>
    <row r="457" spans="1:19" x14ac:dyDescent="0.25">
      <c r="A457" s="286"/>
      <c r="O457" s="290"/>
      <c r="S457" s="287"/>
    </row>
    <row r="458" spans="1:19" x14ac:dyDescent="0.25">
      <c r="A458" s="286"/>
      <c r="O458" s="290"/>
      <c r="S458" s="287"/>
    </row>
    <row r="459" spans="1:19" x14ac:dyDescent="0.25">
      <c r="A459" s="286"/>
      <c r="O459" s="290"/>
      <c r="S459" s="287"/>
    </row>
    <row r="460" spans="1:19" x14ac:dyDescent="0.25">
      <c r="A460" s="286"/>
      <c r="O460" s="290"/>
      <c r="S460" s="287"/>
    </row>
    <row r="461" spans="1:19" x14ac:dyDescent="0.25">
      <c r="A461" s="286"/>
      <c r="O461" s="290"/>
      <c r="S461" s="287"/>
    </row>
    <row r="462" spans="1:19" ht="13.8" thickBot="1" x14ac:dyDescent="0.3">
      <c r="A462" s="286"/>
      <c r="O462" s="291"/>
      <c r="S462" s="287"/>
    </row>
    <row r="463" spans="1:19" x14ac:dyDescent="0.25">
      <c r="B463" s="288"/>
      <c r="C463" s="288"/>
      <c r="D463" s="288"/>
      <c r="E463" s="288"/>
      <c r="F463" s="288"/>
      <c r="G463" s="288"/>
      <c r="H463" s="288"/>
      <c r="I463" s="288"/>
      <c r="J463" s="288"/>
      <c r="K463" s="288"/>
      <c r="L463" s="288"/>
      <c r="M463" s="288"/>
      <c r="N463" s="288"/>
      <c r="O463" s="288"/>
      <c r="P463" s="288"/>
      <c r="Q463" s="288"/>
      <c r="R463" s="288"/>
    </row>
    <row r="464" spans="1:19" ht="13.8" thickBot="1" x14ac:dyDescent="0.3">
      <c r="B464" s="285"/>
      <c r="C464" s="285"/>
      <c r="D464" s="285"/>
      <c r="E464" s="285"/>
      <c r="F464" s="285"/>
      <c r="G464" s="285"/>
      <c r="H464" s="285"/>
      <c r="I464" s="285"/>
      <c r="J464" s="285"/>
      <c r="K464" s="285"/>
      <c r="L464" s="285"/>
      <c r="M464" s="285"/>
      <c r="N464" s="285"/>
      <c r="O464" s="285"/>
      <c r="P464" s="285"/>
      <c r="Q464" s="285"/>
      <c r="R464" s="285"/>
    </row>
    <row r="465" spans="1:19" ht="13.8" thickBot="1" x14ac:dyDescent="0.3">
      <c r="A465" s="286"/>
      <c r="K465" s="349" t="str">
        <f>Translations!$A$112 &amp; ":"</f>
        <v>Leak #:</v>
      </c>
      <c r="L465" s="349"/>
      <c r="M465" s="350">
        <f>IF(ISBLANK('June-2023'!B28),"",'June-2023'!B28)</f>
        <v>21</v>
      </c>
      <c r="N465" s="351"/>
      <c r="O465" s="352" t="str">
        <f>Translations!$A$116 &amp; ":"</f>
        <v>Location:</v>
      </c>
      <c r="P465" s="349"/>
      <c r="Q465" s="350" t="str">
        <f>IF(ISBLANK('June-2023'!D28),"",'June-2023'!D28)</f>
        <v xml:space="preserve">10A 102 </v>
      </c>
      <c r="R465" s="353"/>
      <c r="S465" s="287"/>
    </row>
    <row r="466" spans="1:19" x14ac:dyDescent="0.25">
      <c r="A466" s="286"/>
      <c r="O466" s="341" t="str">
        <f>Translations!$A$117 &amp; ":"</f>
        <v>Comments:</v>
      </c>
      <c r="P466" s="342"/>
      <c r="Q466" s="343" t="str">
        <f>IF(ISBLANK('June-2023'!H28),"",'June-2023'!H28)</f>
        <v xml:space="preserve">middle of jig back valve </v>
      </c>
      <c r="R466" s="344"/>
      <c r="S466" s="287"/>
    </row>
    <row r="467" spans="1:19" x14ac:dyDescent="0.25">
      <c r="A467" s="286"/>
      <c r="K467" s="345" t="str">
        <f>Translations!$A$113 &amp; ":"</f>
        <v>Leak Repaired:</v>
      </c>
      <c r="L467" s="345"/>
      <c r="M467" s="346" t="str">
        <f>IF(ISBLANK('June-2023'!K28),"",'June-2023'!K28)</f>
        <v>N</v>
      </c>
      <c r="N467" s="347"/>
      <c r="O467" s="290"/>
      <c r="S467" s="287"/>
    </row>
    <row r="468" spans="1:19" x14ac:dyDescent="0.25">
      <c r="A468" s="286"/>
      <c r="O468" s="290"/>
      <c r="S468" s="287"/>
    </row>
    <row r="469" spans="1:19" x14ac:dyDescent="0.25">
      <c r="A469" s="286"/>
      <c r="K469" s="345" t="str">
        <f>Translations!$A$114 &amp; ":"</f>
        <v>Gas:</v>
      </c>
      <c r="L469" s="345"/>
      <c r="M469" s="292" t="str">
        <f>IF(ISBLANK('June-2023'!E28),"",'June-2023'!E28)</f>
        <v>Air</v>
      </c>
      <c r="N469" s="289"/>
      <c r="O469" s="290"/>
      <c r="S469" s="287"/>
    </row>
    <row r="470" spans="1:19" x14ac:dyDescent="0.25">
      <c r="A470" s="286"/>
      <c r="O470" s="290"/>
      <c r="S470" s="287"/>
    </row>
    <row r="471" spans="1:19" x14ac:dyDescent="0.25">
      <c r="A471" s="286"/>
      <c r="K471" s="345" t="str">
        <f>Translations!$A$115 &amp; ":"</f>
        <v>Cost:</v>
      </c>
      <c r="L471" s="345"/>
      <c r="M471" s="348">
        <f>IF(ISBLANK('June-2023'!M28),"",'June-2023'!M28)</f>
        <v>689.40537248029636</v>
      </c>
      <c r="N471" s="347"/>
      <c r="O471" s="290"/>
      <c r="S471" s="287"/>
    </row>
    <row r="472" spans="1:19" x14ac:dyDescent="0.25">
      <c r="A472" s="286"/>
      <c r="O472" s="290"/>
      <c r="S472" s="287"/>
    </row>
    <row r="473" spans="1:19" x14ac:dyDescent="0.25">
      <c r="A473" s="286"/>
      <c r="O473" s="290"/>
      <c r="S473" s="287"/>
    </row>
    <row r="474" spans="1:19" x14ac:dyDescent="0.25">
      <c r="A474" s="286"/>
      <c r="O474" s="290"/>
      <c r="S474" s="287"/>
    </row>
    <row r="475" spans="1:19" x14ac:dyDescent="0.25">
      <c r="A475" s="286"/>
      <c r="O475" s="290"/>
      <c r="S475" s="287"/>
    </row>
    <row r="476" spans="1:19" x14ac:dyDescent="0.25">
      <c r="A476" s="286"/>
      <c r="O476" s="290"/>
      <c r="S476" s="287"/>
    </row>
    <row r="477" spans="1:19" x14ac:dyDescent="0.25">
      <c r="A477" s="286"/>
      <c r="O477" s="290"/>
      <c r="S477" s="287"/>
    </row>
    <row r="478" spans="1:19" x14ac:dyDescent="0.25">
      <c r="A478" s="286"/>
      <c r="O478" s="290"/>
      <c r="S478" s="287"/>
    </row>
    <row r="479" spans="1:19" x14ac:dyDescent="0.25">
      <c r="A479" s="286"/>
      <c r="O479" s="290"/>
      <c r="S479" s="287"/>
    </row>
    <row r="480" spans="1:19" x14ac:dyDescent="0.25">
      <c r="A480" s="286"/>
      <c r="O480" s="290"/>
      <c r="S480" s="287"/>
    </row>
    <row r="481" spans="1:19" x14ac:dyDescent="0.25">
      <c r="A481" s="286"/>
      <c r="O481" s="290"/>
      <c r="S481" s="287"/>
    </row>
    <row r="482" spans="1:19" x14ac:dyDescent="0.25">
      <c r="A482" s="286"/>
      <c r="O482" s="290"/>
      <c r="S482" s="287"/>
    </row>
    <row r="483" spans="1:19" x14ac:dyDescent="0.25">
      <c r="A483" s="286"/>
      <c r="O483" s="290"/>
      <c r="S483" s="287"/>
    </row>
    <row r="484" spans="1:19" x14ac:dyDescent="0.25">
      <c r="A484" s="286"/>
      <c r="O484" s="290"/>
      <c r="S484" s="287"/>
    </row>
    <row r="485" spans="1:19" ht="13.8" thickBot="1" x14ac:dyDescent="0.3">
      <c r="A485" s="286"/>
      <c r="O485" s="291"/>
      <c r="S485" s="287"/>
    </row>
    <row r="486" spans="1:19" x14ac:dyDescent="0.25">
      <c r="B486" s="288"/>
      <c r="C486" s="288"/>
      <c r="D486" s="288"/>
      <c r="E486" s="288"/>
      <c r="F486" s="288"/>
      <c r="G486" s="288"/>
      <c r="H486" s="288"/>
      <c r="I486" s="288"/>
      <c r="J486" s="288"/>
      <c r="K486" s="288"/>
      <c r="L486" s="288"/>
      <c r="M486" s="288"/>
      <c r="N486" s="288"/>
      <c r="O486" s="288"/>
      <c r="P486" s="288"/>
      <c r="Q486" s="288"/>
      <c r="R486" s="288"/>
    </row>
    <row r="487" spans="1:19" ht="13.8" thickBot="1" x14ac:dyDescent="0.3">
      <c r="B487" s="285"/>
      <c r="C487" s="285"/>
      <c r="D487" s="285"/>
      <c r="E487" s="285"/>
      <c r="F487" s="285"/>
      <c r="G487" s="285"/>
      <c r="H487" s="285"/>
      <c r="I487" s="285"/>
      <c r="J487" s="285"/>
      <c r="K487" s="285"/>
      <c r="L487" s="285"/>
      <c r="M487" s="285"/>
      <c r="N487" s="285"/>
      <c r="O487" s="285"/>
      <c r="P487" s="285"/>
      <c r="Q487" s="285"/>
      <c r="R487" s="285"/>
    </row>
    <row r="488" spans="1:19" ht="13.8" thickBot="1" x14ac:dyDescent="0.3">
      <c r="A488" s="286"/>
      <c r="K488" s="349" t="str">
        <f>Translations!$A$112 &amp; ":"</f>
        <v>Leak #:</v>
      </c>
      <c r="L488" s="349"/>
      <c r="M488" s="350">
        <f>IF(ISBLANK('June-2023'!B29),"",'June-2023'!B29)</f>
        <v>22</v>
      </c>
      <c r="N488" s="351"/>
      <c r="O488" s="352" t="str">
        <f>Translations!$A$116 &amp; ":"</f>
        <v>Location:</v>
      </c>
      <c r="P488" s="349"/>
      <c r="Q488" s="350" t="str">
        <f>IF(ISBLANK('June-2023'!D29),"",'June-2023'!D29)</f>
        <v xml:space="preserve">10 B bolt welder </v>
      </c>
      <c r="R488" s="353"/>
      <c r="S488" s="287"/>
    </row>
    <row r="489" spans="1:19" x14ac:dyDescent="0.25">
      <c r="A489" s="286"/>
      <c r="O489" s="341" t="str">
        <f>Translations!$A$117 &amp; ":"</f>
        <v>Comments:</v>
      </c>
      <c r="P489" s="342"/>
      <c r="Q489" s="343" t="str">
        <f>IF(ISBLANK('June-2023'!H29),"",'June-2023'!H29)</f>
        <v xml:space="preserve">left side air line </v>
      </c>
      <c r="R489" s="344"/>
      <c r="S489" s="287"/>
    </row>
    <row r="490" spans="1:19" x14ac:dyDescent="0.25">
      <c r="A490" s="286"/>
      <c r="K490" s="345" t="str">
        <f>Translations!$A$113 &amp; ":"</f>
        <v>Leak Repaired:</v>
      </c>
      <c r="L490" s="345"/>
      <c r="M490" s="346" t="str">
        <f>IF(ISBLANK('June-2023'!K29),"",'June-2023'!K29)</f>
        <v>N</v>
      </c>
      <c r="N490" s="347"/>
      <c r="O490" s="290"/>
      <c r="S490" s="287"/>
    </row>
    <row r="491" spans="1:19" x14ac:dyDescent="0.25">
      <c r="A491" s="286"/>
      <c r="O491" s="290"/>
      <c r="S491" s="287"/>
    </row>
    <row r="492" spans="1:19" x14ac:dyDescent="0.25">
      <c r="A492" s="286"/>
      <c r="K492" s="345" t="str">
        <f>Translations!$A$114 &amp; ":"</f>
        <v>Gas:</v>
      </c>
      <c r="L492" s="345"/>
      <c r="M492" s="292" t="str">
        <f>IF(ISBLANK('June-2023'!E29),"",'June-2023'!E29)</f>
        <v>Air</v>
      </c>
      <c r="N492" s="289"/>
      <c r="O492" s="290"/>
      <c r="S492" s="287"/>
    </row>
    <row r="493" spans="1:19" x14ac:dyDescent="0.25">
      <c r="A493" s="286"/>
      <c r="O493" s="290"/>
      <c r="S493" s="287"/>
    </row>
    <row r="494" spans="1:19" x14ac:dyDescent="0.25">
      <c r="A494" s="286"/>
      <c r="K494" s="345" t="str">
        <f>Translations!$A$115 &amp; ":"</f>
        <v>Cost:</v>
      </c>
      <c r="L494" s="345"/>
      <c r="M494" s="348">
        <f>IF(ISBLANK('June-2023'!M29),"",'June-2023'!M29)</f>
        <v>637.09118614152783</v>
      </c>
      <c r="N494" s="347"/>
      <c r="O494" s="290"/>
      <c r="S494" s="287"/>
    </row>
    <row r="495" spans="1:19" x14ac:dyDescent="0.25">
      <c r="A495" s="286"/>
      <c r="O495" s="290"/>
      <c r="S495" s="287"/>
    </row>
    <row r="496" spans="1:19" x14ac:dyDescent="0.25">
      <c r="A496" s="286"/>
      <c r="O496" s="290"/>
      <c r="S496" s="287"/>
    </row>
    <row r="497" spans="1:19" x14ac:dyDescent="0.25">
      <c r="A497" s="286"/>
      <c r="O497" s="290"/>
      <c r="S497" s="287"/>
    </row>
    <row r="498" spans="1:19" x14ac:dyDescent="0.25">
      <c r="A498" s="286"/>
      <c r="O498" s="290"/>
      <c r="S498" s="287"/>
    </row>
    <row r="499" spans="1:19" x14ac:dyDescent="0.25">
      <c r="A499" s="286"/>
      <c r="O499" s="290"/>
      <c r="S499" s="287"/>
    </row>
    <row r="500" spans="1:19" x14ac:dyDescent="0.25">
      <c r="A500" s="286"/>
      <c r="O500" s="290"/>
      <c r="S500" s="287"/>
    </row>
    <row r="501" spans="1:19" x14ac:dyDescent="0.25">
      <c r="A501" s="286"/>
      <c r="O501" s="290"/>
      <c r="S501" s="287"/>
    </row>
    <row r="502" spans="1:19" x14ac:dyDescent="0.25">
      <c r="A502" s="286"/>
      <c r="O502" s="290"/>
      <c r="S502" s="287"/>
    </row>
    <row r="503" spans="1:19" x14ac:dyDescent="0.25">
      <c r="A503" s="286"/>
      <c r="O503" s="290"/>
      <c r="S503" s="287"/>
    </row>
    <row r="504" spans="1:19" x14ac:dyDescent="0.25">
      <c r="A504" s="286"/>
      <c r="O504" s="290"/>
      <c r="S504" s="287"/>
    </row>
    <row r="505" spans="1:19" x14ac:dyDescent="0.25">
      <c r="A505" s="286"/>
      <c r="O505" s="290"/>
      <c r="S505" s="287"/>
    </row>
    <row r="506" spans="1:19" x14ac:dyDescent="0.25">
      <c r="A506" s="286"/>
      <c r="O506" s="290"/>
      <c r="S506" s="287"/>
    </row>
    <row r="507" spans="1:19" x14ac:dyDescent="0.25">
      <c r="A507" s="286"/>
      <c r="O507" s="290"/>
      <c r="S507" s="287"/>
    </row>
    <row r="508" spans="1:19" ht="13.8" thickBot="1" x14ac:dyDescent="0.3">
      <c r="A508" s="286"/>
      <c r="O508" s="291"/>
      <c r="S508" s="287"/>
    </row>
    <row r="509" spans="1:19" x14ac:dyDescent="0.25">
      <c r="B509" s="288"/>
      <c r="C509" s="288"/>
      <c r="D509" s="288"/>
      <c r="E509" s="288"/>
      <c r="F509" s="288"/>
      <c r="G509" s="288"/>
      <c r="H509" s="288"/>
      <c r="I509" s="288"/>
      <c r="J509" s="288"/>
      <c r="K509" s="288"/>
      <c r="L509" s="288"/>
      <c r="M509" s="288"/>
      <c r="N509" s="288"/>
      <c r="O509" s="288"/>
      <c r="P509" s="288"/>
      <c r="Q509" s="288"/>
      <c r="R509" s="288"/>
    </row>
    <row r="510" spans="1:19" ht="13.8" thickBot="1" x14ac:dyDescent="0.3">
      <c r="B510" s="285"/>
      <c r="C510" s="285"/>
      <c r="D510" s="285"/>
      <c r="E510" s="285"/>
      <c r="F510" s="285"/>
      <c r="G510" s="285"/>
      <c r="H510" s="285"/>
      <c r="I510" s="285"/>
      <c r="J510" s="285"/>
      <c r="K510" s="285"/>
      <c r="L510" s="285"/>
      <c r="M510" s="285"/>
      <c r="N510" s="285"/>
      <c r="O510" s="285"/>
      <c r="P510" s="285"/>
      <c r="Q510" s="285"/>
      <c r="R510" s="285"/>
    </row>
    <row r="511" spans="1:19" ht="13.8" thickBot="1" x14ac:dyDescent="0.3">
      <c r="A511" s="286"/>
      <c r="K511" s="349" t="str">
        <f>Translations!$A$112 &amp; ":"</f>
        <v>Leak #:</v>
      </c>
      <c r="L511" s="349"/>
      <c r="M511" s="350">
        <f>IF(ISBLANK('June-2023'!B30),"",'June-2023'!B30)</f>
        <v>23</v>
      </c>
      <c r="N511" s="351"/>
      <c r="O511" s="352" t="str">
        <f>Translations!$A$116 &amp; ":"</f>
        <v>Location:</v>
      </c>
      <c r="P511" s="349"/>
      <c r="Q511" s="350" t="str">
        <f>IF(ISBLANK('June-2023'!D30),"",'June-2023'!D30)</f>
        <v xml:space="preserve"> 10 b 101</v>
      </c>
      <c r="R511" s="353"/>
      <c r="S511" s="287"/>
    </row>
    <row r="512" spans="1:19" x14ac:dyDescent="0.25">
      <c r="A512" s="286"/>
      <c r="O512" s="341" t="str">
        <f>Translations!$A$117 &amp; ":"</f>
        <v>Comments:</v>
      </c>
      <c r="P512" s="342"/>
      <c r="Q512" s="343" t="str">
        <f>IF(ISBLANK('June-2023'!H30),"",'June-2023'!H30)</f>
        <v>bottom right hose</v>
      </c>
      <c r="R512" s="344"/>
      <c r="S512" s="287"/>
    </row>
    <row r="513" spans="1:19" x14ac:dyDescent="0.25">
      <c r="A513" s="286"/>
      <c r="K513" s="345" t="str">
        <f>Translations!$A$113 &amp; ":"</f>
        <v>Leak Repaired:</v>
      </c>
      <c r="L513" s="345"/>
      <c r="M513" s="346" t="str">
        <f>IF(ISBLANK('June-2023'!K30),"",'June-2023'!K30)</f>
        <v>N</v>
      </c>
      <c r="N513" s="347"/>
      <c r="O513" s="290"/>
      <c r="S513" s="287"/>
    </row>
    <row r="514" spans="1:19" x14ac:dyDescent="0.25">
      <c r="A514" s="286"/>
      <c r="O514" s="290"/>
      <c r="S514" s="287"/>
    </row>
    <row r="515" spans="1:19" x14ac:dyDescent="0.25">
      <c r="A515" s="286"/>
      <c r="K515" s="345" t="str">
        <f>Translations!$A$114 &amp; ":"</f>
        <v>Gas:</v>
      </c>
      <c r="L515" s="345"/>
      <c r="M515" s="292" t="str">
        <f>IF(ISBLANK('June-2023'!E30),"",'June-2023'!E30)</f>
        <v>Air</v>
      </c>
      <c r="N515" s="289"/>
      <c r="O515" s="290"/>
      <c r="S515" s="287"/>
    </row>
    <row r="516" spans="1:19" x14ac:dyDescent="0.25">
      <c r="A516" s="286"/>
      <c r="O516" s="290"/>
      <c r="S516" s="287"/>
    </row>
    <row r="517" spans="1:19" x14ac:dyDescent="0.25">
      <c r="A517" s="286"/>
      <c r="K517" s="345" t="str">
        <f>Translations!$A$115 &amp; ":"</f>
        <v>Cost:</v>
      </c>
      <c r="L517" s="345"/>
      <c r="M517" s="348">
        <f>IF(ISBLANK('June-2023'!M30),"",'June-2023'!M30)</f>
        <v>560.88501293676757</v>
      </c>
      <c r="N517" s="347"/>
      <c r="O517" s="290"/>
      <c r="S517" s="287"/>
    </row>
    <row r="518" spans="1:19" x14ac:dyDescent="0.25">
      <c r="A518" s="286"/>
      <c r="O518" s="290"/>
      <c r="S518" s="287"/>
    </row>
    <row r="519" spans="1:19" x14ac:dyDescent="0.25">
      <c r="A519" s="286"/>
      <c r="O519" s="290"/>
      <c r="S519" s="287"/>
    </row>
    <row r="520" spans="1:19" x14ac:dyDescent="0.25">
      <c r="A520" s="286"/>
      <c r="O520" s="290"/>
      <c r="S520" s="287"/>
    </row>
    <row r="521" spans="1:19" x14ac:dyDescent="0.25">
      <c r="A521" s="286"/>
      <c r="O521" s="290"/>
      <c r="S521" s="287"/>
    </row>
    <row r="522" spans="1:19" x14ac:dyDescent="0.25">
      <c r="A522" s="286"/>
      <c r="O522" s="290"/>
      <c r="S522" s="287"/>
    </row>
    <row r="523" spans="1:19" x14ac:dyDescent="0.25">
      <c r="A523" s="286"/>
      <c r="O523" s="290"/>
      <c r="S523" s="287"/>
    </row>
    <row r="524" spans="1:19" x14ac:dyDescent="0.25">
      <c r="A524" s="286"/>
      <c r="O524" s="290"/>
      <c r="S524" s="287"/>
    </row>
    <row r="525" spans="1:19" x14ac:dyDescent="0.25">
      <c r="A525" s="286"/>
      <c r="O525" s="290"/>
      <c r="S525" s="287"/>
    </row>
    <row r="526" spans="1:19" x14ac:dyDescent="0.25">
      <c r="A526" s="286"/>
      <c r="O526" s="290"/>
      <c r="S526" s="287"/>
    </row>
    <row r="527" spans="1:19" x14ac:dyDescent="0.25">
      <c r="A527" s="286"/>
      <c r="O527" s="290"/>
      <c r="S527" s="287"/>
    </row>
    <row r="528" spans="1:19" x14ac:dyDescent="0.25">
      <c r="A528" s="286"/>
      <c r="O528" s="290"/>
      <c r="S528" s="287"/>
    </row>
    <row r="529" spans="1:19" x14ac:dyDescent="0.25">
      <c r="A529" s="286"/>
      <c r="O529" s="290"/>
      <c r="S529" s="287"/>
    </row>
    <row r="530" spans="1:19" x14ac:dyDescent="0.25">
      <c r="A530" s="286"/>
      <c r="O530" s="290"/>
      <c r="S530" s="287"/>
    </row>
    <row r="531" spans="1:19" ht="13.8" thickBot="1" x14ac:dyDescent="0.3">
      <c r="A531" s="286"/>
      <c r="O531" s="291"/>
      <c r="S531" s="287"/>
    </row>
    <row r="532" spans="1:19" x14ac:dyDescent="0.25">
      <c r="B532" s="288"/>
      <c r="C532" s="288"/>
      <c r="D532" s="288"/>
      <c r="E532" s="288"/>
      <c r="F532" s="288"/>
      <c r="G532" s="288"/>
      <c r="H532" s="288"/>
      <c r="I532" s="288"/>
      <c r="J532" s="288"/>
      <c r="K532" s="288"/>
      <c r="L532" s="288"/>
      <c r="M532" s="288"/>
      <c r="N532" s="288"/>
      <c r="O532" s="288"/>
      <c r="P532" s="288"/>
      <c r="Q532" s="288"/>
      <c r="R532" s="288"/>
    </row>
    <row r="533" spans="1:19" ht="13.8" thickBot="1" x14ac:dyDescent="0.3">
      <c r="B533" s="285"/>
      <c r="C533" s="285"/>
      <c r="D533" s="285"/>
      <c r="E533" s="285"/>
      <c r="F533" s="285"/>
      <c r="G533" s="285"/>
      <c r="H533" s="285"/>
      <c r="I533" s="285"/>
      <c r="J533" s="285"/>
      <c r="K533" s="285"/>
      <c r="L533" s="285"/>
      <c r="M533" s="285"/>
      <c r="N533" s="285"/>
      <c r="O533" s="285"/>
      <c r="P533" s="285"/>
      <c r="Q533" s="285"/>
      <c r="R533" s="285"/>
    </row>
    <row r="534" spans="1:19" ht="13.8" thickBot="1" x14ac:dyDescent="0.3">
      <c r="A534" s="286"/>
      <c r="K534" s="349" t="str">
        <f>Translations!$A$112 &amp; ":"</f>
        <v>Leak #:</v>
      </c>
      <c r="L534" s="349"/>
      <c r="M534" s="350">
        <f>IF(ISBLANK('June-2023'!B31),"",'June-2023'!B31)</f>
        <v>24</v>
      </c>
      <c r="N534" s="351"/>
      <c r="O534" s="352" t="str">
        <f>Translations!$A$116 &amp; ":"</f>
        <v>Location:</v>
      </c>
      <c r="P534" s="349"/>
      <c r="Q534" s="350" t="str">
        <f>IF(ISBLANK('June-2023'!D31),"",'June-2023'!D31)</f>
        <v>10 B 102</v>
      </c>
      <c r="R534" s="353"/>
      <c r="S534" s="287"/>
    </row>
    <row r="535" spans="1:19" x14ac:dyDescent="0.25">
      <c r="A535" s="286"/>
      <c r="O535" s="341" t="str">
        <f>Translations!$A$117 &amp; ":"</f>
        <v>Comments:</v>
      </c>
      <c r="P535" s="342"/>
      <c r="Q535" s="343" t="str">
        <f>IF(ISBLANK('June-2023'!H31),"",'June-2023'!H31)</f>
        <v xml:space="preserve">top right </v>
      </c>
      <c r="R535" s="344"/>
      <c r="S535" s="287"/>
    </row>
    <row r="536" spans="1:19" x14ac:dyDescent="0.25">
      <c r="A536" s="286"/>
      <c r="K536" s="345" t="str">
        <f>Translations!$A$113 &amp; ":"</f>
        <v>Leak Repaired:</v>
      </c>
      <c r="L536" s="345"/>
      <c r="M536" s="346" t="str">
        <f>IF(ISBLANK('June-2023'!K31),"",'June-2023'!K31)</f>
        <v>N</v>
      </c>
      <c r="N536" s="347"/>
      <c r="O536" s="290"/>
      <c r="S536" s="287"/>
    </row>
    <row r="537" spans="1:19" x14ac:dyDescent="0.25">
      <c r="A537" s="286"/>
      <c r="O537" s="290"/>
      <c r="S537" s="287"/>
    </row>
    <row r="538" spans="1:19" x14ac:dyDescent="0.25">
      <c r="A538" s="286"/>
      <c r="K538" s="345" t="str">
        <f>Translations!$A$114 &amp; ":"</f>
        <v>Gas:</v>
      </c>
      <c r="L538" s="345"/>
      <c r="M538" s="292" t="str">
        <f>IF(ISBLANK('June-2023'!E31),"",'June-2023'!E31)</f>
        <v>Air</v>
      </c>
      <c r="N538" s="289"/>
      <c r="O538" s="290"/>
      <c r="S538" s="287"/>
    </row>
    <row r="539" spans="1:19" x14ac:dyDescent="0.25">
      <c r="A539" s="286"/>
      <c r="O539" s="290"/>
      <c r="S539" s="287"/>
    </row>
    <row r="540" spans="1:19" x14ac:dyDescent="0.25">
      <c r="A540" s="286"/>
      <c r="K540" s="345" t="str">
        <f>Translations!$A$115 &amp; ":"</f>
        <v>Cost:</v>
      </c>
      <c r="L540" s="345"/>
      <c r="M540" s="348">
        <f>IF(ISBLANK('June-2023'!M31),"",'June-2023'!M31)</f>
        <v>663.10075399941127</v>
      </c>
      <c r="N540" s="347"/>
      <c r="O540" s="290"/>
      <c r="S540" s="287"/>
    </row>
    <row r="541" spans="1:19" x14ac:dyDescent="0.25">
      <c r="A541" s="286"/>
      <c r="O541" s="290"/>
      <c r="S541" s="287"/>
    </row>
    <row r="542" spans="1:19" x14ac:dyDescent="0.25">
      <c r="A542" s="286"/>
      <c r="O542" s="290"/>
      <c r="S542" s="287"/>
    </row>
    <row r="543" spans="1:19" x14ac:dyDescent="0.25">
      <c r="A543" s="286"/>
      <c r="O543" s="290"/>
      <c r="S543" s="287"/>
    </row>
    <row r="544" spans="1:19" x14ac:dyDescent="0.25">
      <c r="A544" s="286"/>
      <c r="O544" s="290"/>
      <c r="S544" s="287"/>
    </row>
    <row r="545" spans="1:19" x14ac:dyDescent="0.25">
      <c r="A545" s="286"/>
      <c r="O545" s="290"/>
      <c r="S545" s="287"/>
    </row>
    <row r="546" spans="1:19" x14ac:dyDescent="0.25">
      <c r="A546" s="286"/>
      <c r="O546" s="290"/>
      <c r="S546" s="287"/>
    </row>
    <row r="547" spans="1:19" x14ac:dyDescent="0.25">
      <c r="A547" s="286"/>
      <c r="O547" s="290"/>
      <c r="S547" s="287"/>
    </row>
    <row r="548" spans="1:19" x14ac:dyDescent="0.25">
      <c r="A548" s="286"/>
      <c r="O548" s="290"/>
      <c r="S548" s="287"/>
    </row>
    <row r="549" spans="1:19" x14ac:dyDescent="0.25">
      <c r="A549" s="286"/>
      <c r="O549" s="290"/>
      <c r="S549" s="287"/>
    </row>
    <row r="550" spans="1:19" x14ac:dyDescent="0.25">
      <c r="A550" s="286"/>
      <c r="O550" s="290"/>
      <c r="S550" s="287"/>
    </row>
    <row r="551" spans="1:19" x14ac:dyDescent="0.25">
      <c r="A551" s="286"/>
      <c r="O551" s="290"/>
      <c r="S551" s="287"/>
    </row>
    <row r="552" spans="1:19" x14ac:dyDescent="0.25">
      <c r="A552" s="286"/>
      <c r="O552" s="290"/>
      <c r="S552" s="287"/>
    </row>
    <row r="553" spans="1:19" x14ac:dyDescent="0.25">
      <c r="A553" s="286"/>
      <c r="O553" s="290"/>
      <c r="S553" s="287"/>
    </row>
    <row r="554" spans="1:19" ht="13.8" thickBot="1" x14ac:dyDescent="0.3">
      <c r="A554" s="286"/>
      <c r="O554" s="291"/>
      <c r="S554" s="287"/>
    </row>
    <row r="555" spans="1:19" x14ac:dyDescent="0.25">
      <c r="B555" s="288"/>
      <c r="C555" s="288"/>
      <c r="D555" s="288"/>
      <c r="E555" s="288"/>
      <c r="F555" s="288"/>
      <c r="G555" s="288"/>
      <c r="H555" s="288"/>
      <c r="I555" s="288"/>
      <c r="J555" s="288"/>
      <c r="K555" s="288"/>
      <c r="L555" s="288"/>
      <c r="M555" s="288"/>
      <c r="N555" s="288"/>
      <c r="O555" s="288"/>
      <c r="P555" s="288"/>
      <c r="Q555" s="288"/>
      <c r="R555" s="288"/>
    </row>
    <row r="556" spans="1:19" ht="13.8" thickBot="1" x14ac:dyDescent="0.3">
      <c r="B556" s="285"/>
      <c r="C556" s="285"/>
      <c r="D556" s="285"/>
      <c r="E556" s="285"/>
      <c r="F556" s="285"/>
      <c r="G556" s="285"/>
      <c r="H556" s="285"/>
      <c r="I556" s="285"/>
      <c r="J556" s="285"/>
      <c r="K556" s="285"/>
      <c r="L556" s="285"/>
      <c r="M556" s="285"/>
      <c r="N556" s="285"/>
      <c r="O556" s="285"/>
      <c r="P556" s="285"/>
      <c r="Q556" s="285"/>
      <c r="R556" s="285"/>
    </row>
    <row r="557" spans="1:19" ht="13.8" thickBot="1" x14ac:dyDescent="0.3">
      <c r="A557" s="286"/>
      <c r="K557" s="349" t="str">
        <f>Translations!$A$112 &amp; ":"</f>
        <v>Leak #:</v>
      </c>
      <c r="L557" s="349"/>
      <c r="M557" s="350">
        <f>IF(ISBLANK('June-2023'!B32),"",'June-2023'!B32)</f>
        <v>25</v>
      </c>
      <c r="N557" s="351"/>
      <c r="O557" s="352" t="str">
        <f>Translations!$A$116 &amp; ":"</f>
        <v>Location:</v>
      </c>
      <c r="P557" s="349"/>
      <c r="Q557" s="350" t="str">
        <f>IF(ISBLANK('June-2023'!D32),"",'June-2023'!D32)</f>
        <v>12 A 101</v>
      </c>
      <c r="R557" s="353"/>
      <c r="S557" s="287"/>
    </row>
    <row r="558" spans="1:19" x14ac:dyDescent="0.25">
      <c r="A558" s="286"/>
      <c r="O558" s="341" t="str">
        <f>Translations!$A$117 &amp; ":"</f>
        <v>Comments:</v>
      </c>
      <c r="P558" s="342"/>
      <c r="Q558" s="343" t="str">
        <f>IF(ISBLANK('June-2023'!H32),"",'June-2023'!H32)</f>
        <v xml:space="preserve">cylinder leaking </v>
      </c>
      <c r="R558" s="344"/>
      <c r="S558" s="287"/>
    </row>
    <row r="559" spans="1:19" x14ac:dyDescent="0.25">
      <c r="A559" s="286"/>
      <c r="K559" s="345" t="str">
        <f>Translations!$A$113 &amp; ":"</f>
        <v>Leak Repaired:</v>
      </c>
      <c r="L559" s="345"/>
      <c r="M559" s="346" t="str">
        <f>IF(ISBLANK('June-2023'!K32),"",'June-2023'!K32)</f>
        <v>N</v>
      </c>
      <c r="N559" s="347"/>
      <c r="O559" s="290"/>
      <c r="S559" s="287"/>
    </row>
    <row r="560" spans="1:19" x14ac:dyDescent="0.25">
      <c r="A560" s="286"/>
      <c r="O560" s="290"/>
      <c r="S560" s="287"/>
    </row>
    <row r="561" spans="1:19" x14ac:dyDescent="0.25">
      <c r="A561" s="286"/>
      <c r="K561" s="345" t="str">
        <f>Translations!$A$114 &amp; ":"</f>
        <v>Gas:</v>
      </c>
      <c r="L561" s="345"/>
      <c r="M561" s="292" t="str">
        <f>IF(ISBLANK('June-2023'!E32),"",'June-2023'!E32)</f>
        <v>Air</v>
      </c>
      <c r="N561" s="289"/>
      <c r="O561" s="290"/>
      <c r="S561" s="287"/>
    </row>
    <row r="562" spans="1:19" x14ac:dyDescent="0.25">
      <c r="A562" s="286"/>
      <c r="O562" s="290"/>
      <c r="S562" s="287"/>
    </row>
    <row r="563" spans="1:19" x14ac:dyDescent="0.25">
      <c r="A563" s="286"/>
      <c r="K563" s="345" t="str">
        <f>Translations!$A$115 &amp; ":"</f>
        <v>Cost:</v>
      </c>
      <c r="L563" s="345"/>
      <c r="M563" s="348">
        <f>IF(ISBLANK('June-2023'!M32),"",'June-2023'!M32)</f>
        <v>742.88047109030549</v>
      </c>
      <c r="N563" s="347"/>
      <c r="O563" s="290"/>
      <c r="S563" s="287"/>
    </row>
    <row r="564" spans="1:19" x14ac:dyDescent="0.25">
      <c r="A564" s="286"/>
      <c r="O564" s="290"/>
      <c r="S564" s="287"/>
    </row>
    <row r="565" spans="1:19" x14ac:dyDescent="0.25">
      <c r="A565" s="286"/>
      <c r="O565" s="290"/>
      <c r="S565" s="287"/>
    </row>
    <row r="566" spans="1:19" x14ac:dyDescent="0.25">
      <c r="A566" s="286"/>
      <c r="O566" s="290"/>
      <c r="S566" s="287"/>
    </row>
    <row r="567" spans="1:19" x14ac:dyDescent="0.25">
      <c r="A567" s="286"/>
      <c r="O567" s="290"/>
      <c r="S567" s="287"/>
    </row>
    <row r="568" spans="1:19" x14ac:dyDescent="0.25">
      <c r="A568" s="286"/>
      <c r="O568" s="290"/>
      <c r="S568" s="287"/>
    </row>
    <row r="569" spans="1:19" x14ac:dyDescent="0.25">
      <c r="A569" s="286"/>
      <c r="O569" s="290"/>
      <c r="S569" s="287"/>
    </row>
    <row r="570" spans="1:19" x14ac:dyDescent="0.25">
      <c r="A570" s="286"/>
      <c r="O570" s="290"/>
      <c r="S570" s="287"/>
    </row>
    <row r="571" spans="1:19" x14ac:dyDescent="0.25">
      <c r="A571" s="286"/>
      <c r="O571" s="290"/>
      <c r="S571" s="287"/>
    </row>
    <row r="572" spans="1:19" x14ac:dyDescent="0.25">
      <c r="A572" s="286"/>
      <c r="O572" s="290"/>
      <c r="S572" s="287"/>
    </row>
    <row r="573" spans="1:19" x14ac:dyDescent="0.25">
      <c r="A573" s="286"/>
      <c r="O573" s="290"/>
      <c r="S573" s="287"/>
    </row>
    <row r="574" spans="1:19" x14ac:dyDescent="0.25">
      <c r="A574" s="286"/>
      <c r="O574" s="290"/>
      <c r="S574" s="287"/>
    </row>
    <row r="575" spans="1:19" x14ac:dyDescent="0.25">
      <c r="A575" s="286"/>
      <c r="O575" s="290"/>
      <c r="S575" s="287"/>
    </row>
    <row r="576" spans="1:19" x14ac:dyDescent="0.25">
      <c r="A576" s="286"/>
      <c r="O576" s="290"/>
      <c r="S576" s="287"/>
    </row>
    <row r="577" spans="1:19" ht="13.8" thickBot="1" x14ac:dyDescent="0.3">
      <c r="A577" s="286"/>
      <c r="O577" s="291"/>
      <c r="S577" s="287"/>
    </row>
    <row r="578" spans="1:19" x14ac:dyDescent="0.25">
      <c r="B578" s="288"/>
      <c r="C578" s="288"/>
      <c r="D578" s="288"/>
      <c r="E578" s="288"/>
      <c r="F578" s="288"/>
      <c r="G578" s="288"/>
      <c r="H578" s="288"/>
      <c r="I578" s="288"/>
      <c r="J578" s="288"/>
      <c r="K578" s="288"/>
      <c r="L578" s="288"/>
      <c r="M578" s="288"/>
      <c r="N578" s="288"/>
      <c r="O578" s="288"/>
      <c r="P578" s="288"/>
      <c r="Q578" s="288"/>
      <c r="R578" s="288"/>
    </row>
    <row r="579" spans="1:19" ht="13.8" thickBot="1" x14ac:dyDescent="0.3">
      <c r="B579" s="285"/>
      <c r="C579" s="285"/>
      <c r="D579" s="285"/>
      <c r="E579" s="285"/>
      <c r="F579" s="285"/>
      <c r="G579" s="285"/>
      <c r="H579" s="285"/>
      <c r="I579" s="285"/>
      <c r="J579" s="285"/>
      <c r="K579" s="285"/>
      <c r="L579" s="285"/>
      <c r="M579" s="285"/>
      <c r="N579" s="285"/>
      <c r="O579" s="285"/>
      <c r="P579" s="285"/>
      <c r="Q579" s="285"/>
      <c r="R579" s="285"/>
    </row>
    <row r="580" spans="1:19" ht="13.8" thickBot="1" x14ac:dyDescent="0.3">
      <c r="A580" s="286"/>
      <c r="K580" s="349" t="str">
        <f>Translations!$A$112 &amp; ":"</f>
        <v>Leak #:</v>
      </c>
      <c r="L580" s="349"/>
      <c r="M580" s="350">
        <f>IF(ISBLANK('June-2023'!B33),"",'June-2023'!B33)</f>
        <v>26</v>
      </c>
      <c r="N580" s="351"/>
      <c r="O580" s="352" t="str">
        <f>Translations!$A$116 &amp; ":"</f>
        <v>Location:</v>
      </c>
      <c r="P580" s="349"/>
      <c r="Q580" s="350" t="str">
        <f>IF(ISBLANK('June-2023'!D33),"",'June-2023'!D33)</f>
        <v>12 A 102</v>
      </c>
      <c r="R580" s="353"/>
      <c r="S580" s="287"/>
    </row>
    <row r="581" spans="1:19" x14ac:dyDescent="0.25">
      <c r="A581" s="286"/>
      <c r="O581" s="341" t="str">
        <f>Translations!$A$117 &amp; ":"</f>
        <v>Comments:</v>
      </c>
      <c r="P581" s="342"/>
      <c r="Q581" s="343" t="str">
        <f>IF(ISBLANK('June-2023'!H33),"",'June-2023'!H33)</f>
        <v xml:space="preserve">fitting left side </v>
      </c>
      <c r="R581" s="344"/>
      <c r="S581" s="287"/>
    </row>
    <row r="582" spans="1:19" x14ac:dyDescent="0.25">
      <c r="A582" s="286"/>
      <c r="K582" s="345" t="str">
        <f>Translations!$A$113 &amp; ":"</f>
        <v>Leak Repaired:</v>
      </c>
      <c r="L582" s="345"/>
      <c r="M582" s="346" t="str">
        <f>IF(ISBLANK('June-2023'!K33),"",'June-2023'!K33)</f>
        <v>N</v>
      </c>
      <c r="N582" s="347"/>
      <c r="O582" s="290"/>
      <c r="S582" s="287"/>
    </row>
    <row r="583" spans="1:19" x14ac:dyDescent="0.25">
      <c r="A583" s="286"/>
      <c r="O583" s="290"/>
      <c r="S583" s="287"/>
    </row>
    <row r="584" spans="1:19" x14ac:dyDescent="0.25">
      <c r="A584" s="286"/>
      <c r="K584" s="345" t="str">
        <f>Translations!$A$114 &amp; ":"</f>
        <v>Gas:</v>
      </c>
      <c r="L584" s="345"/>
      <c r="M584" s="292" t="str">
        <f>IF(ISBLANK('June-2023'!E33),"",'June-2023'!E33)</f>
        <v>Air</v>
      </c>
      <c r="N584" s="289"/>
      <c r="O584" s="290"/>
      <c r="S584" s="287"/>
    </row>
    <row r="585" spans="1:19" x14ac:dyDescent="0.25">
      <c r="A585" s="286"/>
      <c r="O585" s="290"/>
      <c r="S585" s="287"/>
    </row>
    <row r="586" spans="1:19" x14ac:dyDescent="0.25">
      <c r="A586" s="286"/>
      <c r="K586" s="345" t="str">
        <f>Translations!$A$115 &amp; ":"</f>
        <v>Cost:</v>
      </c>
      <c r="L586" s="345"/>
      <c r="M586" s="348">
        <f>IF(ISBLANK('June-2023'!M33),"",'June-2023'!M33)</f>
        <v>783.72652931040409</v>
      </c>
      <c r="N586" s="347"/>
      <c r="O586" s="290"/>
      <c r="S586" s="287"/>
    </row>
    <row r="587" spans="1:19" x14ac:dyDescent="0.25">
      <c r="A587" s="286"/>
      <c r="O587" s="290"/>
      <c r="S587" s="287"/>
    </row>
    <row r="588" spans="1:19" x14ac:dyDescent="0.25">
      <c r="A588" s="286"/>
      <c r="O588" s="290"/>
      <c r="S588" s="287"/>
    </row>
    <row r="589" spans="1:19" x14ac:dyDescent="0.25">
      <c r="A589" s="286"/>
      <c r="O589" s="290"/>
      <c r="S589" s="287"/>
    </row>
    <row r="590" spans="1:19" x14ac:dyDescent="0.25">
      <c r="A590" s="286"/>
      <c r="O590" s="290"/>
      <c r="S590" s="287"/>
    </row>
    <row r="591" spans="1:19" x14ac:dyDescent="0.25">
      <c r="A591" s="286"/>
      <c r="O591" s="290"/>
      <c r="S591" s="287"/>
    </row>
    <row r="592" spans="1:19" x14ac:dyDescent="0.25">
      <c r="A592" s="286"/>
      <c r="O592" s="290"/>
      <c r="S592" s="287"/>
    </row>
    <row r="593" spans="1:19" x14ac:dyDescent="0.25">
      <c r="A593" s="286"/>
      <c r="O593" s="290"/>
      <c r="S593" s="287"/>
    </row>
    <row r="594" spans="1:19" x14ac:dyDescent="0.25">
      <c r="A594" s="286"/>
      <c r="O594" s="290"/>
      <c r="S594" s="287"/>
    </row>
    <row r="595" spans="1:19" x14ac:dyDescent="0.25">
      <c r="A595" s="286"/>
      <c r="O595" s="290"/>
      <c r="S595" s="287"/>
    </row>
    <row r="596" spans="1:19" x14ac:dyDescent="0.25">
      <c r="A596" s="286"/>
      <c r="O596" s="290"/>
      <c r="S596" s="287"/>
    </row>
    <row r="597" spans="1:19" x14ac:dyDescent="0.25">
      <c r="A597" s="286"/>
      <c r="O597" s="290"/>
      <c r="S597" s="287"/>
    </row>
    <row r="598" spans="1:19" x14ac:dyDescent="0.25">
      <c r="A598" s="286"/>
      <c r="O598" s="290"/>
      <c r="S598" s="287"/>
    </row>
    <row r="599" spans="1:19" x14ac:dyDescent="0.25">
      <c r="A599" s="286"/>
      <c r="O599" s="290"/>
      <c r="S599" s="287"/>
    </row>
    <row r="600" spans="1:19" ht="13.8" thickBot="1" x14ac:dyDescent="0.3">
      <c r="A600" s="286"/>
      <c r="O600" s="291"/>
      <c r="S600" s="287"/>
    </row>
    <row r="601" spans="1:19" x14ac:dyDescent="0.25">
      <c r="B601" s="288"/>
      <c r="C601" s="288"/>
      <c r="D601" s="288"/>
      <c r="E601" s="288"/>
      <c r="F601" s="288"/>
      <c r="G601" s="288"/>
      <c r="H601" s="288"/>
      <c r="I601" s="288"/>
      <c r="J601" s="288"/>
      <c r="K601" s="288"/>
      <c r="L601" s="288"/>
      <c r="M601" s="288"/>
      <c r="N601" s="288"/>
      <c r="O601" s="288"/>
      <c r="P601" s="288"/>
      <c r="Q601" s="288"/>
      <c r="R601" s="288"/>
    </row>
    <row r="602" spans="1:19" ht="13.8" thickBot="1" x14ac:dyDescent="0.3">
      <c r="B602" s="285"/>
      <c r="C602" s="285"/>
      <c r="D602" s="285"/>
      <c r="E602" s="285"/>
      <c r="F602" s="285"/>
      <c r="G602" s="285"/>
      <c r="H602" s="285"/>
      <c r="I602" s="285"/>
      <c r="J602" s="285"/>
      <c r="K602" s="285"/>
      <c r="L602" s="285"/>
      <c r="M602" s="285"/>
      <c r="N602" s="285"/>
      <c r="O602" s="285"/>
      <c r="P602" s="285"/>
      <c r="Q602" s="285"/>
      <c r="R602" s="285"/>
    </row>
    <row r="603" spans="1:19" ht="13.8" thickBot="1" x14ac:dyDescent="0.3">
      <c r="A603" s="286"/>
      <c r="K603" s="349" t="str">
        <f>Translations!$A$112 &amp; ":"</f>
        <v>Leak #:</v>
      </c>
      <c r="L603" s="349"/>
      <c r="M603" s="350">
        <f>IF(ISBLANK('June-2023'!B34),"",'June-2023'!B34)</f>
        <v>27</v>
      </c>
      <c r="N603" s="351"/>
      <c r="O603" s="352" t="str">
        <f>Translations!$A$116 &amp; ":"</f>
        <v>Location:</v>
      </c>
      <c r="P603" s="349"/>
      <c r="Q603" s="350" t="str">
        <f>IF(ISBLANK('June-2023'!D34),"",'June-2023'!D34)</f>
        <v>12 a103</v>
      </c>
      <c r="R603" s="353"/>
      <c r="S603" s="287"/>
    </row>
    <row r="604" spans="1:19" x14ac:dyDescent="0.25">
      <c r="A604" s="286"/>
      <c r="O604" s="341" t="str">
        <f>Translations!$A$117 &amp; ":"</f>
        <v>Comments:</v>
      </c>
      <c r="P604" s="342"/>
      <c r="Q604" s="343" t="str">
        <f>IF(ISBLANK('June-2023'!H34),"",'June-2023'!H34)</f>
        <v xml:space="preserve">middle </v>
      </c>
      <c r="R604" s="344"/>
      <c r="S604" s="287"/>
    </row>
    <row r="605" spans="1:19" x14ac:dyDescent="0.25">
      <c r="A605" s="286"/>
      <c r="K605" s="345" t="str">
        <f>Translations!$A$113 &amp; ":"</f>
        <v>Leak Repaired:</v>
      </c>
      <c r="L605" s="345"/>
      <c r="M605" s="346" t="str">
        <f>IF(ISBLANK('June-2023'!K34),"",'June-2023'!K34)</f>
        <v>N</v>
      </c>
      <c r="N605" s="347"/>
      <c r="O605" s="290"/>
      <c r="S605" s="287"/>
    </row>
    <row r="606" spans="1:19" x14ac:dyDescent="0.25">
      <c r="A606" s="286"/>
      <c r="O606" s="290"/>
      <c r="S606" s="287"/>
    </row>
    <row r="607" spans="1:19" x14ac:dyDescent="0.25">
      <c r="A607" s="286"/>
      <c r="K607" s="345" t="str">
        <f>Translations!$A$114 &amp; ":"</f>
        <v>Gas:</v>
      </c>
      <c r="L607" s="345"/>
      <c r="M607" s="292" t="str">
        <f>IF(ISBLANK('June-2023'!E34),"",'June-2023'!E34)</f>
        <v>Air</v>
      </c>
      <c r="N607" s="289"/>
      <c r="O607" s="290"/>
      <c r="S607" s="287"/>
    </row>
    <row r="608" spans="1:19" x14ac:dyDescent="0.25">
      <c r="A608" s="286"/>
      <c r="O608" s="290"/>
      <c r="S608" s="287"/>
    </row>
    <row r="609" spans="1:19" x14ac:dyDescent="0.25">
      <c r="A609" s="286"/>
      <c r="K609" s="345" t="str">
        <f>Translations!$A$115 &amp; ":"</f>
        <v>Cost:</v>
      </c>
      <c r="L609" s="345"/>
      <c r="M609" s="348">
        <f>IF(ISBLANK('June-2023'!M34),"",'June-2023'!M34)</f>
        <v>729.40491399195537</v>
      </c>
      <c r="N609" s="347"/>
      <c r="O609" s="290"/>
      <c r="S609" s="287"/>
    </row>
    <row r="610" spans="1:19" x14ac:dyDescent="0.25">
      <c r="A610" s="286"/>
      <c r="O610" s="290"/>
      <c r="S610" s="287"/>
    </row>
    <row r="611" spans="1:19" x14ac:dyDescent="0.25">
      <c r="A611" s="286"/>
      <c r="O611" s="290"/>
      <c r="S611" s="287"/>
    </row>
    <row r="612" spans="1:19" x14ac:dyDescent="0.25">
      <c r="A612" s="286"/>
      <c r="O612" s="290"/>
      <c r="S612" s="287"/>
    </row>
    <row r="613" spans="1:19" x14ac:dyDescent="0.25">
      <c r="A613" s="286"/>
      <c r="O613" s="290"/>
      <c r="S613" s="287"/>
    </row>
    <row r="614" spans="1:19" x14ac:dyDescent="0.25">
      <c r="A614" s="286"/>
      <c r="O614" s="290"/>
      <c r="S614" s="287"/>
    </row>
    <row r="615" spans="1:19" x14ac:dyDescent="0.25">
      <c r="A615" s="286"/>
      <c r="O615" s="290"/>
      <c r="S615" s="287"/>
    </row>
    <row r="616" spans="1:19" x14ac:dyDescent="0.25">
      <c r="A616" s="286"/>
      <c r="O616" s="290"/>
      <c r="S616" s="287"/>
    </row>
    <row r="617" spans="1:19" x14ac:dyDescent="0.25">
      <c r="A617" s="286"/>
      <c r="O617" s="290"/>
      <c r="S617" s="287"/>
    </row>
    <row r="618" spans="1:19" x14ac:dyDescent="0.25">
      <c r="A618" s="286"/>
      <c r="O618" s="290"/>
      <c r="S618" s="287"/>
    </row>
    <row r="619" spans="1:19" x14ac:dyDescent="0.25">
      <c r="A619" s="286"/>
      <c r="O619" s="290"/>
      <c r="S619" s="287"/>
    </row>
    <row r="620" spans="1:19" x14ac:dyDescent="0.25">
      <c r="A620" s="286"/>
      <c r="O620" s="290"/>
      <c r="S620" s="287"/>
    </row>
    <row r="621" spans="1:19" x14ac:dyDescent="0.25">
      <c r="A621" s="286"/>
      <c r="O621" s="290"/>
      <c r="S621" s="287"/>
    </row>
    <row r="622" spans="1:19" x14ac:dyDescent="0.25">
      <c r="A622" s="286"/>
      <c r="O622" s="290"/>
      <c r="S622" s="287"/>
    </row>
    <row r="623" spans="1:19" ht="13.8" thickBot="1" x14ac:dyDescent="0.3">
      <c r="A623" s="286"/>
      <c r="O623" s="291"/>
      <c r="S623" s="287"/>
    </row>
    <row r="624" spans="1:19" x14ac:dyDescent="0.25">
      <c r="B624" s="288"/>
      <c r="C624" s="288"/>
      <c r="D624" s="288"/>
      <c r="E624" s="288"/>
      <c r="F624" s="288"/>
      <c r="G624" s="288"/>
      <c r="H624" s="288"/>
      <c r="I624" s="288"/>
      <c r="J624" s="288"/>
      <c r="K624" s="288"/>
      <c r="L624" s="288"/>
      <c r="M624" s="288"/>
      <c r="N624" s="288"/>
      <c r="O624" s="288"/>
      <c r="P624" s="288"/>
      <c r="Q624" s="288"/>
      <c r="R624" s="288"/>
    </row>
    <row r="625" spans="1:19" ht="13.8" thickBot="1" x14ac:dyDescent="0.3">
      <c r="B625" s="285"/>
      <c r="C625" s="285"/>
      <c r="D625" s="285"/>
      <c r="E625" s="285"/>
      <c r="F625" s="285"/>
      <c r="G625" s="285"/>
      <c r="H625" s="285"/>
      <c r="I625" s="285"/>
      <c r="J625" s="285"/>
      <c r="K625" s="285"/>
      <c r="L625" s="285"/>
      <c r="M625" s="285"/>
      <c r="N625" s="285"/>
      <c r="O625" s="285"/>
      <c r="P625" s="285"/>
      <c r="Q625" s="285"/>
      <c r="R625" s="285"/>
    </row>
    <row r="626" spans="1:19" ht="13.8" thickBot="1" x14ac:dyDescent="0.3">
      <c r="A626" s="286"/>
      <c r="K626" s="349" t="str">
        <f>Translations!$A$112 &amp; ":"</f>
        <v>Leak #:</v>
      </c>
      <c r="L626" s="349"/>
      <c r="M626" s="350">
        <f>IF(ISBLANK('June-2023'!B35),"",'June-2023'!B35)</f>
        <v>28</v>
      </c>
      <c r="N626" s="351"/>
      <c r="O626" s="352" t="str">
        <f>Translations!$A$116 &amp; ":"</f>
        <v>Location:</v>
      </c>
      <c r="P626" s="349"/>
      <c r="Q626" s="350" t="str">
        <f>IF(ISBLANK('June-2023'!D35),"",'June-2023'!D35)</f>
        <v>14A 102</v>
      </c>
      <c r="R626" s="353"/>
      <c r="S626" s="287"/>
    </row>
    <row r="627" spans="1:19" x14ac:dyDescent="0.25">
      <c r="A627" s="286"/>
      <c r="O627" s="341" t="str">
        <f>Translations!$A$117 &amp; ":"</f>
        <v>Comments:</v>
      </c>
      <c r="P627" s="342"/>
      <c r="Q627" s="343" t="str">
        <f>IF(ISBLANK('June-2023'!H35),"",'June-2023'!H35)</f>
        <v xml:space="preserve">Center of jig </v>
      </c>
      <c r="R627" s="344"/>
      <c r="S627" s="287"/>
    </row>
    <row r="628" spans="1:19" x14ac:dyDescent="0.25">
      <c r="A628" s="286"/>
      <c r="K628" s="345" t="str">
        <f>Translations!$A$113 &amp; ":"</f>
        <v>Leak Repaired:</v>
      </c>
      <c r="L628" s="345"/>
      <c r="M628" s="346" t="str">
        <f>IF(ISBLANK('June-2023'!K35),"",'June-2023'!K35)</f>
        <v>N</v>
      </c>
      <c r="N628" s="347"/>
      <c r="O628" s="290"/>
      <c r="S628" s="287"/>
    </row>
    <row r="629" spans="1:19" x14ac:dyDescent="0.25">
      <c r="A629" s="286"/>
      <c r="O629" s="290"/>
      <c r="S629" s="287"/>
    </row>
    <row r="630" spans="1:19" x14ac:dyDescent="0.25">
      <c r="A630" s="286"/>
      <c r="K630" s="345" t="str">
        <f>Translations!$A$114 &amp; ":"</f>
        <v>Gas:</v>
      </c>
      <c r="L630" s="345"/>
      <c r="M630" s="292" t="str">
        <f>IF(ISBLANK('June-2023'!E35),"",'June-2023'!E35)</f>
        <v>Air</v>
      </c>
      <c r="N630" s="289"/>
      <c r="O630" s="290"/>
      <c r="S630" s="287"/>
    </row>
    <row r="631" spans="1:19" x14ac:dyDescent="0.25">
      <c r="A631" s="286"/>
      <c r="O631" s="290"/>
      <c r="S631" s="287"/>
    </row>
    <row r="632" spans="1:19" x14ac:dyDescent="0.25">
      <c r="A632" s="286"/>
      <c r="K632" s="345" t="str">
        <f>Translations!$A$115 &amp; ":"</f>
        <v>Cost:</v>
      </c>
      <c r="L632" s="345"/>
      <c r="M632" s="348">
        <f>IF(ISBLANK('June-2023'!M35),"",'June-2023'!M35)</f>
        <v>756.42628517503226</v>
      </c>
      <c r="N632" s="347"/>
      <c r="O632" s="290"/>
      <c r="S632" s="287"/>
    </row>
    <row r="633" spans="1:19" x14ac:dyDescent="0.25">
      <c r="A633" s="286"/>
      <c r="O633" s="290"/>
      <c r="S633" s="287"/>
    </row>
    <row r="634" spans="1:19" x14ac:dyDescent="0.25">
      <c r="A634" s="286"/>
      <c r="O634" s="290"/>
      <c r="S634" s="287"/>
    </row>
    <row r="635" spans="1:19" x14ac:dyDescent="0.25">
      <c r="A635" s="286"/>
      <c r="O635" s="290"/>
      <c r="S635" s="287"/>
    </row>
    <row r="636" spans="1:19" x14ac:dyDescent="0.25">
      <c r="A636" s="286"/>
      <c r="O636" s="290"/>
      <c r="S636" s="287"/>
    </row>
    <row r="637" spans="1:19" x14ac:dyDescent="0.25">
      <c r="A637" s="286"/>
      <c r="O637" s="290"/>
      <c r="S637" s="287"/>
    </row>
    <row r="638" spans="1:19" x14ac:dyDescent="0.25">
      <c r="A638" s="286"/>
      <c r="O638" s="290"/>
      <c r="S638" s="287"/>
    </row>
    <row r="639" spans="1:19" x14ac:dyDescent="0.25">
      <c r="A639" s="286"/>
      <c r="O639" s="290"/>
      <c r="S639" s="287"/>
    </row>
    <row r="640" spans="1:19" x14ac:dyDescent="0.25">
      <c r="A640" s="286"/>
      <c r="O640" s="290"/>
      <c r="S640" s="287"/>
    </row>
    <row r="641" spans="1:19" x14ac:dyDescent="0.25">
      <c r="A641" s="286"/>
      <c r="O641" s="290"/>
      <c r="S641" s="287"/>
    </row>
    <row r="642" spans="1:19" x14ac:dyDescent="0.25">
      <c r="A642" s="286"/>
      <c r="O642" s="290"/>
      <c r="S642" s="287"/>
    </row>
    <row r="643" spans="1:19" x14ac:dyDescent="0.25">
      <c r="A643" s="286"/>
      <c r="O643" s="290"/>
      <c r="S643" s="287"/>
    </row>
    <row r="644" spans="1:19" x14ac:dyDescent="0.25">
      <c r="A644" s="286"/>
      <c r="O644" s="290"/>
      <c r="S644" s="287"/>
    </row>
    <row r="645" spans="1:19" x14ac:dyDescent="0.25">
      <c r="A645" s="286"/>
      <c r="O645" s="290"/>
      <c r="S645" s="287"/>
    </row>
    <row r="646" spans="1:19" ht="13.8" thickBot="1" x14ac:dyDescent="0.3">
      <c r="A646" s="286"/>
      <c r="O646" s="291"/>
      <c r="S646" s="287"/>
    </row>
    <row r="647" spans="1:19" x14ac:dyDescent="0.25">
      <c r="B647" s="288"/>
      <c r="C647" s="288"/>
      <c r="D647" s="288"/>
      <c r="E647" s="288"/>
      <c r="F647" s="288"/>
      <c r="G647" s="288"/>
      <c r="H647" s="288"/>
      <c r="I647" s="288"/>
      <c r="J647" s="288"/>
      <c r="K647" s="288"/>
      <c r="L647" s="288"/>
      <c r="M647" s="288"/>
      <c r="N647" s="288"/>
      <c r="O647" s="288"/>
      <c r="P647" s="288"/>
      <c r="Q647" s="288"/>
      <c r="R647" s="288"/>
    </row>
    <row r="648" spans="1:19" ht="13.8" thickBot="1" x14ac:dyDescent="0.3">
      <c r="B648" s="285"/>
      <c r="C648" s="285"/>
      <c r="D648" s="285"/>
      <c r="E648" s="285"/>
      <c r="F648" s="285"/>
      <c r="G648" s="285"/>
      <c r="H648" s="285"/>
      <c r="I648" s="285"/>
      <c r="J648" s="285"/>
      <c r="K648" s="285"/>
      <c r="L648" s="285"/>
      <c r="M648" s="285"/>
      <c r="N648" s="285"/>
      <c r="O648" s="285"/>
      <c r="P648" s="285"/>
      <c r="Q648" s="285"/>
      <c r="R648" s="285"/>
    </row>
    <row r="649" spans="1:19" ht="13.8" thickBot="1" x14ac:dyDescent="0.3">
      <c r="A649" s="286"/>
      <c r="K649" s="349" t="str">
        <f>Translations!$A$112 &amp; ":"</f>
        <v>Leak #:</v>
      </c>
      <c r="L649" s="349"/>
      <c r="M649" s="350">
        <f>IF(ISBLANK('June-2023'!B36),"",'June-2023'!B36)</f>
        <v>29</v>
      </c>
      <c r="N649" s="351"/>
      <c r="O649" s="352" t="str">
        <f>Translations!$A$116 &amp; ":"</f>
        <v>Location:</v>
      </c>
      <c r="P649" s="349"/>
      <c r="Q649" s="350" t="str">
        <f>IF(ISBLANK('June-2023'!D36),"",'June-2023'!D36)</f>
        <v>14a 105</v>
      </c>
      <c r="R649" s="353"/>
      <c r="S649" s="287"/>
    </row>
    <row r="650" spans="1:19" x14ac:dyDescent="0.25">
      <c r="A650" s="286"/>
      <c r="O650" s="341" t="str">
        <f>Translations!$A$117 &amp; ":"</f>
        <v>Comments:</v>
      </c>
      <c r="P650" s="342"/>
      <c r="Q650" s="343" t="str">
        <f>IF(ISBLANK('June-2023'!H36),"",'June-2023'!H36)</f>
        <v xml:space="preserve">right side by regulator </v>
      </c>
      <c r="R650" s="344"/>
      <c r="S650" s="287"/>
    </row>
    <row r="651" spans="1:19" x14ac:dyDescent="0.25">
      <c r="A651" s="286"/>
      <c r="K651" s="345" t="str">
        <f>Translations!$A$113 &amp; ":"</f>
        <v>Leak Repaired:</v>
      </c>
      <c r="L651" s="345"/>
      <c r="M651" s="346" t="str">
        <f>IF(ISBLANK('June-2023'!K36),"",'June-2023'!K36)</f>
        <v>N</v>
      </c>
      <c r="N651" s="347"/>
      <c r="O651" s="290"/>
      <c r="S651" s="287"/>
    </row>
    <row r="652" spans="1:19" x14ac:dyDescent="0.25">
      <c r="A652" s="286"/>
      <c r="O652" s="290"/>
      <c r="S652" s="287"/>
    </row>
    <row r="653" spans="1:19" x14ac:dyDescent="0.25">
      <c r="A653" s="286"/>
      <c r="K653" s="345" t="str">
        <f>Translations!$A$114 &amp; ":"</f>
        <v>Gas:</v>
      </c>
      <c r="L653" s="345"/>
      <c r="M653" s="292" t="str">
        <f>IF(ISBLANK('June-2023'!E36),"",'June-2023'!E36)</f>
        <v>Air</v>
      </c>
      <c r="N653" s="289"/>
      <c r="O653" s="290"/>
      <c r="S653" s="287"/>
    </row>
    <row r="654" spans="1:19" x14ac:dyDescent="0.25">
      <c r="A654" s="286"/>
      <c r="O654" s="290"/>
      <c r="S654" s="287"/>
    </row>
    <row r="655" spans="1:19" x14ac:dyDescent="0.25">
      <c r="A655" s="286"/>
      <c r="K655" s="345" t="str">
        <f>Translations!$A$115 &amp; ":"</f>
        <v>Cost:</v>
      </c>
      <c r="L655" s="345"/>
      <c r="M655" s="348">
        <f>IF(ISBLANK('June-2023'!M36),"",'June-2023'!M36)</f>
        <v>756.42628517503226</v>
      </c>
      <c r="N655" s="347"/>
      <c r="O655" s="290"/>
      <c r="S655" s="287"/>
    </row>
    <row r="656" spans="1:19" x14ac:dyDescent="0.25">
      <c r="A656" s="286"/>
      <c r="O656" s="290"/>
      <c r="S656" s="287"/>
    </row>
    <row r="657" spans="1:19" x14ac:dyDescent="0.25">
      <c r="A657" s="286"/>
      <c r="O657" s="290"/>
      <c r="S657" s="287"/>
    </row>
    <row r="658" spans="1:19" x14ac:dyDescent="0.25">
      <c r="A658" s="286"/>
      <c r="O658" s="290"/>
      <c r="S658" s="287"/>
    </row>
    <row r="659" spans="1:19" x14ac:dyDescent="0.25">
      <c r="A659" s="286"/>
      <c r="O659" s="290"/>
      <c r="S659" s="287"/>
    </row>
    <row r="660" spans="1:19" x14ac:dyDescent="0.25">
      <c r="A660" s="286"/>
      <c r="O660" s="290"/>
      <c r="S660" s="287"/>
    </row>
    <row r="661" spans="1:19" x14ac:dyDescent="0.25">
      <c r="A661" s="286"/>
      <c r="O661" s="290"/>
      <c r="S661" s="287"/>
    </row>
    <row r="662" spans="1:19" x14ac:dyDescent="0.25">
      <c r="A662" s="286"/>
      <c r="O662" s="290"/>
      <c r="S662" s="287"/>
    </row>
    <row r="663" spans="1:19" x14ac:dyDescent="0.25">
      <c r="A663" s="286"/>
      <c r="O663" s="290"/>
      <c r="S663" s="287"/>
    </row>
    <row r="664" spans="1:19" x14ac:dyDescent="0.25">
      <c r="A664" s="286"/>
      <c r="O664" s="290"/>
      <c r="S664" s="287"/>
    </row>
    <row r="665" spans="1:19" x14ac:dyDescent="0.25">
      <c r="A665" s="286"/>
      <c r="O665" s="290"/>
      <c r="S665" s="287"/>
    </row>
    <row r="666" spans="1:19" x14ac:dyDescent="0.25">
      <c r="A666" s="286"/>
      <c r="O666" s="290"/>
      <c r="S666" s="287"/>
    </row>
    <row r="667" spans="1:19" x14ac:dyDescent="0.25">
      <c r="A667" s="286"/>
      <c r="O667" s="290"/>
      <c r="S667" s="287"/>
    </row>
    <row r="668" spans="1:19" x14ac:dyDescent="0.25">
      <c r="A668" s="286"/>
      <c r="O668" s="290"/>
      <c r="S668" s="287"/>
    </row>
    <row r="669" spans="1:19" ht="13.8" thickBot="1" x14ac:dyDescent="0.3">
      <c r="A669" s="286"/>
      <c r="O669" s="291"/>
      <c r="S669" s="287"/>
    </row>
    <row r="670" spans="1:19" x14ac:dyDescent="0.25">
      <c r="B670" s="288"/>
      <c r="C670" s="288"/>
      <c r="D670" s="288"/>
      <c r="E670" s="288"/>
      <c r="F670" s="288"/>
      <c r="G670" s="288"/>
      <c r="H670" s="288"/>
      <c r="I670" s="288"/>
      <c r="J670" s="288"/>
      <c r="K670" s="288"/>
      <c r="L670" s="288"/>
      <c r="M670" s="288"/>
      <c r="N670" s="288"/>
      <c r="O670" s="288"/>
      <c r="P670" s="288"/>
      <c r="Q670" s="288"/>
      <c r="R670" s="288"/>
    </row>
    <row r="671" spans="1:19" ht="13.8" thickBot="1" x14ac:dyDescent="0.3">
      <c r="B671" s="285"/>
      <c r="C671" s="285"/>
      <c r="D671" s="285"/>
      <c r="E671" s="285"/>
      <c r="F671" s="285"/>
      <c r="G671" s="285"/>
      <c r="H671" s="285"/>
      <c r="I671" s="285"/>
      <c r="J671" s="285"/>
      <c r="K671" s="285"/>
      <c r="L671" s="285"/>
      <c r="M671" s="285"/>
      <c r="N671" s="285"/>
      <c r="O671" s="285"/>
      <c r="P671" s="285"/>
      <c r="Q671" s="285"/>
      <c r="R671" s="285"/>
    </row>
    <row r="672" spans="1:19" ht="13.8" thickBot="1" x14ac:dyDescent="0.3">
      <c r="A672" s="286"/>
      <c r="K672" s="349" t="str">
        <f>Translations!$A$112 &amp; ":"</f>
        <v>Leak #:</v>
      </c>
      <c r="L672" s="349"/>
      <c r="M672" s="350">
        <f>IF(ISBLANK('June-2023'!B37),"",'June-2023'!B37)</f>
        <v>30</v>
      </c>
      <c r="N672" s="351"/>
      <c r="O672" s="352" t="str">
        <f>Translations!$A$116 &amp; ":"</f>
        <v>Location:</v>
      </c>
      <c r="P672" s="349"/>
      <c r="Q672" s="350" t="str">
        <f>IF(ISBLANK('June-2023'!D37),"",'June-2023'!D37)</f>
        <v>16d 101</v>
      </c>
      <c r="R672" s="353"/>
      <c r="S672" s="287"/>
    </row>
    <row r="673" spans="1:19" x14ac:dyDescent="0.25">
      <c r="A673" s="286"/>
      <c r="O673" s="341" t="str">
        <f>Translations!$A$117 &amp; ":"</f>
        <v>Comments:</v>
      </c>
      <c r="P673" s="342"/>
      <c r="Q673" s="343" t="str">
        <f>IF(ISBLANK('June-2023'!H37),"",'June-2023'!H37)</f>
        <v xml:space="preserve">right valve </v>
      </c>
      <c r="R673" s="344"/>
      <c r="S673" s="287"/>
    </row>
    <row r="674" spans="1:19" x14ac:dyDescent="0.25">
      <c r="A674" s="286"/>
      <c r="K674" s="345" t="str">
        <f>Translations!$A$113 &amp; ":"</f>
        <v>Leak Repaired:</v>
      </c>
      <c r="L674" s="345"/>
      <c r="M674" s="346" t="str">
        <f>IF(ISBLANK('June-2023'!K37),"",'June-2023'!K37)</f>
        <v>N</v>
      </c>
      <c r="N674" s="347"/>
      <c r="O674" s="290"/>
      <c r="S674" s="287"/>
    </row>
    <row r="675" spans="1:19" x14ac:dyDescent="0.25">
      <c r="A675" s="286"/>
      <c r="O675" s="290"/>
      <c r="S675" s="287"/>
    </row>
    <row r="676" spans="1:19" x14ac:dyDescent="0.25">
      <c r="A676" s="286"/>
      <c r="K676" s="345" t="str">
        <f>Translations!$A$114 &amp; ":"</f>
        <v>Gas:</v>
      </c>
      <c r="L676" s="345"/>
      <c r="M676" s="292" t="str">
        <f>IF(ISBLANK('June-2023'!E37),"",'June-2023'!E37)</f>
        <v>Air</v>
      </c>
      <c r="N676" s="289"/>
      <c r="O676" s="290"/>
      <c r="S676" s="287"/>
    </row>
    <row r="677" spans="1:19" x14ac:dyDescent="0.25">
      <c r="A677" s="286"/>
      <c r="O677" s="290"/>
      <c r="S677" s="287"/>
    </row>
    <row r="678" spans="1:19" x14ac:dyDescent="0.25">
      <c r="A678" s="286"/>
      <c r="K678" s="345" t="str">
        <f>Translations!$A$115 &amp; ":"</f>
        <v>Cost:</v>
      </c>
      <c r="L678" s="345"/>
      <c r="M678" s="348">
        <f>IF(ISBLANK('June-2023'!M37),"",'June-2023'!M37)</f>
        <v>676.21649166715429</v>
      </c>
      <c r="N678" s="347"/>
      <c r="O678" s="290"/>
      <c r="S678" s="287"/>
    </row>
    <row r="679" spans="1:19" x14ac:dyDescent="0.25">
      <c r="A679" s="286"/>
      <c r="O679" s="290"/>
      <c r="S679" s="287"/>
    </row>
    <row r="680" spans="1:19" x14ac:dyDescent="0.25">
      <c r="A680" s="286"/>
      <c r="O680" s="290"/>
      <c r="S680" s="287"/>
    </row>
    <row r="681" spans="1:19" x14ac:dyDescent="0.25">
      <c r="A681" s="286"/>
      <c r="O681" s="290"/>
      <c r="S681" s="287"/>
    </row>
    <row r="682" spans="1:19" x14ac:dyDescent="0.25">
      <c r="A682" s="286"/>
      <c r="O682" s="290"/>
      <c r="S682" s="287"/>
    </row>
    <row r="683" spans="1:19" x14ac:dyDescent="0.25">
      <c r="A683" s="286"/>
      <c r="O683" s="290"/>
      <c r="S683" s="287"/>
    </row>
    <row r="684" spans="1:19" x14ac:dyDescent="0.25">
      <c r="A684" s="286"/>
      <c r="O684" s="290"/>
      <c r="S684" s="287"/>
    </row>
    <row r="685" spans="1:19" x14ac:dyDescent="0.25">
      <c r="A685" s="286"/>
      <c r="O685" s="290"/>
      <c r="S685" s="287"/>
    </row>
    <row r="686" spans="1:19" x14ac:dyDescent="0.25">
      <c r="A686" s="286"/>
      <c r="O686" s="290"/>
      <c r="S686" s="287"/>
    </row>
    <row r="687" spans="1:19" x14ac:dyDescent="0.25">
      <c r="A687" s="286"/>
      <c r="O687" s="290"/>
      <c r="S687" s="287"/>
    </row>
    <row r="688" spans="1:19" x14ac:dyDescent="0.25">
      <c r="A688" s="286"/>
      <c r="O688" s="290"/>
      <c r="S688" s="287"/>
    </row>
    <row r="689" spans="1:19" x14ac:dyDescent="0.25">
      <c r="A689" s="286"/>
      <c r="O689" s="290"/>
      <c r="S689" s="287"/>
    </row>
    <row r="690" spans="1:19" x14ac:dyDescent="0.25">
      <c r="A690" s="286"/>
      <c r="O690" s="290"/>
      <c r="S690" s="287"/>
    </row>
    <row r="691" spans="1:19" x14ac:dyDescent="0.25">
      <c r="A691" s="286"/>
      <c r="O691" s="290"/>
      <c r="S691" s="287"/>
    </row>
    <row r="692" spans="1:19" ht="13.8" thickBot="1" x14ac:dyDescent="0.3">
      <c r="A692" s="286"/>
      <c r="O692" s="291"/>
      <c r="S692" s="287"/>
    </row>
    <row r="693" spans="1:19" x14ac:dyDescent="0.25">
      <c r="B693" s="288"/>
      <c r="C693" s="288"/>
      <c r="D693" s="288"/>
      <c r="E693" s="288"/>
      <c r="F693" s="288"/>
      <c r="G693" s="288"/>
      <c r="H693" s="288"/>
      <c r="I693" s="288"/>
      <c r="J693" s="288"/>
      <c r="K693" s="288"/>
      <c r="L693" s="288"/>
      <c r="M693" s="288"/>
      <c r="N693" s="288"/>
      <c r="O693" s="288"/>
      <c r="P693" s="288"/>
      <c r="Q693" s="288"/>
      <c r="R693" s="288"/>
    </row>
    <row r="694" spans="1:19" ht="13.8" thickBot="1" x14ac:dyDescent="0.3">
      <c r="B694" s="285"/>
      <c r="C694" s="285"/>
      <c r="D694" s="285"/>
      <c r="E694" s="285"/>
      <c r="F694" s="285"/>
      <c r="G694" s="285"/>
      <c r="H694" s="285"/>
      <c r="I694" s="285"/>
      <c r="J694" s="285"/>
      <c r="K694" s="285"/>
      <c r="L694" s="285"/>
      <c r="M694" s="285"/>
      <c r="N694" s="285"/>
      <c r="O694" s="285"/>
      <c r="P694" s="285"/>
      <c r="Q694" s="285"/>
      <c r="R694" s="285"/>
    </row>
    <row r="695" spans="1:19" ht="13.8" thickBot="1" x14ac:dyDescent="0.3">
      <c r="A695" s="286"/>
      <c r="K695" s="349" t="str">
        <f>Translations!$A$112 &amp; ":"</f>
        <v>Leak #:</v>
      </c>
      <c r="L695" s="349"/>
      <c r="M695" s="350">
        <f>IF(ISBLANK('June-2023'!B38),"",'June-2023'!B38)</f>
        <v>31</v>
      </c>
      <c r="N695" s="351"/>
      <c r="O695" s="352" t="str">
        <f>Translations!$A$116 &amp; ":"</f>
        <v>Location:</v>
      </c>
      <c r="P695" s="349"/>
      <c r="Q695" s="350" t="str">
        <f>IF(ISBLANK('June-2023'!D38),"",'June-2023'!D38)</f>
        <v>16b 101</v>
      </c>
      <c r="R695" s="353"/>
      <c r="S695" s="287"/>
    </row>
    <row r="696" spans="1:19" x14ac:dyDescent="0.25">
      <c r="A696" s="286"/>
      <c r="O696" s="341" t="str">
        <f>Translations!$A$117 &amp; ":"</f>
        <v>Comments:</v>
      </c>
      <c r="P696" s="342"/>
      <c r="Q696" s="343" t="str">
        <f>IF(ISBLANK('June-2023'!H38),"",'June-2023'!H38)</f>
        <v xml:space="preserve">behind left side of jig </v>
      </c>
      <c r="R696" s="344"/>
      <c r="S696" s="287"/>
    </row>
    <row r="697" spans="1:19" x14ac:dyDescent="0.25">
      <c r="A697" s="286"/>
      <c r="K697" s="345" t="str">
        <f>Translations!$A$113 &amp; ":"</f>
        <v>Leak Repaired:</v>
      </c>
      <c r="L697" s="345"/>
      <c r="M697" s="346" t="str">
        <f>IF(ISBLANK('June-2023'!K38),"",'June-2023'!K38)</f>
        <v>N</v>
      </c>
      <c r="N697" s="347"/>
      <c r="O697" s="290"/>
      <c r="S697" s="287"/>
    </row>
    <row r="698" spans="1:19" x14ac:dyDescent="0.25">
      <c r="A698" s="286"/>
      <c r="O698" s="290"/>
      <c r="S698" s="287"/>
    </row>
    <row r="699" spans="1:19" x14ac:dyDescent="0.25">
      <c r="A699" s="286"/>
      <c r="K699" s="345" t="str">
        <f>Translations!$A$114 &amp; ":"</f>
        <v>Gas:</v>
      </c>
      <c r="L699" s="345"/>
      <c r="M699" s="292" t="str">
        <f>IF(ISBLANK('June-2023'!E38),"",'June-2023'!E38)</f>
        <v>Air</v>
      </c>
      <c r="N699" s="289"/>
      <c r="O699" s="290"/>
      <c r="S699" s="287"/>
    </row>
    <row r="700" spans="1:19" x14ac:dyDescent="0.25">
      <c r="A700" s="286"/>
      <c r="O700" s="290"/>
      <c r="S700" s="287"/>
    </row>
    <row r="701" spans="1:19" x14ac:dyDescent="0.25">
      <c r="A701" s="286"/>
      <c r="K701" s="345" t="str">
        <f>Translations!$A$115 &amp; ":"</f>
        <v>Cost:</v>
      </c>
      <c r="L701" s="345"/>
      <c r="M701" s="348">
        <f>IF(ISBLANK('June-2023'!M38),"",'June-2023'!M38)</f>
        <v>702.66679397442113</v>
      </c>
      <c r="N701" s="347"/>
      <c r="O701" s="290"/>
      <c r="S701" s="287"/>
    </row>
    <row r="702" spans="1:19" x14ac:dyDescent="0.25">
      <c r="A702" s="286"/>
      <c r="O702" s="290"/>
      <c r="S702" s="287"/>
    </row>
    <row r="703" spans="1:19" x14ac:dyDescent="0.25">
      <c r="A703" s="286"/>
      <c r="O703" s="290"/>
      <c r="S703" s="287"/>
    </row>
    <row r="704" spans="1:19" x14ac:dyDescent="0.25">
      <c r="A704" s="286"/>
      <c r="O704" s="290"/>
      <c r="S704" s="287"/>
    </row>
    <row r="705" spans="1:19" x14ac:dyDescent="0.25">
      <c r="A705" s="286"/>
      <c r="O705" s="290"/>
      <c r="S705" s="287"/>
    </row>
    <row r="706" spans="1:19" x14ac:dyDescent="0.25">
      <c r="A706" s="286"/>
      <c r="O706" s="290"/>
      <c r="S706" s="287"/>
    </row>
    <row r="707" spans="1:19" x14ac:dyDescent="0.25">
      <c r="A707" s="286"/>
      <c r="O707" s="290"/>
      <c r="S707" s="287"/>
    </row>
    <row r="708" spans="1:19" x14ac:dyDescent="0.25">
      <c r="A708" s="286"/>
      <c r="O708" s="290"/>
      <c r="S708" s="287"/>
    </row>
    <row r="709" spans="1:19" x14ac:dyDescent="0.25">
      <c r="A709" s="286"/>
      <c r="O709" s="290"/>
      <c r="S709" s="287"/>
    </row>
    <row r="710" spans="1:19" x14ac:dyDescent="0.25">
      <c r="A710" s="286"/>
      <c r="O710" s="290"/>
      <c r="S710" s="287"/>
    </row>
    <row r="711" spans="1:19" x14ac:dyDescent="0.25">
      <c r="A711" s="286"/>
      <c r="O711" s="290"/>
      <c r="S711" s="287"/>
    </row>
    <row r="712" spans="1:19" x14ac:dyDescent="0.25">
      <c r="A712" s="286"/>
      <c r="O712" s="290"/>
      <c r="S712" s="287"/>
    </row>
    <row r="713" spans="1:19" x14ac:dyDescent="0.25">
      <c r="A713" s="286"/>
      <c r="O713" s="290"/>
      <c r="S713" s="287"/>
    </row>
    <row r="714" spans="1:19" x14ac:dyDescent="0.25">
      <c r="A714" s="286"/>
      <c r="O714" s="290"/>
      <c r="S714" s="287"/>
    </row>
    <row r="715" spans="1:19" ht="13.8" thickBot="1" x14ac:dyDescent="0.3">
      <c r="A715" s="286"/>
      <c r="O715" s="291"/>
      <c r="S715" s="287"/>
    </row>
    <row r="716" spans="1:19" x14ac:dyDescent="0.25">
      <c r="B716" s="288"/>
      <c r="C716" s="288"/>
      <c r="D716" s="288"/>
      <c r="E716" s="288"/>
      <c r="F716" s="288"/>
      <c r="G716" s="288"/>
      <c r="H716" s="288"/>
      <c r="I716" s="288"/>
      <c r="J716" s="288"/>
      <c r="K716" s="288"/>
      <c r="L716" s="288"/>
      <c r="M716" s="288"/>
      <c r="N716" s="288"/>
      <c r="O716" s="288"/>
      <c r="P716" s="288"/>
      <c r="Q716" s="288"/>
      <c r="R716" s="288"/>
    </row>
    <row r="717" spans="1:19" ht="13.8" thickBot="1" x14ac:dyDescent="0.3">
      <c r="B717" s="285"/>
      <c r="C717" s="285"/>
      <c r="D717" s="285"/>
      <c r="E717" s="285"/>
      <c r="F717" s="285"/>
      <c r="G717" s="285"/>
      <c r="H717" s="285"/>
      <c r="I717" s="285"/>
      <c r="J717" s="285"/>
      <c r="K717" s="285"/>
      <c r="L717" s="285"/>
      <c r="M717" s="285"/>
      <c r="N717" s="285"/>
      <c r="O717" s="285"/>
      <c r="P717" s="285"/>
      <c r="Q717" s="285"/>
      <c r="R717" s="285"/>
    </row>
    <row r="718" spans="1:19" ht="13.8" thickBot="1" x14ac:dyDescent="0.3">
      <c r="A718" s="286"/>
      <c r="K718" s="349" t="str">
        <f>Translations!$A$112 &amp; ":"</f>
        <v>Leak #:</v>
      </c>
      <c r="L718" s="349"/>
      <c r="M718" s="350">
        <f>IF(ISBLANK('June-2023'!B39),"",'June-2023'!B39)</f>
        <v>32</v>
      </c>
      <c r="N718" s="351"/>
      <c r="O718" s="352" t="str">
        <f>Translations!$A$116 &amp; ":"</f>
        <v>Location:</v>
      </c>
      <c r="P718" s="349"/>
      <c r="Q718" s="350" t="str">
        <f>IF(ISBLANK('June-2023'!D39),"",'June-2023'!D39)</f>
        <v>16 A 102</v>
      </c>
      <c r="R718" s="353"/>
      <c r="S718" s="287"/>
    </row>
    <row r="719" spans="1:19" x14ac:dyDescent="0.25">
      <c r="A719" s="286"/>
      <c r="O719" s="341" t="str">
        <f>Translations!$A$117 &amp; ":"</f>
        <v>Comments:</v>
      </c>
      <c r="P719" s="342"/>
      <c r="Q719" s="343" t="str">
        <f>IF(ISBLANK('June-2023'!H39),"",'June-2023'!H39)</f>
        <v xml:space="preserve">right side of jig air hose </v>
      </c>
      <c r="R719" s="344"/>
      <c r="S719" s="287"/>
    </row>
    <row r="720" spans="1:19" x14ac:dyDescent="0.25">
      <c r="A720" s="286"/>
      <c r="K720" s="345" t="str">
        <f>Translations!$A$113 &amp; ":"</f>
        <v>Leak Repaired:</v>
      </c>
      <c r="L720" s="345"/>
      <c r="M720" s="346" t="str">
        <f>IF(ISBLANK('June-2023'!K39),"",'June-2023'!K39)</f>
        <v>N</v>
      </c>
      <c r="N720" s="347"/>
      <c r="O720" s="290"/>
      <c r="S720" s="287"/>
    </row>
    <row r="721" spans="1:19" x14ac:dyDescent="0.25">
      <c r="A721" s="286"/>
      <c r="O721" s="290"/>
      <c r="S721" s="287"/>
    </row>
    <row r="722" spans="1:19" x14ac:dyDescent="0.25">
      <c r="A722" s="286"/>
      <c r="K722" s="345" t="str">
        <f>Translations!$A$114 &amp; ":"</f>
        <v>Gas:</v>
      </c>
      <c r="L722" s="345"/>
      <c r="M722" s="292" t="str">
        <f>IF(ISBLANK('June-2023'!E39),"",'June-2023'!E39)</f>
        <v>Air</v>
      </c>
      <c r="N722" s="289"/>
      <c r="O722" s="290"/>
      <c r="S722" s="287"/>
    </row>
    <row r="723" spans="1:19" x14ac:dyDescent="0.25">
      <c r="A723" s="286"/>
      <c r="O723" s="290"/>
      <c r="S723" s="287"/>
    </row>
    <row r="724" spans="1:19" x14ac:dyDescent="0.25">
      <c r="A724" s="286"/>
      <c r="K724" s="345" t="str">
        <f>Translations!$A$115 &amp; ":"</f>
        <v>Cost:</v>
      </c>
      <c r="L724" s="345"/>
      <c r="M724" s="348">
        <f>IF(ISBLANK('June-2023'!M39),"",'June-2023'!M39)</f>
        <v>716.00016674469771</v>
      </c>
      <c r="N724" s="347"/>
      <c r="O724" s="290"/>
      <c r="S724" s="287"/>
    </row>
    <row r="725" spans="1:19" x14ac:dyDescent="0.25">
      <c r="A725" s="286"/>
      <c r="O725" s="290"/>
      <c r="S725" s="287"/>
    </row>
    <row r="726" spans="1:19" x14ac:dyDescent="0.25">
      <c r="A726" s="286"/>
      <c r="O726" s="290"/>
      <c r="S726" s="287"/>
    </row>
    <row r="727" spans="1:19" x14ac:dyDescent="0.25">
      <c r="A727" s="286"/>
      <c r="O727" s="290"/>
      <c r="S727" s="287"/>
    </row>
    <row r="728" spans="1:19" x14ac:dyDescent="0.25">
      <c r="A728" s="286"/>
      <c r="O728" s="290"/>
      <c r="S728" s="287"/>
    </row>
    <row r="729" spans="1:19" x14ac:dyDescent="0.25">
      <c r="A729" s="286"/>
      <c r="O729" s="290"/>
      <c r="S729" s="287"/>
    </row>
    <row r="730" spans="1:19" x14ac:dyDescent="0.25">
      <c r="A730" s="286"/>
      <c r="O730" s="290"/>
      <c r="S730" s="287"/>
    </row>
    <row r="731" spans="1:19" x14ac:dyDescent="0.25">
      <c r="A731" s="286"/>
      <c r="O731" s="290"/>
      <c r="S731" s="287"/>
    </row>
    <row r="732" spans="1:19" x14ac:dyDescent="0.25">
      <c r="A732" s="286"/>
      <c r="O732" s="290"/>
      <c r="S732" s="287"/>
    </row>
    <row r="733" spans="1:19" x14ac:dyDescent="0.25">
      <c r="A733" s="286"/>
      <c r="O733" s="290"/>
      <c r="S733" s="287"/>
    </row>
    <row r="734" spans="1:19" x14ac:dyDescent="0.25">
      <c r="A734" s="286"/>
      <c r="O734" s="290"/>
      <c r="S734" s="287"/>
    </row>
    <row r="735" spans="1:19" x14ac:dyDescent="0.25">
      <c r="A735" s="286"/>
      <c r="O735" s="290"/>
      <c r="S735" s="287"/>
    </row>
    <row r="736" spans="1:19" x14ac:dyDescent="0.25">
      <c r="A736" s="286"/>
      <c r="O736" s="290"/>
      <c r="S736" s="287"/>
    </row>
    <row r="737" spans="1:19" x14ac:dyDescent="0.25">
      <c r="A737" s="286"/>
      <c r="O737" s="290"/>
      <c r="S737" s="287"/>
    </row>
    <row r="738" spans="1:19" ht="13.8" thickBot="1" x14ac:dyDescent="0.3">
      <c r="A738" s="286"/>
      <c r="O738" s="291"/>
      <c r="S738" s="287"/>
    </row>
    <row r="739" spans="1:19" x14ac:dyDescent="0.25">
      <c r="B739" s="288"/>
      <c r="C739" s="288"/>
      <c r="D739" s="288"/>
      <c r="E739" s="288"/>
      <c r="F739" s="288"/>
      <c r="G739" s="288"/>
      <c r="H739" s="288"/>
      <c r="I739" s="288"/>
      <c r="J739" s="288"/>
      <c r="K739" s="288"/>
      <c r="L739" s="288"/>
      <c r="M739" s="288"/>
      <c r="N739" s="288"/>
      <c r="O739" s="288"/>
      <c r="P739" s="288"/>
      <c r="Q739" s="288"/>
      <c r="R739" s="288"/>
    </row>
    <row r="740" spans="1:19" ht="13.8" thickBot="1" x14ac:dyDescent="0.3">
      <c r="B740" s="285"/>
      <c r="C740" s="285"/>
      <c r="D740" s="285"/>
      <c r="E740" s="285"/>
      <c r="F740" s="285"/>
      <c r="G740" s="285"/>
      <c r="H740" s="285"/>
      <c r="I740" s="285"/>
      <c r="J740" s="285"/>
      <c r="K740" s="285"/>
      <c r="L740" s="285"/>
      <c r="M740" s="285"/>
      <c r="N740" s="285"/>
      <c r="O740" s="285"/>
      <c r="P740" s="285"/>
      <c r="Q740" s="285"/>
      <c r="R740" s="285"/>
    </row>
    <row r="741" spans="1:19" ht="13.8" thickBot="1" x14ac:dyDescent="0.3">
      <c r="A741" s="286"/>
      <c r="K741" s="349" t="str">
        <f>Translations!$A$112 &amp; ":"</f>
        <v>Leak #:</v>
      </c>
      <c r="L741" s="349"/>
      <c r="M741" s="350">
        <f>IF(ISBLANK('June-2023'!B40),"",'June-2023'!B40)</f>
        <v>33</v>
      </c>
      <c r="N741" s="351"/>
      <c r="O741" s="352" t="str">
        <f>Translations!$A$116 &amp; ":"</f>
        <v>Location:</v>
      </c>
      <c r="P741" s="349"/>
      <c r="Q741" s="350" t="str">
        <f>IF(ISBLANK('June-2023'!D40),"",'June-2023'!D40)</f>
        <v xml:space="preserve">15a 102 </v>
      </c>
      <c r="R741" s="353"/>
      <c r="S741" s="287"/>
    </row>
    <row r="742" spans="1:19" x14ac:dyDescent="0.25">
      <c r="A742" s="286"/>
      <c r="O742" s="341" t="str">
        <f>Translations!$A$117 &amp; ":"</f>
        <v>Comments:</v>
      </c>
      <c r="P742" s="342"/>
      <c r="Q742" s="343" t="str">
        <f>IF(ISBLANK('June-2023'!H40),"",'June-2023'!H40)</f>
        <v xml:space="preserve">left side of jig </v>
      </c>
      <c r="R742" s="344"/>
      <c r="S742" s="287"/>
    </row>
    <row r="743" spans="1:19" x14ac:dyDescent="0.25">
      <c r="A743" s="286"/>
      <c r="K743" s="345" t="str">
        <f>Translations!$A$113 &amp; ":"</f>
        <v>Leak Repaired:</v>
      </c>
      <c r="L743" s="345"/>
      <c r="M743" s="346" t="str">
        <f>IF(ISBLANK('June-2023'!K40),"",'June-2023'!K40)</f>
        <v>N</v>
      </c>
      <c r="N743" s="347"/>
      <c r="O743" s="290"/>
      <c r="S743" s="287"/>
    </row>
    <row r="744" spans="1:19" x14ac:dyDescent="0.25">
      <c r="A744" s="286"/>
      <c r="O744" s="290"/>
      <c r="S744" s="287"/>
    </row>
    <row r="745" spans="1:19" x14ac:dyDescent="0.25">
      <c r="A745" s="286"/>
      <c r="K745" s="345" t="str">
        <f>Translations!$A$114 &amp; ":"</f>
        <v>Gas:</v>
      </c>
      <c r="L745" s="345"/>
      <c r="M745" s="292" t="str">
        <f>IF(ISBLANK('June-2023'!E40),"",'June-2023'!E40)</f>
        <v>Air</v>
      </c>
      <c r="N745" s="289"/>
      <c r="O745" s="290"/>
      <c r="S745" s="287"/>
    </row>
    <row r="746" spans="1:19" x14ac:dyDescent="0.25">
      <c r="A746" s="286"/>
      <c r="O746" s="290"/>
      <c r="S746" s="287"/>
    </row>
    <row r="747" spans="1:19" x14ac:dyDescent="0.25">
      <c r="A747" s="286"/>
      <c r="K747" s="345" t="str">
        <f>Translations!$A$115 &amp; ":"</f>
        <v>Cost:</v>
      </c>
      <c r="L747" s="345"/>
      <c r="M747" s="348">
        <f>IF(ISBLANK('June-2023'!M40),"",'June-2023'!M40)</f>
        <v>702.66679397442113</v>
      </c>
      <c r="N747" s="347"/>
      <c r="O747" s="290"/>
      <c r="S747" s="287"/>
    </row>
    <row r="748" spans="1:19" x14ac:dyDescent="0.25">
      <c r="A748" s="286"/>
      <c r="O748" s="290"/>
      <c r="S748" s="287"/>
    </row>
    <row r="749" spans="1:19" x14ac:dyDescent="0.25">
      <c r="A749" s="286"/>
      <c r="O749" s="290"/>
      <c r="S749" s="287"/>
    </row>
    <row r="750" spans="1:19" x14ac:dyDescent="0.25">
      <c r="A750" s="286"/>
      <c r="O750" s="290"/>
      <c r="S750" s="287"/>
    </row>
    <row r="751" spans="1:19" x14ac:dyDescent="0.25">
      <c r="A751" s="286"/>
      <c r="O751" s="290"/>
      <c r="S751" s="287"/>
    </row>
    <row r="752" spans="1:19" x14ac:dyDescent="0.25">
      <c r="A752" s="286"/>
      <c r="O752" s="290"/>
      <c r="S752" s="287"/>
    </row>
    <row r="753" spans="1:19" x14ac:dyDescent="0.25">
      <c r="A753" s="286"/>
      <c r="O753" s="290"/>
      <c r="S753" s="287"/>
    </row>
    <row r="754" spans="1:19" x14ac:dyDescent="0.25">
      <c r="A754" s="286"/>
      <c r="O754" s="290"/>
      <c r="S754" s="287"/>
    </row>
    <row r="755" spans="1:19" x14ac:dyDescent="0.25">
      <c r="A755" s="286"/>
      <c r="O755" s="290"/>
      <c r="S755" s="287"/>
    </row>
    <row r="756" spans="1:19" x14ac:dyDescent="0.25">
      <c r="A756" s="286"/>
      <c r="O756" s="290"/>
      <c r="S756" s="287"/>
    </row>
    <row r="757" spans="1:19" x14ac:dyDescent="0.25">
      <c r="A757" s="286"/>
      <c r="O757" s="290"/>
      <c r="S757" s="287"/>
    </row>
    <row r="758" spans="1:19" x14ac:dyDescent="0.25">
      <c r="A758" s="286"/>
      <c r="O758" s="290"/>
      <c r="S758" s="287"/>
    </row>
    <row r="759" spans="1:19" x14ac:dyDescent="0.25">
      <c r="A759" s="286"/>
      <c r="O759" s="290"/>
      <c r="S759" s="287"/>
    </row>
    <row r="760" spans="1:19" x14ac:dyDescent="0.25">
      <c r="A760" s="286"/>
      <c r="O760" s="290"/>
      <c r="S760" s="287"/>
    </row>
    <row r="761" spans="1:19" ht="13.8" thickBot="1" x14ac:dyDescent="0.3">
      <c r="A761" s="286"/>
      <c r="O761" s="291"/>
      <c r="S761" s="287"/>
    </row>
    <row r="762" spans="1:19" x14ac:dyDescent="0.25">
      <c r="B762" s="288"/>
      <c r="C762" s="288"/>
      <c r="D762" s="288"/>
      <c r="E762" s="288"/>
      <c r="F762" s="288"/>
      <c r="G762" s="288"/>
      <c r="H762" s="288"/>
      <c r="I762" s="288"/>
      <c r="J762" s="288"/>
      <c r="K762" s="288"/>
      <c r="L762" s="288"/>
      <c r="M762" s="288"/>
      <c r="N762" s="288"/>
      <c r="O762" s="288"/>
      <c r="P762" s="288"/>
      <c r="Q762" s="288"/>
      <c r="R762" s="288"/>
    </row>
    <row r="763" spans="1:19" ht="13.8" thickBot="1" x14ac:dyDescent="0.3">
      <c r="B763" s="285"/>
      <c r="C763" s="285"/>
      <c r="D763" s="285"/>
      <c r="E763" s="285"/>
      <c r="F763" s="285"/>
      <c r="G763" s="285"/>
      <c r="H763" s="285"/>
      <c r="I763" s="285"/>
      <c r="J763" s="285"/>
      <c r="K763" s="285"/>
      <c r="L763" s="285"/>
      <c r="M763" s="285"/>
      <c r="N763" s="285"/>
      <c r="O763" s="285"/>
      <c r="P763" s="285"/>
      <c r="Q763" s="285"/>
      <c r="R763" s="285"/>
    </row>
    <row r="764" spans="1:19" ht="13.8" thickBot="1" x14ac:dyDescent="0.3">
      <c r="A764" s="286"/>
      <c r="K764" s="349" t="str">
        <f>Translations!$A$112 &amp; ":"</f>
        <v>Leak #:</v>
      </c>
      <c r="L764" s="349"/>
      <c r="M764" s="350">
        <f>IF(ISBLANK('June-2023'!B41),"",'June-2023'!B41)</f>
        <v>34</v>
      </c>
      <c r="N764" s="351"/>
      <c r="O764" s="352" t="str">
        <f>Translations!$A$116 &amp; ":"</f>
        <v>Location:</v>
      </c>
      <c r="P764" s="349"/>
      <c r="Q764" s="350" t="str">
        <f>IF(ISBLANK('June-2023'!D41),"",'June-2023'!D41)</f>
        <v>18A 108</v>
      </c>
      <c r="R764" s="353"/>
      <c r="S764" s="287"/>
    </row>
    <row r="765" spans="1:19" x14ac:dyDescent="0.25">
      <c r="A765" s="286"/>
      <c r="O765" s="341" t="str">
        <f>Translations!$A$117 &amp; ":"</f>
        <v>Comments:</v>
      </c>
      <c r="P765" s="342"/>
      <c r="Q765" s="343" t="str">
        <f>IF(ISBLANK('June-2023'!H41),"",'June-2023'!H41)</f>
        <v>right side of jig</v>
      </c>
      <c r="R765" s="344"/>
      <c r="S765" s="287"/>
    </row>
    <row r="766" spans="1:19" x14ac:dyDescent="0.25">
      <c r="A766" s="286"/>
      <c r="K766" s="345" t="str">
        <f>Translations!$A$113 &amp; ":"</f>
        <v>Leak Repaired:</v>
      </c>
      <c r="L766" s="345"/>
      <c r="M766" s="346" t="str">
        <f>IF(ISBLANK('June-2023'!K41),"",'June-2023'!K41)</f>
        <v>N</v>
      </c>
      <c r="N766" s="347"/>
      <c r="O766" s="290"/>
      <c r="S766" s="287"/>
    </row>
    <row r="767" spans="1:19" x14ac:dyDescent="0.25">
      <c r="A767" s="286"/>
      <c r="O767" s="290"/>
      <c r="S767" s="287"/>
    </row>
    <row r="768" spans="1:19" x14ac:dyDescent="0.25">
      <c r="A768" s="286"/>
      <c r="K768" s="345" t="str">
        <f>Translations!$A$114 &amp; ":"</f>
        <v>Gas:</v>
      </c>
      <c r="L768" s="345"/>
      <c r="M768" s="292" t="str">
        <f>IF(ISBLANK('June-2023'!E41),"",'June-2023'!E41)</f>
        <v>Air</v>
      </c>
      <c r="N768" s="289"/>
      <c r="O768" s="290"/>
      <c r="S768" s="287"/>
    </row>
    <row r="769" spans="1:19" x14ac:dyDescent="0.25">
      <c r="A769" s="286"/>
      <c r="O769" s="290"/>
      <c r="S769" s="287"/>
    </row>
    <row r="770" spans="1:19" x14ac:dyDescent="0.25">
      <c r="A770" s="286"/>
      <c r="K770" s="345" t="str">
        <f>Translations!$A$115 &amp; ":"</f>
        <v>Cost:</v>
      </c>
      <c r="L770" s="345"/>
      <c r="M770" s="348">
        <f>IF(ISBLANK('June-2023'!M41),"",'June-2023'!M41)</f>
        <v>729.40491399195537</v>
      </c>
      <c r="N770" s="347"/>
      <c r="O770" s="290"/>
      <c r="S770" s="287"/>
    </row>
    <row r="771" spans="1:19" x14ac:dyDescent="0.25">
      <c r="A771" s="286"/>
      <c r="O771" s="290"/>
      <c r="S771" s="287"/>
    </row>
    <row r="772" spans="1:19" x14ac:dyDescent="0.25">
      <c r="A772" s="286"/>
      <c r="O772" s="290"/>
      <c r="S772" s="287"/>
    </row>
    <row r="773" spans="1:19" x14ac:dyDescent="0.25">
      <c r="A773" s="286"/>
      <c r="O773" s="290"/>
      <c r="S773" s="287"/>
    </row>
    <row r="774" spans="1:19" x14ac:dyDescent="0.25">
      <c r="A774" s="286"/>
      <c r="O774" s="290"/>
      <c r="S774" s="287"/>
    </row>
    <row r="775" spans="1:19" x14ac:dyDescent="0.25">
      <c r="A775" s="286"/>
      <c r="O775" s="290"/>
      <c r="S775" s="287"/>
    </row>
    <row r="776" spans="1:19" x14ac:dyDescent="0.25">
      <c r="A776" s="286"/>
      <c r="O776" s="290"/>
      <c r="S776" s="287"/>
    </row>
    <row r="777" spans="1:19" x14ac:dyDescent="0.25">
      <c r="A777" s="286"/>
      <c r="O777" s="290"/>
      <c r="S777" s="287"/>
    </row>
    <row r="778" spans="1:19" x14ac:dyDescent="0.25">
      <c r="A778" s="286"/>
      <c r="O778" s="290"/>
      <c r="S778" s="287"/>
    </row>
    <row r="779" spans="1:19" x14ac:dyDescent="0.25">
      <c r="A779" s="286"/>
      <c r="O779" s="290"/>
      <c r="S779" s="287"/>
    </row>
    <row r="780" spans="1:19" x14ac:dyDescent="0.25">
      <c r="A780" s="286"/>
      <c r="O780" s="290"/>
      <c r="S780" s="287"/>
    </row>
    <row r="781" spans="1:19" x14ac:dyDescent="0.25">
      <c r="A781" s="286"/>
      <c r="O781" s="290"/>
      <c r="S781" s="287"/>
    </row>
    <row r="782" spans="1:19" x14ac:dyDescent="0.25">
      <c r="A782" s="286"/>
      <c r="O782" s="290"/>
      <c r="S782" s="287"/>
    </row>
    <row r="783" spans="1:19" x14ac:dyDescent="0.25">
      <c r="A783" s="286"/>
      <c r="O783" s="290"/>
      <c r="S783" s="287"/>
    </row>
    <row r="784" spans="1:19" ht="13.8" thickBot="1" x14ac:dyDescent="0.3">
      <c r="A784" s="286"/>
      <c r="O784" s="291"/>
      <c r="S784" s="287"/>
    </row>
    <row r="785" spans="1:19" x14ac:dyDescent="0.25">
      <c r="B785" s="288"/>
      <c r="C785" s="288"/>
      <c r="D785" s="288"/>
      <c r="E785" s="288"/>
      <c r="F785" s="288"/>
      <c r="G785" s="288"/>
      <c r="H785" s="288"/>
      <c r="I785" s="288"/>
      <c r="J785" s="288"/>
      <c r="K785" s="288"/>
      <c r="L785" s="288"/>
      <c r="M785" s="288"/>
      <c r="N785" s="288"/>
      <c r="O785" s="288"/>
      <c r="P785" s="288"/>
      <c r="Q785" s="288"/>
      <c r="R785" s="288"/>
    </row>
    <row r="786" spans="1:19" ht="13.8" thickBot="1" x14ac:dyDescent="0.3">
      <c r="B786" s="285"/>
      <c r="C786" s="285"/>
      <c r="D786" s="285"/>
      <c r="E786" s="285"/>
      <c r="F786" s="285"/>
      <c r="G786" s="285"/>
      <c r="H786" s="285"/>
      <c r="I786" s="285"/>
      <c r="J786" s="285"/>
      <c r="K786" s="285"/>
      <c r="L786" s="285"/>
      <c r="M786" s="285"/>
      <c r="N786" s="285"/>
      <c r="O786" s="285"/>
      <c r="P786" s="285"/>
      <c r="Q786" s="285"/>
      <c r="R786" s="285"/>
    </row>
    <row r="787" spans="1:19" ht="13.8" thickBot="1" x14ac:dyDescent="0.3">
      <c r="A787" s="286"/>
      <c r="K787" s="349" t="str">
        <f>Translations!$A$112 &amp; ":"</f>
        <v>Leak #:</v>
      </c>
      <c r="L787" s="349"/>
      <c r="M787" s="350">
        <f>IF(ISBLANK('June-2023'!B42),"",'June-2023'!B42)</f>
        <v>35</v>
      </c>
      <c r="N787" s="351"/>
      <c r="O787" s="352" t="str">
        <f>Translations!$A$116 &amp; ":"</f>
        <v>Location:</v>
      </c>
      <c r="P787" s="349"/>
      <c r="Q787" s="350" t="str">
        <f>IF(ISBLANK('June-2023'!D42),"",'June-2023'!D42)</f>
        <v>18 B 105</v>
      </c>
      <c r="R787" s="353"/>
      <c r="S787" s="287"/>
    </row>
    <row r="788" spans="1:19" x14ac:dyDescent="0.25">
      <c r="A788" s="286"/>
      <c r="O788" s="341" t="str">
        <f>Translations!$A$117 &amp; ":"</f>
        <v>Comments:</v>
      </c>
      <c r="P788" s="342"/>
      <c r="Q788" s="343" t="str">
        <f>IF(ISBLANK('June-2023'!H42),"",'June-2023'!H42)</f>
        <v xml:space="preserve">top right of jig </v>
      </c>
      <c r="R788" s="344"/>
      <c r="S788" s="287"/>
    </row>
    <row r="789" spans="1:19" x14ac:dyDescent="0.25">
      <c r="A789" s="286"/>
      <c r="K789" s="345" t="str">
        <f>Translations!$A$113 &amp; ":"</f>
        <v>Leak Repaired:</v>
      </c>
      <c r="L789" s="345"/>
      <c r="M789" s="346" t="str">
        <f>IF(ISBLANK('June-2023'!K42),"",'June-2023'!K42)</f>
        <v>N</v>
      </c>
      <c r="N789" s="347"/>
      <c r="O789" s="290"/>
      <c r="S789" s="287"/>
    </row>
    <row r="790" spans="1:19" x14ac:dyDescent="0.25">
      <c r="A790" s="286"/>
      <c r="O790" s="290"/>
      <c r="S790" s="287"/>
    </row>
    <row r="791" spans="1:19" x14ac:dyDescent="0.25">
      <c r="A791" s="286"/>
      <c r="K791" s="345" t="str">
        <f>Translations!$A$114 &amp; ":"</f>
        <v>Gas:</v>
      </c>
      <c r="L791" s="345"/>
      <c r="M791" s="292" t="str">
        <f>IF(ISBLANK('June-2023'!E42),"",'June-2023'!E42)</f>
        <v>Air</v>
      </c>
      <c r="N791" s="289"/>
      <c r="O791" s="290"/>
      <c r="S791" s="287"/>
    </row>
    <row r="792" spans="1:19" x14ac:dyDescent="0.25">
      <c r="A792" s="286"/>
      <c r="O792" s="290"/>
      <c r="S792" s="287"/>
    </row>
    <row r="793" spans="1:19" x14ac:dyDescent="0.25">
      <c r="A793" s="286"/>
      <c r="K793" s="345" t="str">
        <f>Translations!$A$115 &amp; ":"</f>
        <v>Cost:</v>
      </c>
      <c r="L793" s="345"/>
      <c r="M793" s="348">
        <f>IF(ISBLANK('June-2023'!M42),"",'June-2023'!M42)</f>
        <v>756.42628517503226</v>
      </c>
      <c r="N793" s="347"/>
      <c r="O793" s="290"/>
      <c r="S793" s="287"/>
    </row>
    <row r="794" spans="1:19" x14ac:dyDescent="0.25">
      <c r="A794" s="286"/>
      <c r="O794" s="290"/>
      <c r="S794" s="287"/>
    </row>
    <row r="795" spans="1:19" x14ac:dyDescent="0.25">
      <c r="A795" s="286"/>
      <c r="O795" s="290"/>
      <c r="S795" s="287"/>
    </row>
    <row r="796" spans="1:19" x14ac:dyDescent="0.25">
      <c r="A796" s="286"/>
      <c r="O796" s="290"/>
      <c r="S796" s="287"/>
    </row>
    <row r="797" spans="1:19" x14ac:dyDescent="0.25">
      <c r="A797" s="286"/>
      <c r="O797" s="290"/>
      <c r="S797" s="287"/>
    </row>
    <row r="798" spans="1:19" x14ac:dyDescent="0.25">
      <c r="A798" s="286"/>
      <c r="O798" s="290"/>
      <c r="S798" s="287"/>
    </row>
    <row r="799" spans="1:19" x14ac:dyDescent="0.25">
      <c r="A799" s="286"/>
      <c r="O799" s="290"/>
      <c r="S799" s="287"/>
    </row>
    <row r="800" spans="1:19" x14ac:dyDescent="0.25">
      <c r="A800" s="286"/>
      <c r="O800" s="290"/>
      <c r="S800" s="287"/>
    </row>
    <row r="801" spans="1:19" x14ac:dyDescent="0.25">
      <c r="A801" s="286"/>
      <c r="O801" s="290"/>
      <c r="S801" s="287"/>
    </row>
    <row r="802" spans="1:19" x14ac:dyDescent="0.25">
      <c r="A802" s="286"/>
      <c r="O802" s="290"/>
      <c r="S802" s="287"/>
    </row>
    <row r="803" spans="1:19" x14ac:dyDescent="0.25">
      <c r="A803" s="286"/>
      <c r="O803" s="290"/>
      <c r="S803" s="287"/>
    </row>
    <row r="804" spans="1:19" x14ac:dyDescent="0.25">
      <c r="A804" s="286"/>
      <c r="O804" s="290"/>
      <c r="S804" s="287"/>
    </row>
    <row r="805" spans="1:19" x14ac:dyDescent="0.25">
      <c r="A805" s="286"/>
      <c r="O805" s="290"/>
      <c r="S805" s="287"/>
    </row>
    <row r="806" spans="1:19" x14ac:dyDescent="0.25">
      <c r="A806" s="286"/>
      <c r="O806" s="290"/>
      <c r="S806" s="287"/>
    </row>
    <row r="807" spans="1:19" ht="13.8" thickBot="1" x14ac:dyDescent="0.3">
      <c r="A807" s="286"/>
      <c r="O807" s="291"/>
      <c r="S807" s="287"/>
    </row>
    <row r="808" spans="1:19" x14ac:dyDescent="0.25">
      <c r="B808" s="288"/>
      <c r="C808" s="288"/>
      <c r="D808" s="288"/>
      <c r="E808" s="288"/>
      <c r="F808" s="288"/>
      <c r="G808" s="288"/>
      <c r="H808" s="288"/>
      <c r="I808" s="288"/>
      <c r="J808" s="288"/>
      <c r="K808" s="288"/>
      <c r="L808" s="288"/>
      <c r="M808" s="288"/>
      <c r="N808" s="288"/>
      <c r="O808" s="288"/>
      <c r="P808" s="288"/>
      <c r="Q808" s="288"/>
      <c r="R808" s="288"/>
    </row>
    <row r="809" spans="1:19" ht="13.8" thickBot="1" x14ac:dyDescent="0.3">
      <c r="B809" s="285"/>
      <c r="C809" s="285"/>
      <c r="D809" s="285"/>
      <c r="E809" s="285"/>
      <c r="F809" s="285"/>
      <c r="G809" s="285"/>
      <c r="H809" s="285"/>
      <c r="I809" s="285"/>
      <c r="J809" s="285"/>
      <c r="K809" s="285"/>
      <c r="L809" s="285"/>
      <c r="M809" s="285"/>
      <c r="N809" s="285"/>
      <c r="O809" s="285"/>
      <c r="P809" s="285"/>
      <c r="Q809" s="285"/>
      <c r="R809" s="285"/>
    </row>
    <row r="810" spans="1:19" ht="13.8" thickBot="1" x14ac:dyDescent="0.3">
      <c r="A810" s="286"/>
      <c r="K810" s="349" t="str">
        <f>Translations!$A$112 &amp; ":"</f>
        <v>Leak #:</v>
      </c>
      <c r="L810" s="349"/>
      <c r="M810" s="350">
        <f>IF(ISBLANK('June-2023'!B43),"",'June-2023'!B43)</f>
        <v>36</v>
      </c>
      <c r="N810" s="351"/>
      <c r="O810" s="352" t="str">
        <f>Translations!$A$116 &amp; ":"</f>
        <v>Location:</v>
      </c>
      <c r="P810" s="349"/>
      <c r="Q810" s="350" t="str">
        <f>IF(ISBLANK('June-2023'!D43),"",'June-2023'!D43)</f>
        <v>22A</v>
      </c>
      <c r="R810" s="353"/>
      <c r="S810" s="287"/>
    </row>
    <row r="811" spans="1:19" x14ac:dyDescent="0.25">
      <c r="A811" s="286"/>
      <c r="O811" s="341" t="str">
        <f>Translations!$A$117 &amp; ":"</f>
        <v>Comments:</v>
      </c>
      <c r="P811" s="342"/>
      <c r="Q811" s="343" t="str">
        <f>IF(ISBLANK('June-2023'!H43),"",'June-2023'!H43)</f>
        <v/>
      </c>
      <c r="R811" s="344"/>
      <c r="S811" s="287"/>
    </row>
    <row r="812" spans="1:19" x14ac:dyDescent="0.25">
      <c r="A812" s="286"/>
      <c r="K812" s="345" t="str">
        <f>Translations!$A$113 &amp; ":"</f>
        <v>Leak Repaired:</v>
      </c>
      <c r="L812" s="345"/>
      <c r="M812" s="346" t="str">
        <f>IF(ISBLANK('June-2023'!K43),"",'June-2023'!K43)</f>
        <v>N</v>
      </c>
      <c r="N812" s="347"/>
      <c r="O812" s="290"/>
      <c r="S812" s="287"/>
    </row>
    <row r="813" spans="1:19" x14ac:dyDescent="0.25">
      <c r="A813" s="286"/>
      <c r="O813" s="290"/>
      <c r="S813" s="287"/>
    </row>
    <row r="814" spans="1:19" x14ac:dyDescent="0.25">
      <c r="A814" s="286"/>
      <c r="K814" s="345" t="str">
        <f>Translations!$A$114 &amp; ":"</f>
        <v>Gas:</v>
      </c>
      <c r="L814" s="345"/>
      <c r="M814" s="292" t="str">
        <f>IF(ISBLANK('June-2023'!E43),"",'June-2023'!E43)</f>
        <v>Air</v>
      </c>
      <c r="N814" s="289"/>
      <c r="O814" s="290"/>
      <c r="S814" s="287"/>
    </row>
    <row r="815" spans="1:19" x14ac:dyDescent="0.25">
      <c r="A815" s="286"/>
      <c r="O815" s="290"/>
      <c r="S815" s="287"/>
    </row>
    <row r="816" spans="1:19" x14ac:dyDescent="0.25">
      <c r="A816" s="286"/>
      <c r="K816" s="345" t="str">
        <f>Translations!$A$115 &amp; ":"</f>
        <v>Cost:</v>
      </c>
      <c r="L816" s="345"/>
      <c r="M816" s="348">
        <f>IF(ISBLANK('June-2023'!M43),"",'June-2023'!M43)</f>
        <v>650.05877547796354</v>
      </c>
      <c r="N816" s="347"/>
      <c r="O816" s="290"/>
      <c r="S816" s="287"/>
    </row>
    <row r="817" spans="1:19" x14ac:dyDescent="0.25">
      <c r="A817" s="286"/>
      <c r="O817" s="290"/>
      <c r="S817" s="287"/>
    </row>
    <row r="818" spans="1:19" x14ac:dyDescent="0.25">
      <c r="A818" s="286"/>
      <c r="O818" s="290"/>
      <c r="S818" s="287"/>
    </row>
    <row r="819" spans="1:19" x14ac:dyDescent="0.25">
      <c r="A819" s="286"/>
      <c r="O819" s="290"/>
      <c r="S819" s="287"/>
    </row>
    <row r="820" spans="1:19" x14ac:dyDescent="0.25">
      <c r="A820" s="286"/>
      <c r="O820" s="290"/>
      <c r="S820" s="287"/>
    </row>
    <row r="821" spans="1:19" x14ac:dyDescent="0.25">
      <c r="A821" s="286"/>
      <c r="O821" s="290"/>
      <c r="S821" s="287"/>
    </row>
    <row r="822" spans="1:19" x14ac:dyDescent="0.25">
      <c r="A822" s="286"/>
      <c r="O822" s="290"/>
      <c r="S822" s="287"/>
    </row>
    <row r="823" spans="1:19" x14ac:dyDescent="0.25">
      <c r="A823" s="286"/>
      <c r="O823" s="290"/>
      <c r="S823" s="287"/>
    </row>
    <row r="824" spans="1:19" x14ac:dyDescent="0.25">
      <c r="A824" s="286"/>
      <c r="O824" s="290"/>
      <c r="S824" s="287"/>
    </row>
    <row r="825" spans="1:19" x14ac:dyDescent="0.25">
      <c r="A825" s="286"/>
      <c r="O825" s="290"/>
      <c r="S825" s="287"/>
    </row>
    <row r="826" spans="1:19" x14ac:dyDescent="0.25">
      <c r="A826" s="286"/>
      <c r="O826" s="290"/>
      <c r="S826" s="287"/>
    </row>
    <row r="827" spans="1:19" x14ac:dyDescent="0.25">
      <c r="A827" s="286"/>
      <c r="O827" s="290"/>
      <c r="S827" s="287"/>
    </row>
    <row r="828" spans="1:19" x14ac:dyDescent="0.25">
      <c r="A828" s="286"/>
      <c r="O828" s="290"/>
      <c r="S828" s="287"/>
    </row>
    <row r="829" spans="1:19" x14ac:dyDescent="0.25">
      <c r="A829" s="286"/>
      <c r="O829" s="290"/>
      <c r="S829" s="287"/>
    </row>
    <row r="830" spans="1:19" ht="13.8" thickBot="1" x14ac:dyDescent="0.3">
      <c r="A830" s="286"/>
      <c r="O830" s="291"/>
      <c r="S830" s="287"/>
    </row>
    <row r="831" spans="1:19" x14ac:dyDescent="0.25">
      <c r="B831" s="288"/>
      <c r="C831" s="288"/>
      <c r="D831" s="288"/>
      <c r="E831" s="288"/>
      <c r="F831" s="288"/>
      <c r="G831" s="288"/>
      <c r="H831" s="288"/>
      <c r="I831" s="288"/>
      <c r="J831" s="288"/>
      <c r="K831" s="288"/>
      <c r="L831" s="288"/>
      <c r="M831" s="288"/>
      <c r="N831" s="288"/>
      <c r="O831" s="288"/>
      <c r="P831" s="288"/>
      <c r="Q831" s="288"/>
      <c r="R831" s="288"/>
    </row>
    <row r="832" spans="1:19" ht="13.8" thickBot="1" x14ac:dyDescent="0.3">
      <c r="B832" s="285"/>
      <c r="C832" s="285"/>
      <c r="D832" s="285"/>
      <c r="E832" s="285"/>
      <c r="F832" s="285"/>
      <c r="G832" s="285"/>
      <c r="H832" s="285"/>
      <c r="I832" s="285"/>
      <c r="J832" s="285"/>
      <c r="K832" s="285"/>
      <c r="L832" s="285"/>
      <c r="M832" s="285"/>
      <c r="N832" s="285"/>
      <c r="O832" s="285"/>
      <c r="P832" s="285"/>
      <c r="Q832" s="285"/>
      <c r="R832" s="285"/>
    </row>
    <row r="833" spans="1:19" ht="13.8" thickBot="1" x14ac:dyDescent="0.3">
      <c r="A833" s="286"/>
      <c r="K833" s="349" t="str">
        <f>Translations!$A$112 &amp; ":"</f>
        <v>Leak #:</v>
      </c>
      <c r="L833" s="349"/>
      <c r="M833" s="350">
        <f>IF(ISBLANK('June-2023'!B44),"",'June-2023'!B44)</f>
        <v>37</v>
      </c>
      <c r="N833" s="351"/>
      <c r="O833" s="352" t="str">
        <f>Translations!$A$116 &amp; ":"</f>
        <v>Location:</v>
      </c>
      <c r="P833" s="349"/>
      <c r="Q833" s="350" t="str">
        <f>IF(ISBLANK('June-2023'!D44),"",'June-2023'!D44)</f>
        <v>24c 106</v>
      </c>
      <c r="R833" s="353"/>
      <c r="S833" s="287"/>
    </row>
    <row r="834" spans="1:19" x14ac:dyDescent="0.25">
      <c r="A834" s="286"/>
      <c r="O834" s="341" t="str">
        <f>Translations!$A$117 &amp; ":"</f>
        <v>Comments:</v>
      </c>
      <c r="P834" s="342"/>
      <c r="Q834" s="343" t="str">
        <f>IF(ISBLANK('June-2023'!H44),"",'June-2023'!H44)</f>
        <v xml:space="preserve">left side </v>
      </c>
      <c r="R834" s="344"/>
      <c r="S834" s="287"/>
    </row>
    <row r="835" spans="1:19" x14ac:dyDescent="0.25">
      <c r="A835" s="286"/>
      <c r="K835" s="345" t="str">
        <f>Translations!$A$113 &amp; ":"</f>
        <v>Leak Repaired:</v>
      </c>
      <c r="L835" s="345"/>
      <c r="M835" s="346" t="str">
        <f>IF(ISBLANK('June-2023'!K44),"",'June-2023'!K44)</f>
        <v>N</v>
      </c>
      <c r="N835" s="347"/>
      <c r="O835" s="290"/>
      <c r="S835" s="287"/>
    </row>
    <row r="836" spans="1:19" x14ac:dyDescent="0.25">
      <c r="A836" s="286"/>
      <c r="O836" s="290"/>
      <c r="S836" s="287"/>
    </row>
    <row r="837" spans="1:19" x14ac:dyDescent="0.25">
      <c r="A837" s="286"/>
      <c r="K837" s="345" t="str">
        <f>Translations!$A$114 &amp; ":"</f>
        <v>Gas:</v>
      </c>
      <c r="L837" s="345"/>
      <c r="M837" s="292" t="str">
        <f>IF(ISBLANK('June-2023'!E44),"",'June-2023'!E44)</f>
        <v>Air</v>
      </c>
      <c r="N837" s="289"/>
      <c r="O837" s="290"/>
      <c r="S837" s="287"/>
    </row>
    <row r="838" spans="1:19" x14ac:dyDescent="0.25">
      <c r="A838" s="286"/>
      <c r="O838" s="290"/>
      <c r="S838" s="287"/>
    </row>
    <row r="839" spans="1:19" x14ac:dyDescent="0.25">
      <c r="A839" s="286"/>
      <c r="K839" s="345" t="str">
        <f>Translations!$A$115 &amp; ":"</f>
        <v>Cost:</v>
      </c>
      <c r="L839" s="345"/>
      <c r="M839" s="348">
        <f>IF(ISBLANK('June-2023'!M44),"",'June-2023'!M44)</f>
        <v>676.21649166715429</v>
      </c>
      <c r="N839" s="347"/>
      <c r="O839" s="290"/>
      <c r="S839" s="287"/>
    </row>
    <row r="840" spans="1:19" x14ac:dyDescent="0.25">
      <c r="A840" s="286"/>
      <c r="O840" s="290"/>
      <c r="S840" s="287"/>
    </row>
    <row r="841" spans="1:19" x14ac:dyDescent="0.25">
      <c r="A841" s="286"/>
      <c r="O841" s="290"/>
      <c r="S841" s="287"/>
    </row>
    <row r="842" spans="1:19" x14ac:dyDescent="0.25">
      <c r="A842" s="286"/>
      <c r="O842" s="290"/>
      <c r="S842" s="287"/>
    </row>
    <row r="843" spans="1:19" x14ac:dyDescent="0.25">
      <c r="A843" s="286"/>
      <c r="O843" s="290"/>
      <c r="S843" s="287"/>
    </row>
    <row r="844" spans="1:19" x14ac:dyDescent="0.25">
      <c r="A844" s="286"/>
      <c r="O844" s="290"/>
      <c r="S844" s="287"/>
    </row>
    <row r="845" spans="1:19" x14ac:dyDescent="0.25">
      <c r="A845" s="286"/>
      <c r="O845" s="290"/>
      <c r="S845" s="287"/>
    </row>
    <row r="846" spans="1:19" x14ac:dyDescent="0.25">
      <c r="A846" s="286"/>
      <c r="O846" s="290"/>
      <c r="S846" s="287"/>
    </row>
    <row r="847" spans="1:19" x14ac:dyDescent="0.25">
      <c r="A847" s="286"/>
      <c r="O847" s="290"/>
      <c r="S847" s="287"/>
    </row>
    <row r="848" spans="1:19" x14ac:dyDescent="0.25">
      <c r="A848" s="286"/>
      <c r="O848" s="290"/>
      <c r="S848" s="287"/>
    </row>
    <row r="849" spans="1:19" x14ac:dyDescent="0.25">
      <c r="A849" s="286"/>
      <c r="O849" s="290"/>
      <c r="S849" s="287"/>
    </row>
    <row r="850" spans="1:19" x14ac:dyDescent="0.25">
      <c r="A850" s="286"/>
      <c r="O850" s="290"/>
      <c r="S850" s="287"/>
    </row>
    <row r="851" spans="1:19" x14ac:dyDescent="0.25">
      <c r="A851" s="286"/>
      <c r="O851" s="290"/>
      <c r="S851" s="287"/>
    </row>
    <row r="852" spans="1:19" x14ac:dyDescent="0.25">
      <c r="A852" s="286"/>
      <c r="O852" s="290"/>
      <c r="S852" s="287"/>
    </row>
    <row r="853" spans="1:19" ht="13.8" thickBot="1" x14ac:dyDescent="0.3">
      <c r="A853" s="286"/>
      <c r="O853" s="291"/>
      <c r="S853" s="287"/>
    </row>
    <row r="854" spans="1:19" x14ac:dyDescent="0.25">
      <c r="B854" s="288"/>
      <c r="C854" s="288"/>
      <c r="D854" s="288"/>
      <c r="E854" s="288"/>
      <c r="F854" s="288"/>
      <c r="G854" s="288"/>
      <c r="H854" s="288"/>
      <c r="I854" s="288"/>
      <c r="J854" s="288"/>
      <c r="K854" s="288"/>
      <c r="L854" s="288"/>
      <c r="M854" s="288"/>
      <c r="N854" s="288"/>
      <c r="O854" s="288"/>
      <c r="P854" s="288"/>
      <c r="Q854" s="288"/>
      <c r="R854" s="288"/>
    </row>
    <row r="855" spans="1:19" ht="13.8" thickBot="1" x14ac:dyDescent="0.3">
      <c r="B855" s="285"/>
      <c r="C855" s="285"/>
      <c r="D855" s="285"/>
      <c r="E855" s="285"/>
      <c r="F855" s="285"/>
      <c r="G855" s="285"/>
      <c r="H855" s="285"/>
      <c r="I855" s="285"/>
      <c r="J855" s="285"/>
      <c r="K855" s="285"/>
      <c r="L855" s="285"/>
      <c r="M855" s="285"/>
      <c r="N855" s="285"/>
      <c r="O855" s="285"/>
      <c r="P855" s="285"/>
      <c r="Q855" s="285"/>
      <c r="R855" s="285"/>
    </row>
    <row r="856" spans="1:19" ht="13.8" thickBot="1" x14ac:dyDescent="0.3">
      <c r="A856" s="286"/>
      <c r="K856" s="349" t="str">
        <f>Translations!$A$112 &amp; ":"</f>
        <v>Leak #:</v>
      </c>
      <c r="L856" s="349"/>
      <c r="M856" s="350">
        <f>IF(ISBLANK('June-2023'!B45),"",'June-2023'!B45)</f>
        <v>38</v>
      </c>
      <c r="N856" s="351"/>
      <c r="O856" s="352" t="str">
        <f>Translations!$A$116 &amp; ":"</f>
        <v>Location:</v>
      </c>
      <c r="P856" s="349"/>
      <c r="Q856" s="350" t="str">
        <f>IF(ISBLANK('June-2023'!D45),"",'June-2023'!D45)</f>
        <v>24c 105</v>
      </c>
      <c r="R856" s="353"/>
      <c r="S856" s="287"/>
    </row>
    <row r="857" spans="1:19" x14ac:dyDescent="0.25">
      <c r="A857" s="286"/>
      <c r="O857" s="341" t="str">
        <f>Translations!$A$117 &amp; ":"</f>
        <v>Comments:</v>
      </c>
      <c r="P857" s="342"/>
      <c r="Q857" s="343" t="str">
        <f>IF(ISBLANK('June-2023'!H45),"",'June-2023'!H45)</f>
        <v xml:space="preserve">middle </v>
      </c>
      <c r="R857" s="344"/>
      <c r="S857" s="287"/>
    </row>
    <row r="858" spans="1:19" x14ac:dyDescent="0.25">
      <c r="A858" s="286"/>
      <c r="K858" s="345" t="str">
        <f>Translations!$A$113 &amp; ":"</f>
        <v>Leak Repaired:</v>
      </c>
      <c r="L858" s="345"/>
      <c r="M858" s="346" t="str">
        <f>IF(ISBLANK('June-2023'!K45),"",'June-2023'!K45)</f>
        <v>N</v>
      </c>
      <c r="N858" s="347"/>
      <c r="O858" s="290"/>
      <c r="S858" s="287"/>
    </row>
    <row r="859" spans="1:19" x14ac:dyDescent="0.25">
      <c r="A859" s="286"/>
      <c r="O859" s="290"/>
      <c r="S859" s="287"/>
    </row>
    <row r="860" spans="1:19" x14ac:dyDescent="0.25">
      <c r="A860" s="286"/>
      <c r="K860" s="345" t="str">
        <f>Translations!$A$114 &amp; ":"</f>
        <v>Gas:</v>
      </c>
      <c r="L860" s="345"/>
      <c r="M860" s="292" t="str">
        <f>IF(ISBLANK('June-2023'!E45),"",'June-2023'!E45)</f>
        <v>Air</v>
      </c>
      <c r="N860" s="289"/>
      <c r="O860" s="290"/>
      <c r="S860" s="287"/>
    </row>
    <row r="861" spans="1:19" x14ac:dyDescent="0.25">
      <c r="A861" s="286"/>
      <c r="O861" s="290"/>
      <c r="S861" s="287"/>
    </row>
    <row r="862" spans="1:19" x14ac:dyDescent="0.25">
      <c r="A862" s="286"/>
      <c r="K862" s="345" t="str">
        <f>Translations!$A$115 &amp; ":"</f>
        <v>Cost:</v>
      </c>
      <c r="L862" s="345"/>
      <c r="M862" s="348">
        <f>IF(ISBLANK('June-2023'!M45),"",'June-2023'!M45)</f>
        <v>676.21649166715429</v>
      </c>
      <c r="N862" s="347"/>
      <c r="O862" s="290"/>
      <c r="S862" s="287"/>
    </row>
    <row r="863" spans="1:19" x14ac:dyDescent="0.25">
      <c r="A863" s="286"/>
      <c r="O863" s="290"/>
      <c r="S863" s="287"/>
    </row>
    <row r="864" spans="1:19" x14ac:dyDescent="0.25">
      <c r="A864" s="286"/>
      <c r="O864" s="290"/>
      <c r="S864" s="287"/>
    </row>
    <row r="865" spans="1:19" x14ac:dyDescent="0.25">
      <c r="A865" s="286"/>
      <c r="O865" s="290"/>
      <c r="S865" s="287"/>
    </row>
    <row r="866" spans="1:19" x14ac:dyDescent="0.25">
      <c r="A866" s="286"/>
      <c r="O866" s="290"/>
      <c r="S866" s="287"/>
    </row>
    <row r="867" spans="1:19" x14ac:dyDescent="0.25">
      <c r="A867" s="286"/>
      <c r="O867" s="290"/>
      <c r="S867" s="287"/>
    </row>
    <row r="868" spans="1:19" x14ac:dyDescent="0.25">
      <c r="A868" s="286"/>
      <c r="O868" s="290"/>
      <c r="S868" s="287"/>
    </row>
    <row r="869" spans="1:19" x14ac:dyDescent="0.25">
      <c r="A869" s="286"/>
      <c r="O869" s="290"/>
      <c r="S869" s="287"/>
    </row>
    <row r="870" spans="1:19" x14ac:dyDescent="0.25">
      <c r="A870" s="286"/>
      <c r="O870" s="290"/>
      <c r="S870" s="287"/>
    </row>
    <row r="871" spans="1:19" x14ac:dyDescent="0.25">
      <c r="A871" s="286"/>
      <c r="O871" s="290"/>
      <c r="S871" s="287"/>
    </row>
    <row r="872" spans="1:19" x14ac:dyDescent="0.25">
      <c r="A872" s="286"/>
      <c r="O872" s="290"/>
      <c r="S872" s="287"/>
    </row>
    <row r="873" spans="1:19" x14ac:dyDescent="0.25">
      <c r="A873" s="286"/>
      <c r="O873" s="290"/>
      <c r="S873" s="287"/>
    </row>
    <row r="874" spans="1:19" x14ac:dyDescent="0.25">
      <c r="A874" s="286"/>
      <c r="O874" s="290"/>
      <c r="S874" s="287"/>
    </row>
    <row r="875" spans="1:19" x14ac:dyDescent="0.25">
      <c r="A875" s="286"/>
      <c r="O875" s="290"/>
      <c r="S875" s="287"/>
    </row>
    <row r="876" spans="1:19" ht="13.8" thickBot="1" x14ac:dyDescent="0.3">
      <c r="A876" s="286"/>
      <c r="O876" s="291"/>
      <c r="S876" s="287"/>
    </row>
    <row r="877" spans="1:19" x14ac:dyDescent="0.25">
      <c r="B877" s="288"/>
      <c r="C877" s="288"/>
      <c r="D877" s="288"/>
      <c r="E877" s="288"/>
      <c r="F877" s="288"/>
      <c r="G877" s="288"/>
      <c r="H877" s="288"/>
      <c r="I877" s="288"/>
      <c r="J877" s="288"/>
      <c r="K877" s="288"/>
      <c r="L877" s="288"/>
      <c r="M877" s="288"/>
      <c r="N877" s="288"/>
      <c r="O877" s="288"/>
      <c r="P877" s="288"/>
      <c r="Q877" s="288"/>
      <c r="R877" s="288"/>
    </row>
    <row r="878" spans="1:19" ht="13.8" thickBot="1" x14ac:dyDescent="0.3">
      <c r="B878" s="285"/>
      <c r="C878" s="285"/>
      <c r="D878" s="285"/>
      <c r="E878" s="285"/>
      <c r="F878" s="285"/>
      <c r="G878" s="285"/>
      <c r="H878" s="285"/>
      <c r="I878" s="285"/>
      <c r="J878" s="285"/>
      <c r="K878" s="285"/>
      <c r="L878" s="285"/>
      <c r="M878" s="285"/>
      <c r="N878" s="285"/>
      <c r="O878" s="285"/>
      <c r="P878" s="285"/>
      <c r="Q878" s="285"/>
      <c r="R878" s="285"/>
    </row>
    <row r="879" spans="1:19" ht="13.8" thickBot="1" x14ac:dyDescent="0.3">
      <c r="A879" s="286"/>
      <c r="K879" s="349" t="str">
        <f>Translations!$A$112 &amp; ":"</f>
        <v>Leak #:</v>
      </c>
      <c r="L879" s="349"/>
      <c r="M879" s="350">
        <f>IF(ISBLANK('June-2023'!B46),"",'June-2023'!B46)</f>
        <v>39</v>
      </c>
      <c r="N879" s="351"/>
      <c r="O879" s="352" t="str">
        <f>Translations!$A$116 &amp; ":"</f>
        <v>Location:</v>
      </c>
      <c r="P879" s="349"/>
      <c r="Q879" s="350" t="str">
        <f>IF(ISBLANK('June-2023'!D46),"",'June-2023'!D46)</f>
        <v>24c 104</v>
      </c>
      <c r="R879" s="353"/>
      <c r="S879" s="287"/>
    </row>
    <row r="880" spans="1:19" x14ac:dyDescent="0.25">
      <c r="A880" s="286"/>
      <c r="O880" s="341" t="str">
        <f>Translations!$A$117 &amp; ":"</f>
        <v>Comments:</v>
      </c>
      <c r="P880" s="342"/>
      <c r="Q880" s="343" t="str">
        <f>IF(ISBLANK('June-2023'!H46),"",'June-2023'!H46)</f>
        <v xml:space="preserve">middle of jig </v>
      </c>
      <c r="R880" s="344"/>
      <c r="S880" s="287"/>
    </row>
    <row r="881" spans="1:19" x14ac:dyDescent="0.25">
      <c r="A881" s="286"/>
      <c r="K881" s="345" t="str">
        <f>Translations!$A$113 &amp; ":"</f>
        <v>Leak Repaired:</v>
      </c>
      <c r="L881" s="345"/>
      <c r="M881" s="346" t="str">
        <f>IF(ISBLANK('June-2023'!K46),"",'June-2023'!K46)</f>
        <v>N</v>
      </c>
      <c r="N881" s="347"/>
      <c r="O881" s="290"/>
      <c r="S881" s="287"/>
    </row>
    <row r="882" spans="1:19" x14ac:dyDescent="0.25">
      <c r="A882" s="286"/>
      <c r="O882" s="290"/>
      <c r="S882" s="287"/>
    </row>
    <row r="883" spans="1:19" x14ac:dyDescent="0.25">
      <c r="A883" s="286"/>
      <c r="K883" s="345" t="str">
        <f>Translations!$A$114 &amp; ":"</f>
        <v>Gas:</v>
      </c>
      <c r="L883" s="345"/>
      <c r="M883" s="292" t="str">
        <f>IF(ISBLANK('June-2023'!E46),"",'June-2023'!E46)</f>
        <v>Air</v>
      </c>
      <c r="N883" s="289"/>
      <c r="O883" s="290"/>
      <c r="S883" s="287"/>
    </row>
    <row r="884" spans="1:19" x14ac:dyDescent="0.25">
      <c r="A884" s="286"/>
      <c r="O884" s="290"/>
      <c r="S884" s="287"/>
    </row>
    <row r="885" spans="1:19" x14ac:dyDescent="0.25">
      <c r="A885" s="286"/>
      <c r="K885" s="345" t="str">
        <f>Translations!$A$115 &amp; ":"</f>
        <v>Cost:</v>
      </c>
      <c r="L885" s="345"/>
      <c r="M885" s="348">
        <f>IF(ISBLANK('June-2023'!M46),"",'June-2023'!M46)</f>
        <v>676.21649166715429</v>
      </c>
      <c r="N885" s="347"/>
      <c r="O885" s="290"/>
      <c r="S885" s="287"/>
    </row>
    <row r="886" spans="1:19" x14ac:dyDescent="0.25">
      <c r="A886" s="286"/>
      <c r="O886" s="290"/>
      <c r="S886" s="287"/>
    </row>
    <row r="887" spans="1:19" x14ac:dyDescent="0.25">
      <c r="A887" s="286"/>
      <c r="O887" s="290"/>
      <c r="S887" s="287"/>
    </row>
    <row r="888" spans="1:19" x14ac:dyDescent="0.25">
      <c r="A888" s="286"/>
      <c r="O888" s="290"/>
      <c r="S888" s="287"/>
    </row>
    <row r="889" spans="1:19" x14ac:dyDescent="0.25">
      <c r="A889" s="286"/>
      <c r="O889" s="290"/>
      <c r="S889" s="287"/>
    </row>
    <row r="890" spans="1:19" x14ac:dyDescent="0.25">
      <c r="A890" s="286"/>
      <c r="O890" s="290"/>
      <c r="S890" s="287"/>
    </row>
    <row r="891" spans="1:19" x14ac:dyDescent="0.25">
      <c r="A891" s="286"/>
      <c r="O891" s="290"/>
      <c r="S891" s="287"/>
    </row>
    <row r="892" spans="1:19" x14ac:dyDescent="0.25">
      <c r="A892" s="286"/>
      <c r="O892" s="290"/>
      <c r="S892" s="287"/>
    </row>
    <row r="893" spans="1:19" x14ac:dyDescent="0.25">
      <c r="A893" s="286"/>
      <c r="O893" s="290"/>
      <c r="S893" s="287"/>
    </row>
    <row r="894" spans="1:19" x14ac:dyDescent="0.25">
      <c r="A894" s="286"/>
      <c r="O894" s="290"/>
      <c r="S894" s="287"/>
    </row>
    <row r="895" spans="1:19" x14ac:dyDescent="0.25">
      <c r="A895" s="286"/>
      <c r="O895" s="290"/>
      <c r="S895" s="287"/>
    </row>
    <row r="896" spans="1:19" x14ac:dyDescent="0.25">
      <c r="A896" s="286"/>
      <c r="O896" s="290"/>
      <c r="S896" s="287"/>
    </row>
    <row r="897" spans="1:19" x14ac:dyDescent="0.25">
      <c r="A897" s="286"/>
      <c r="O897" s="290"/>
      <c r="S897" s="287"/>
    </row>
    <row r="898" spans="1:19" x14ac:dyDescent="0.25">
      <c r="A898" s="286"/>
      <c r="O898" s="290"/>
      <c r="S898" s="287"/>
    </row>
    <row r="899" spans="1:19" ht="13.8" thickBot="1" x14ac:dyDescent="0.3">
      <c r="A899" s="286"/>
      <c r="O899" s="291"/>
      <c r="S899" s="287"/>
    </row>
    <row r="900" spans="1:19" x14ac:dyDescent="0.25">
      <c r="B900" s="288"/>
      <c r="C900" s="288"/>
      <c r="D900" s="288"/>
      <c r="E900" s="288"/>
      <c r="F900" s="288"/>
      <c r="G900" s="288"/>
      <c r="H900" s="288"/>
      <c r="I900" s="288"/>
      <c r="J900" s="288"/>
      <c r="K900" s="288"/>
      <c r="L900" s="288"/>
      <c r="M900" s="288"/>
      <c r="N900" s="288"/>
      <c r="O900" s="288"/>
      <c r="P900" s="288"/>
      <c r="Q900" s="288"/>
      <c r="R900" s="288"/>
    </row>
    <row r="901" spans="1:19" ht="13.8" thickBot="1" x14ac:dyDescent="0.3">
      <c r="B901" s="285"/>
      <c r="C901" s="285"/>
      <c r="D901" s="285"/>
      <c r="E901" s="285"/>
      <c r="F901" s="285"/>
      <c r="G901" s="285"/>
      <c r="H901" s="285"/>
      <c r="I901" s="285"/>
      <c r="J901" s="285"/>
      <c r="K901" s="285"/>
      <c r="L901" s="285"/>
      <c r="M901" s="285"/>
      <c r="N901" s="285"/>
      <c r="O901" s="285"/>
      <c r="P901" s="285"/>
      <c r="Q901" s="285"/>
      <c r="R901" s="285"/>
    </row>
    <row r="902" spans="1:19" ht="13.8" thickBot="1" x14ac:dyDescent="0.3">
      <c r="A902" s="286"/>
      <c r="K902" s="349" t="str">
        <f>Translations!$A$112 &amp; ":"</f>
        <v>Leak #:</v>
      </c>
      <c r="L902" s="349"/>
      <c r="M902" s="350">
        <f>IF(ISBLANK('June-2023'!B47),"",'June-2023'!B47)</f>
        <v>40</v>
      </c>
      <c r="N902" s="351"/>
      <c r="O902" s="352" t="str">
        <f>Translations!$A$116 &amp; ":"</f>
        <v>Location:</v>
      </c>
      <c r="P902" s="349"/>
      <c r="Q902" s="350" t="str">
        <f>IF(ISBLANK('June-2023'!D47),"",'June-2023'!D47)</f>
        <v>24 c 103</v>
      </c>
      <c r="R902" s="353"/>
      <c r="S902" s="287"/>
    </row>
    <row r="903" spans="1:19" x14ac:dyDescent="0.25">
      <c r="A903" s="286"/>
      <c r="O903" s="341" t="str">
        <f>Translations!$A$117 &amp; ":"</f>
        <v>Comments:</v>
      </c>
      <c r="P903" s="342"/>
      <c r="Q903" s="343" t="str">
        <f>IF(ISBLANK('June-2023'!H47),"",'June-2023'!H47)</f>
        <v xml:space="preserve">top left worse </v>
      </c>
      <c r="R903" s="344"/>
      <c r="S903" s="287"/>
    </row>
    <row r="904" spans="1:19" x14ac:dyDescent="0.25">
      <c r="A904" s="286"/>
      <c r="K904" s="345" t="str">
        <f>Translations!$A$113 &amp; ":"</f>
        <v>Leak Repaired:</v>
      </c>
      <c r="L904" s="345"/>
      <c r="M904" s="346" t="str">
        <f>IF(ISBLANK('June-2023'!K47),"",'June-2023'!K47)</f>
        <v>N</v>
      </c>
      <c r="N904" s="347"/>
      <c r="O904" s="290"/>
      <c r="S904" s="287"/>
    </row>
    <row r="905" spans="1:19" x14ac:dyDescent="0.25">
      <c r="A905" s="286"/>
      <c r="O905" s="290"/>
      <c r="S905" s="287"/>
    </row>
    <row r="906" spans="1:19" x14ac:dyDescent="0.25">
      <c r="A906" s="286"/>
      <c r="K906" s="345" t="str">
        <f>Translations!$A$114 &amp; ":"</f>
        <v>Gas:</v>
      </c>
      <c r="L906" s="345"/>
      <c r="M906" s="292" t="str">
        <f>IF(ISBLANK('June-2023'!E47),"",'June-2023'!E47)</f>
        <v>Air</v>
      </c>
      <c r="N906" s="289"/>
      <c r="O906" s="290"/>
      <c r="S906" s="287"/>
    </row>
    <row r="907" spans="1:19" x14ac:dyDescent="0.25">
      <c r="A907" s="286"/>
      <c r="O907" s="290"/>
      <c r="S907" s="287"/>
    </row>
    <row r="908" spans="1:19" x14ac:dyDescent="0.25">
      <c r="A908" s="286"/>
      <c r="K908" s="345" t="str">
        <f>Translations!$A$115 &amp; ":"</f>
        <v>Cost:</v>
      </c>
      <c r="L908" s="345"/>
      <c r="M908" s="348">
        <f>IF(ISBLANK('June-2023'!M47),"",'June-2023'!M47)</f>
        <v>742.88047109030549</v>
      </c>
      <c r="N908" s="347"/>
      <c r="O908" s="290"/>
      <c r="S908" s="287"/>
    </row>
    <row r="909" spans="1:19" x14ac:dyDescent="0.25">
      <c r="A909" s="286"/>
      <c r="O909" s="290"/>
      <c r="S909" s="287"/>
    </row>
    <row r="910" spans="1:19" x14ac:dyDescent="0.25">
      <c r="A910" s="286"/>
      <c r="O910" s="290"/>
      <c r="S910" s="287"/>
    </row>
    <row r="911" spans="1:19" x14ac:dyDescent="0.25">
      <c r="A911" s="286"/>
      <c r="O911" s="290"/>
      <c r="S911" s="287"/>
    </row>
    <row r="912" spans="1:19" x14ac:dyDescent="0.25">
      <c r="A912" s="286"/>
      <c r="O912" s="290"/>
      <c r="S912" s="287"/>
    </row>
    <row r="913" spans="1:19" x14ac:dyDescent="0.25">
      <c r="A913" s="286"/>
      <c r="O913" s="290"/>
      <c r="S913" s="287"/>
    </row>
    <row r="914" spans="1:19" x14ac:dyDescent="0.25">
      <c r="A914" s="286"/>
      <c r="O914" s="290"/>
      <c r="S914" s="287"/>
    </row>
    <row r="915" spans="1:19" x14ac:dyDescent="0.25">
      <c r="A915" s="286"/>
      <c r="O915" s="290"/>
      <c r="S915" s="287"/>
    </row>
    <row r="916" spans="1:19" x14ac:dyDescent="0.25">
      <c r="A916" s="286"/>
      <c r="O916" s="290"/>
      <c r="S916" s="287"/>
    </row>
    <row r="917" spans="1:19" x14ac:dyDescent="0.25">
      <c r="A917" s="286"/>
      <c r="O917" s="290"/>
      <c r="S917" s="287"/>
    </row>
    <row r="918" spans="1:19" x14ac:dyDescent="0.25">
      <c r="A918" s="286"/>
      <c r="O918" s="290"/>
      <c r="S918" s="287"/>
    </row>
    <row r="919" spans="1:19" x14ac:dyDescent="0.25">
      <c r="A919" s="286"/>
      <c r="O919" s="290"/>
      <c r="S919" s="287"/>
    </row>
    <row r="920" spans="1:19" x14ac:dyDescent="0.25">
      <c r="A920" s="286"/>
      <c r="O920" s="290"/>
      <c r="S920" s="287"/>
    </row>
    <row r="921" spans="1:19" x14ac:dyDescent="0.25">
      <c r="A921" s="286"/>
      <c r="O921" s="290"/>
      <c r="S921" s="287"/>
    </row>
    <row r="922" spans="1:19" ht="13.8" thickBot="1" x14ac:dyDescent="0.3">
      <c r="A922" s="286"/>
      <c r="O922" s="291"/>
      <c r="S922" s="287"/>
    </row>
    <row r="923" spans="1:19" x14ac:dyDescent="0.25">
      <c r="B923" s="288"/>
      <c r="C923" s="288"/>
      <c r="D923" s="288"/>
      <c r="E923" s="288"/>
      <c r="F923" s="288"/>
      <c r="G923" s="288"/>
      <c r="H923" s="288"/>
      <c r="I923" s="288"/>
      <c r="J923" s="288"/>
      <c r="K923" s="288"/>
      <c r="L923" s="288"/>
      <c r="M923" s="288"/>
      <c r="N923" s="288"/>
      <c r="O923" s="288"/>
      <c r="P923" s="288"/>
      <c r="Q923" s="288"/>
      <c r="R923" s="288"/>
    </row>
    <row r="924" spans="1:19" ht="13.8" thickBot="1" x14ac:dyDescent="0.3">
      <c r="B924" s="285"/>
      <c r="C924" s="285"/>
      <c r="D924" s="285"/>
      <c r="E924" s="285"/>
      <c r="F924" s="285"/>
      <c r="G924" s="285"/>
      <c r="H924" s="285"/>
      <c r="I924" s="285"/>
      <c r="J924" s="285"/>
      <c r="K924" s="285"/>
      <c r="L924" s="285"/>
      <c r="M924" s="285"/>
      <c r="N924" s="285"/>
      <c r="O924" s="285"/>
      <c r="P924" s="285"/>
      <c r="Q924" s="285"/>
      <c r="R924" s="285"/>
    </row>
    <row r="925" spans="1:19" ht="13.8" thickBot="1" x14ac:dyDescent="0.3">
      <c r="A925" s="286"/>
      <c r="K925" s="349" t="str">
        <f>Translations!$A$112 &amp; ":"</f>
        <v>Leak #:</v>
      </c>
      <c r="L925" s="349"/>
      <c r="M925" s="350">
        <f>IF(ISBLANK('June-2023'!B48),"",'June-2023'!B48)</f>
        <v>41</v>
      </c>
      <c r="N925" s="351"/>
      <c r="O925" s="352" t="str">
        <f>Translations!$A$116 &amp; ":"</f>
        <v>Location:</v>
      </c>
      <c r="P925" s="349"/>
      <c r="Q925" s="350" t="str">
        <f>IF(ISBLANK('June-2023'!D48),"",'June-2023'!D48)</f>
        <v>24c 102</v>
      </c>
      <c r="R925" s="353"/>
      <c r="S925" s="287"/>
    </row>
    <row r="926" spans="1:19" x14ac:dyDescent="0.25">
      <c r="A926" s="286"/>
      <c r="O926" s="341" t="str">
        <f>Translations!$A$117 &amp; ":"</f>
        <v>Comments:</v>
      </c>
      <c r="P926" s="342"/>
      <c r="Q926" s="343" t="str">
        <f>IF(ISBLANK('June-2023'!H48),"",'June-2023'!H48)</f>
        <v xml:space="preserve">top left </v>
      </c>
      <c r="R926" s="344"/>
      <c r="S926" s="287"/>
    </row>
    <row r="927" spans="1:19" x14ac:dyDescent="0.25">
      <c r="A927" s="286"/>
      <c r="K927" s="345" t="str">
        <f>Translations!$A$113 &amp; ":"</f>
        <v>Leak Repaired:</v>
      </c>
      <c r="L927" s="345"/>
      <c r="M927" s="346" t="str">
        <f>IF(ISBLANK('June-2023'!K48),"",'June-2023'!K48)</f>
        <v>N</v>
      </c>
      <c r="N927" s="347"/>
      <c r="O927" s="290"/>
      <c r="S927" s="287"/>
    </row>
    <row r="928" spans="1:19" x14ac:dyDescent="0.25">
      <c r="A928" s="286"/>
      <c r="O928" s="290"/>
      <c r="S928" s="287"/>
    </row>
    <row r="929" spans="1:19" x14ac:dyDescent="0.25">
      <c r="A929" s="286"/>
      <c r="K929" s="345" t="str">
        <f>Translations!$A$114 &amp; ":"</f>
        <v>Gas:</v>
      </c>
      <c r="L929" s="345"/>
      <c r="M929" s="292" t="str">
        <f>IF(ISBLANK('June-2023'!E48),"",'June-2023'!E48)</f>
        <v>Air</v>
      </c>
      <c r="N929" s="289"/>
      <c r="O929" s="290"/>
      <c r="S929" s="287"/>
    </row>
    <row r="930" spans="1:19" x14ac:dyDescent="0.25">
      <c r="A930" s="286"/>
      <c r="O930" s="290"/>
      <c r="S930" s="287"/>
    </row>
    <row r="931" spans="1:19" x14ac:dyDescent="0.25">
      <c r="A931" s="286"/>
      <c r="K931" s="345" t="str">
        <f>Translations!$A$115 &amp; ":"</f>
        <v>Cost:</v>
      </c>
      <c r="L931" s="345"/>
      <c r="M931" s="348">
        <f>IF(ISBLANK('June-2023'!M48),"",'June-2023'!M48)</f>
        <v>598.64127546956661</v>
      </c>
      <c r="N931" s="347"/>
      <c r="O931" s="290"/>
      <c r="S931" s="287"/>
    </row>
    <row r="932" spans="1:19" x14ac:dyDescent="0.25">
      <c r="A932" s="286"/>
      <c r="O932" s="290"/>
      <c r="S932" s="287"/>
    </row>
    <row r="933" spans="1:19" x14ac:dyDescent="0.25">
      <c r="A933" s="286"/>
      <c r="O933" s="290"/>
      <c r="S933" s="287"/>
    </row>
    <row r="934" spans="1:19" x14ac:dyDescent="0.25">
      <c r="A934" s="286"/>
      <c r="O934" s="290"/>
      <c r="S934" s="287"/>
    </row>
    <row r="935" spans="1:19" x14ac:dyDescent="0.25">
      <c r="A935" s="286"/>
      <c r="O935" s="290"/>
      <c r="S935" s="287"/>
    </row>
    <row r="936" spans="1:19" x14ac:dyDescent="0.25">
      <c r="A936" s="286"/>
      <c r="O936" s="290"/>
      <c r="S936" s="287"/>
    </row>
    <row r="937" spans="1:19" x14ac:dyDescent="0.25">
      <c r="A937" s="286"/>
      <c r="O937" s="290"/>
      <c r="S937" s="287"/>
    </row>
    <row r="938" spans="1:19" x14ac:dyDescent="0.25">
      <c r="A938" s="286"/>
      <c r="O938" s="290"/>
      <c r="S938" s="287"/>
    </row>
    <row r="939" spans="1:19" x14ac:dyDescent="0.25">
      <c r="A939" s="286"/>
      <c r="O939" s="290"/>
      <c r="S939" s="287"/>
    </row>
    <row r="940" spans="1:19" x14ac:dyDescent="0.25">
      <c r="A940" s="286"/>
      <c r="O940" s="290"/>
      <c r="S940" s="287"/>
    </row>
    <row r="941" spans="1:19" x14ac:dyDescent="0.25">
      <c r="A941" s="286"/>
      <c r="O941" s="290"/>
      <c r="S941" s="287"/>
    </row>
    <row r="942" spans="1:19" x14ac:dyDescent="0.25">
      <c r="A942" s="286"/>
      <c r="O942" s="290"/>
      <c r="S942" s="287"/>
    </row>
    <row r="943" spans="1:19" x14ac:dyDescent="0.25">
      <c r="A943" s="286"/>
      <c r="O943" s="290"/>
      <c r="S943" s="287"/>
    </row>
    <row r="944" spans="1:19" x14ac:dyDescent="0.25">
      <c r="A944" s="286"/>
      <c r="O944" s="290"/>
      <c r="S944" s="287"/>
    </row>
    <row r="945" spans="1:19" ht="13.8" thickBot="1" x14ac:dyDescent="0.3">
      <c r="A945" s="286"/>
      <c r="O945" s="291"/>
      <c r="S945" s="287"/>
    </row>
    <row r="946" spans="1:19" x14ac:dyDescent="0.25">
      <c r="B946" s="288"/>
      <c r="C946" s="288"/>
      <c r="D946" s="288"/>
      <c r="E946" s="288"/>
      <c r="F946" s="288"/>
      <c r="G946" s="288"/>
      <c r="H946" s="288"/>
      <c r="I946" s="288"/>
      <c r="J946" s="288"/>
      <c r="K946" s="288"/>
      <c r="L946" s="288"/>
      <c r="M946" s="288"/>
      <c r="N946" s="288"/>
      <c r="O946" s="288"/>
      <c r="P946" s="288"/>
      <c r="Q946" s="288"/>
      <c r="R946" s="288"/>
    </row>
    <row r="947" spans="1:19" ht="13.8" thickBot="1" x14ac:dyDescent="0.3">
      <c r="B947" s="285"/>
      <c r="C947" s="285"/>
      <c r="D947" s="285"/>
      <c r="E947" s="285"/>
      <c r="F947" s="285"/>
      <c r="G947" s="285"/>
      <c r="H947" s="285"/>
      <c r="I947" s="285"/>
      <c r="J947" s="285"/>
      <c r="K947" s="285"/>
      <c r="L947" s="285"/>
      <c r="M947" s="285"/>
      <c r="N947" s="285"/>
      <c r="O947" s="285"/>
      <c r="P947" s="285"/>
      <c r="Q947" s="285"/>
      <c r="R947" s="285"/>
    </row>
    <row r="948" spans="1:19" ht="13.8" thickBot="1" x14ac:dyDescent="0.3">
      <c r="A948" s="286"/>
      <c r="K948" s="349" t="str">
        <f>Translations!$A$112 &amp; ":"</f>
        <v>Leak #:</v>
      </c>
      <c r="L948" s="349"/>
      <c r="M948" s="350">
        <f>IF(ISBLANK('June-2023'!B49),"",'June-2023'!B49)</f>
        <v>42</v>
      </c>
      <c r="N948" s="351"/>
      <c r="O948" s="352" t="str">
        <f>Translations!$A$116 &amp; ":"</f>
        <v>Location:</v>
      </c>
      <c r="P948" s="349"/>
      <c r="Q948" s="350" t="str">
        <f>IF(ISBLANK('June-2023'!D49),"",'June-2023'!D49)</f>
        <v>24b 102</v>
      </c>
      <c r="R948" s="353"/>
      <c r="S948" s="287"/>
    </row>
    <row r="949" spans="1:19" x14ac:dyDescent="0.25">
      <c r="A949" s="286"/>
      <c r="O949" s="341" t="str">
        <f>Translations!$A$117 &amp; ":"</f>
        <v>Comments:</v>
      </c>
      <c r="P949" s="342"/>
      <c r="Q949" s="343" t="str">
        <f>IF(ISBLANK('June-2023'!H49),"",'June-2023'!H49)</f>
        <v xml:space="preserve">top left </v>
      </c>
      <c r="R949" s="344"/>
      <c r="S949" s="287"/>
    </row>
    <row r="950" spans="1:19" x14ac:dyDescent="0.25">
      <c r="A950" s="286"/>
      <c r="K950" s="345" t="str">
        <f>Translations!$A$113 &amp; ":"</f>
        <v>Leak Repaired:</v>
      </c>
      <c r="L950" s="345"/>
      <c r="M950" s="346" t="str">
        <f>IF(ISBLANK('June-2023'!K49),"",'June-2023'!K49)</f>
        <v>N</v>
      </c>
      <c r="N950" s="347"/>
      <c r="O950" s="290"/>
      <c r="S950" s="287"/>
    </row>
    <row r="951" spans="1:19" x14ac:dyDescent="0.25">
      <c r="A951" s="286"/>
      <c r="O951" s="290"/>
      <c r="S951" s="287"/>
    </row>
    <row r="952" spans="1:19" x14ac:dyDescent="0.25">
      <c r="A952" s="286"/>
      <c r="K952" s="345" t="str">
        <f>Translations!$A$114 &amp; ":"</f>
        <v>Gas:</v>
      </c>
      <c r="L952" s="345"/>
      <c r="M952" s="292" t="str">
        <f>IF(ISBLANK('June-2023'!E49),"",'June-2023'!E49)</f>
        <v>Air</v>
      </c>
      <c r="N952" s="289"/>
      <c r="O952" s="290"/>
      <c r="S952" s="287"/>
    </row>
    <row r="953" spans="1:19" x14ac:dyDescent="0.25">
      <c r="A953" s="286"/>
      <c r="O953" s="290"/>
      <c r="S953" s="287"/>
    </row>
    <row r="954" spans="1:19" x14ac:dyDescent="0.25">
      <c r="A954" s="286"/>
      <c r="K954" s="345" t="str">
        <f>Translations!$A$115 &amp; ":"</f>
        <v>Cost:</v>
      </c>
      <c r="L954" s="345"/>
      <c r="M954" s="348">
        <f>IF(ISBLANK('June-2023'!M49),"",'June-2023'!M49)</f>
        <v>650.05877547796354</v>
      </c>
      <c r="N954" s="347"/>
      <c r="O954" s="290"/>
      <c r="S954" s="287"/>
    </row>
    <row r="955" spans="1:19" x14ac:dyDescent="0.25">
      <c r="A955" s="286"/>
      <c r="O955" s="290"/>
      <c r="S955" s="287"/>
    </row>
    <row r="956" spans="1:19" x14ac:dyDescent="0.25">
      <c r="A956" s="286"/>
      <c r="O956" s="290"/>
      <c r="S956" s="287"/>
    </row>
    <row r="957" spans="1:19" x14ac:dyDescent="0.25">
      <c r="A957" s="286"/>
      <c r="O957" s="290"/>
      <c r="S957" s="287"/>
    </row>
    <row r="958" spans="1:19" x14ac:dyDescent="0.25">
      <c r="A958" s="286"/>
      <c r="O958" s="290"/>
      <c r="S958" s="287"/>
    </row>
    <row r="959" spans="1:19" x14ac:dyDescent="0.25">
      <c r="A959" s="286"/>
      <c r="O959" s="290"/>
      <c r="S959" s="287"/>
    </row>
    <row r="960" spans="1:19" x14ac:dyDescent="0.25">
      <c r="A960" s="286"/>
      <c r="O960" s="290"/>
      <c r="S960" s="287"/>
    </row>
    <row r="961" spans="1:19" x14ac:dyDescent="0.25">
      <c r="A961" s="286"/>
      <c r="O961" s="290"/>
      <c r="S961" s="287"/>
    </row>
    <row r="962" spans="1:19" x14ac:dyDescent="0.25">
      <c r="A962" s="286"/>
      <c r="O962" s="290"/>
      <c r="S962" s="287"/>
    </row>
    <row r="963" spans="1:19" x14ac:dyDescent="0.25">
      <c r="A963" s="286"/>
      <c r="O963" s="290"/>
      <c r="S963" s="287"/>
    </row>
    <row r="964" spans="1:19" x14ac:dyDescent="0.25">
      <c r="A964" s="286"/>
      <c r="O964" s="290"/>
      <c r="S964" s="287"/>
    </row>
    <row r="965" spans="1:19" x14ac:dyDescent="0.25">
      <c r="A965" s="286"/>
      <c r="O965" s="290"/>
      <c r="S965" s="287"/>
    </row>
    <row r="966" spans="1:19" x14ac:dyDescent="0.25">
      <c r="A966" s="286"/>
      <c r="O966" s="290"/>
      <c r="S966" s="287"/>
    </row>
    <row r="967" spans="1:19" x14ac:dyDescent="0.25">
      <c r="A967" s="286"/>
      <c r="O967" s="290"/>
      <c r="S967" s="287"/>
    </row>
    <row r="968" spans="1:19" ht="13.8" thickBot="1" x14ac:dyDescent="0.3">
      <c r="A968" s="286"/>
      <c r="O968" s="291"/>
      <c r="S968" s="287"/>
    </row>
    <row r="969" spans="1:19" x14ac:dyDescent="0.25">
      <c r="B969" s="288"/>
      <c r="C969" s="288"/>
      <c r="D969" s="288"/>
      <c r="E969" s="288"/>
      <c r="F969" s="288"/>
      <c r="G969" s="288"/>
      <c r="H969" s="288"/>
      <c r="I969" s="288"/>
      <c r="J969" s="288"/>
      <c r="K969" s="288"/>
      <c r="L969" s="288"/>
      <c r="M969" s="288"/>
      <c r="N969" s="288"/>
      <c r="O969" s="288"/>
      <c r="P969" s="288"/>
      <c r="Q969" s="288"/>
      <c r="R969" s="288"/>
    </row>
    <row r="970" spans="1:19" ht="13.8" thickBot="1" x14ac:dyDescent="0.3">
      <c r="B970" s="285"/>
      <c r="C970" s="285"/>
      <c r="D970" s="285"/>
      <c r="E970" s="285"/>
      <c r="F970" s="285"/>
      <c r="G970" s="285"/>
      <c r="H970" s="285"/>
      <c r="I970" s="285"/>
      <c r="J970" s="285"/>
      <c r="K970" s="285"/>
      <c r="L970" s="285"/>
      <c r="M970" s="285"/>
      <c r="N970" s="285"/>
      <c r="O970" s="285"/>
      <c r="P970" s="285"/>
      <c r="Q970" s="285"/>
      <c r="R970" s="285"/>
    </row>
    <row r="971" spans="1:19" ht="13.8" thickBot="1" x14ac:dyDescent="0.3">
      <c r="A971" s="286"/>
      <c r="K971" s="349" t="str">
        <f>Translations!$A$112 &amp; ":"</f>
        <v>Leak #:</v>
      </c>
      <c r="L971" s="349"/>
      <c r="M971" s="350">
        <f>IF(ISBLANK('June-2023'!B50),"",'June-2023'!B50)</f>
        <v>43</v>
      </c>
      <c r="N971" s="351"/>
      <c r="O971" s="352" t="str">
        <f>Translations!$A$116 &amp; ":"</f>
        <v>Location:</v>
      </c>
      <c r="P971" s="349"/>
      <c r="Q971" s="350" t="str">
        <f>IF(ISBLANK('June-2023'!D50),"",'June-2023'!D50)</f>
        <v>24 b 101</v>
      </c>
      <c r="R971" s="353"/>
      <c r="S971" s="287"/>
    </row>
    <row r="972" spans="1:19" x14ac:dyDescent="0.25">
      <c r="A972" s="286"/>
      <c r="O972" s="341" t="str">
        <f>Translations!$A$117 &amp; ":"</f>
        <v>Comments:</v>
      </c>
      <c r="P972" s="342"/>
      <c r="Q972" s="343" t="str">
        <f>IF(ISBLANK('June-2023'!H50),"",'June-2023'!H50)</f>
        <v xml:space="preserve">top left </v>
      </c>
      <c r="R972" s="344"/>
      <c r="S972" s="287"/>
    </row>
    <row r="973" spans="1:19" x14ac:dyDescent="0.25">
      <c r="A973" s="286"/>
      <c r="K973" s="345" t="str">
        <f>Translations!$A$113 &amp; ":"</f>
        <v>Leak Repaired:</v>
      </c>
      <c r="L973" s="345"/>
      <c r="M973" s="346" t="str">
        <f>IF(ISBLANK('June-2023'!K50),"",'June-2023'!K50)</f>
        <v>N</v>
      </c>
      <c r="N973" s="347"/>
      <c r="O973" s="290"/>
      <c r="S973" s="287"/>
    </row>
    <row r="974" spans="1:19" x14ac:dyDescent="0.25">
      <c r="A974" s="286"/>
      <c r="O974" s="290"/>
      <c r="S974" s="287"/>
    </row>
    <row r="975" spans="1:19" x14ac:dyDescent="0.25">
      <c r="A975" s="286"/>
      <c r="K975" s="345" t="str">
        <f>Translations!$A$114 &amp; ":"</f>
        <v>Gas:</v>
      </c>
      <c r="L975" s="345"/>
      <c r="M975" s="292" t="str">
        <f>IF(ISBLANK('June-2023'!E50),"",'June-2023'!E50)</f>
        <v>Air</v>
      </c>
      <c r="N975" s="289"/>
      <c r="O975" s="290"/>
      <c r="S975" s="287"/>
    </row>
    <row r="976" spans="1:19" x14ac:dyDescent="0.25">
      <c r="A976" s="286"/>
      <c r="O976" s="290"/>
      <c r="S976" s="287"/>
    </row>
    <row r="977" spans="1:19" x14ac:dyDescent="0.25">
      <c r="A977" s="286"/>
      <c r="K977" s="345" t="str">
        <f>Translations!$A$115 &amp; ":"</f>
        <v>Cost:</v>
      </c>
      <c r="L977" s="345"/>
      <c r="M977" s="348">
        <f>IF(ISBLANK('June-2023'!M50),"",'June-2023'!M50)</f>
        <v>650.05877547796354</v>
      </c>
      <c r="N977" s="347"/>
      <c r="O977" s="290"/>
      <c r="S977" s="287"/>
    </row>
    <row r="978" spans="1:19" x14ac:dyDescent="0.25">
      <c r="A978" s="286"/>
      <c r="O978" s="290"/>
      <c r="S978" s="287"/>
    </row>
    <row r="979" spans="1:19" x14ac:dyDescent="0.25">
      <c r="A979" s="286"/>
      <c r="O979" s="290"/>
      <c r="S979" s="287"/>
    </row>
    <row r="980" spans="1:19" x14ac:dyDescent="0.25">
      <c r="A980" s="286"/>
      <c r="O980" s="290"/>
      <c r="S980" s="287"/>
    </row>
    <row r="981" spans="1:19" x14ac:dyDescent="0.25">
      <c r="A981" s="286"/>
      <c r="O981" s="290"/>
      <c r="S981" s="287"/>
    </row>
    <row r="982" spans="1:19" x14ac:dyDescent="0.25">
      <c r="A982" s="286"/>
      <c r="O982" s="290"/>
      <c r="S982" s="287"/>
    </row>
    <row r="983" spans="1:19" x14ac:dyDescent="0.25">
      <c r="A983" s="286"/>
      <c r="O983" s="290"/>
      <c r="S983" s="287"/>
    </row>
    <row r="984" spans="1:19" x14ac:dyDescent="0.25">
      <c r="A984" s="286"/>
      <c r="O984" s="290"/>
      <c r="S984" s="287"/>
    </row>
    <row r="985" spans="1:19" x14ac:dyDescent="0.25">
      <c r="A985" s="286"/>
      <c r="O985" s="290"/>
      <c r="S985" s="287"/>
    </row>
    <row r="986" spans="1:19" x14ac:dyDescent="0.25">
      <c r="A986" s="286"/>
      <c r="O986" s="290"/>
      <c r="S986" s="287"/>
    </row>
    <row r="987" spans="1:19" x14ac:dyDescent="0.25">
      <c r="A987" s="286"/>
      <c r="O987" s="290"/>
      <c r="S987" s="287"/>
    </row>
    <row r="988" spans="1:19" x14ac:dyDescent="0.25">
      <c r="A988" s="286"/>
      <c r="O988" s="290"/>
      <c r="S988" s="287"/>
    </row>
    <row r="989" spans="1:19" x14ac:dyDescent="0.25">
      <c r="A989" s="286"/>
      <c r="O989" s="290"/>
      <c r="S989" s="287"/>
    </row>
    <row r="990" spans="1:19" x14ac:dyDescent="0.25">
      <c r="A990" s="286"/>
      <c r="O990" s="290"/>
      <c r="S990" s="287"/>
    </row>
    <row r="991" spans="1:19" ht="13.8" thickBot="1" x14ac:dyDescent="0.3">
      <c r="A991" s="286"/>
      <c r="O991" s="291"/>
      <c r="S991" s="287"/>
    </row>
    <row r="992" spans="1:19" x14ac:dyDescent="0.25">
      <c r="B992" s="288"/>
      <c r="C992" s="288"/>
      <c r="D992" s="288"/>
      <c r="E992" s="288"/>
      <c r="F992" s="288"/>
      <c r="G992" s="288"/>
      <c r="H992" s="288"/>
      <c r="I992" s="288"/>
      <c r="J992" s="288"/>
      <c r="K992" s="288"/>
      <c r="L992" s="288"/>
      <c r="M992" s="288"/>
      <c r="N992" s="288"/>
      <c r="O992" s="288"/>
      <c r="P992" s="288"/>
      <c r="Q992" s="288"/>
      <c r="R992" s="288"/>
    </row>
    <row r="993" spans="1:19" ht="13.8" thickBot="1" x14ac:dyDescent="0.3">
      <c r="B993" s="285"/>
      <c r="C993" s="285"/>
      <c r="D993" s="285"/>
      <c r="E993" s="285"/>
      <c r="F993" s="285"/>
      <c r="G993" s="285"/>
      <c r="H993" s="285"/>
      <c r="I993" s="285"/>
      <c r="J993" s="285"/>
      <c r="K993" s="285"/>
      <c r="L993" s="285"/>
      <c r="M993" s="285"/>
      <c r="N993" s="285"/>
      <c r="O993" s="285"/>
      <c r="P993" s="285"/>
      <c r="Q993" s="285"/>
      <c r="R993" s="285"/>
    </row>
    <row r="994" spans="1:19" ht="13.8" thickBot="1" x14ac:dyDescent="0.3">
      <c r="A994" s="286"/>
      <c r="K994" s="349" t="str">
        <f>Translations!$A$112 &amp; ":"</f>
        <v>Leak #:</v>
      </c>
      <c r="L994" s="349"/>
      <c r="M994" s="350">
        <f>IF(ISBLANK('June-2023'!B51),"",'June-2023'!B51)</f>
        <v>44</v>
      </c>
      <c r="N994" s="351"/>
      <c r="O994" s="352" t="str">
        <f>Translations!$A$116 &amp; ":"</f>
        <v>Location:</v>
      </c>
      <c r="P994" s="349"/>
      <c r="Q994" s="350" t="str">
        <f>IF(ISBLANK('June-2023'!D51),"",'June-2023'!D51)</f>
        <v>23c 102</v>
      </c>
      <c r="R994" s="353"/>
      <c r="S994" s="287"/>
    </row>
    <row r="995" spans="1:19" x14ac:dyDescent="0.25">
      <c r="A995" s="286"/>
      <c r="O995" s="341" t="str">
        <f>Translations!$A$117 &amp; ":"</f>
        <v>Comments:</v>
      </c>
      <c r="P995" s="342"/>
      <c r="Q995" s="343" t="str">
        <f>IF(ISBLANK('June-2023'!H51),"",'June-2023'!H51)</f>
        <v xml:space="preserve">top right </v>
      </c>
      <c r="R995" s="344"/>
      <c r="S995" s="287"/>
    </row>
    <row r="996" spans="1:19" x14ac:dyDescent="0.25">
      <c r="A996" s="286"/>
      <c r="K996" s="345" t="str">
        <f>Translations!$A$113 &amp; ":"</f>
        <v>Leak Repaired:</v>
      </c>
      <c r="L996" s="345"/>
      <c r="M996" s="346" t="str">
        <f>IF(ISBLANK('June-2023'!K51),"",'June-2023'!K51)</f>
        <v>N</v>
      </c>
      <c r="N996" s="347"/>
      <c r="O996" s="290"/>
      <c r="S996" s="287"/>
    </row>
    <row r="997" spans="1:19" x14ac:dyDescent="0.25">
      <c r="A997" s="286"/>
      <c r="O997" s="290"/>
      <c r="S997" s="287"/>
    </row>
    <row r="998" spans="1:19" x14ac:dyDescent="0.25">
      <c r="A998" s="286"/>
      <c r="K998" s="345" t="str">
        <f>Translations!$A$114 &amp; ":"</f>
        <v>Gas:</v>
      </c>
      <c r="L998" s="345"/>
      <c r="M998" s="292" t="str">
        <f>IF(ISBLANK('June-2023'!E51),"",'June-2023'!E51)</f>
        <v>Air</v>
      </c>
      <c r="N998" s="289"/>
      <c r="O998" s="290"/>
      <c r="S998" s="287"/>
    </row>
    <row r="999" spans="1:19" x14ac:dyDescent="0.25">
      <c r="A999" s="286"/>
      <c r="O999" s="290"/>
      <c r="S999" s="287"/>
    </row>
    <row r="1000" spans="1:19" x14ac:dyDescent="0.25">
      <c r="A1000" s="286"/>
      <c r="K1000" s="345" t="str">
        <f>Translations!$A$115 &amp; ":"</f>
        <v>Cost:</v>
      </c>
      <c r="L1000" s="345"/>
      <c r="M1000" s="348">
        <f>IF(ISBLANK('June-2023'!M51),"",'June-2023'!M51)</f>
        <v>742.88047109030549</v>
      </c>
      <c r="N1000" s="347"/>
      <c r="O1000" s="290"/>
      <c r="S1000" s="287"/>
    </row>
    <row r="1001" spans="1:19" x14ac:dyDescent="0.25">
      <c r="A1001" s="286"/>
      <c r="O1001" s="290"/>
      <c r="S1001" s="287"/>
    </row>
    <row r="1002" spans="1:19" x14ac:dyDescent="0.25">
      <c r="A1002" s="286"/>
      <c r="O1002" s="290"/>
      <c r="S1002" s="287"/>
    </row>
    <row r="1003" spans="1:19" x14ac:dyDescent="0.25">
      <c r="A1003" s="286"/>
      <c r="O1003" s="290"/>
      <c r="S1003" s="287"/>
    </row>
    <row r="1004" spans="1:19" x14ac:dyDescent="0.25">
      <c r="A1004" s="286"/>
      <c r="O1004" s="290"/>
      <c r="S1004" s="287"/>
    </row>
    <row r="1005" spans="1:19" x14ac:dyDescent="0.25">
      <c r="A1005" s="286"/>
      <c r="O1005" s="290"/>
      <c r="S1005" s="287"/>
    </row>
    <row r="1006" spans="1:19" x14ac:dyDescent="0.25">
      <c r="A1006" s="286"/>
      <c r="O1006" s="290"/>
      <c r="S1006" s="287"/>
    </row>
    <row r="1007" spans="1:19" x14ac:dyDescent="0.25">
      <c r="A1007" s="286"/>
      <c r="O1007" s="290"/>
      <c r="S1007" s="287"/>
    </row>
    <row r="1008" spans="1:19" x14ac:dyDescent="0.25">
      <c r="A1008" s="286"/>
      <c r="O1008" s="290"/>
      <c r="S1008" s="287"/>
    </row>
    <row r="1009" spans="1:19" x14ac:dyDescent="0.25">
      <c r="A1009" s="286"/>
      <c r="O1009" s="290"/>
      <c r="S1009" s="287"/>
    </row>
    <row r="1010" spans="1:19" x14ac:dyDescent="0.25">
      <c r="A1010" s="286"/>
      <c r="O1010" s="290"/>
      <c r="S1010" s="287"/>
    </row>
    <row r="1011" spans="1:19" x14ac:dyDescent="0.25">
      <c r="A1011" s="286"/>
      <c r="O1011" s="290"/>
      <c r="S1011" s="287"/>
    </row>
    <row r="1012" spans="1:19" x14ac:dyDescent="0.25">
      <c r="A1012" s="286"/>
      <c r="O1012" s="290"/>
      <c r="S1012" s="287"/>
    </row>
    <row r="1013" spans="1:19" x14ac:dyDescent="0.25">
      <c r="A1013" s="286"/>
      <c r="O1013" s="290"/>
      <c r="S1013" s="287"/>
    </row>
    <row r="1014" spans="1:19" ht="13.8" thickBot="1" x14ac:dyDescent="0.3">
      <c r="A1014" s="286"/>
      <c r="O1014" s="291"/>
      <c r="S1014" s="287"/>
    </row>
    <row r="1015" spans="1:19" x14ac:dyDescent="0.25">
      <c r="B1015" s="288"/>
      <c r="C1015" s="288"/>
      <c r="D1015" s="288"/>
      <c r="E1015" s="288"/>
      <c r="F1015" s="288"/>
      <c r="G1015" s="288"/>
      <c r="H1015" s="288"/>
      <c r="I1015" s="288"/>
      <c r="J1015" s="288"/>
      <c r="K1015" s="288"/>
      <c r="L1015" s="288"/>
      <c r="M1015" s="288"/>
      <c r="N1015" s="288"/>
      <c r="O1015" s="288"/>
      <c r="P1015" s="288"/>
      <c r="Q1015" s="288"/>
      <c r="R1015" s="288"/>
    </row>
    <row r="1016" spans="1:19" ht="13.8" thickBot="1" x14ac:dyDescent="0.3">
      <c r="B1016" s="285"/>
      <c r="C1016" s="285"/>
      <c r="D1016" s="285"/>
      <c r="E1016" s="285"/>
      <c r="F1016" s="285"/>
      <c r="G1016" s="285"/>
      <c r="H1016" s="285"/>
      <c r="I1016" s="285"/>
      <c r="J1016" s="285"/>
      <c r="K1016" s="285"/>
      <c r="L1016" s="285"/>
      <c r="M1016" s="285"/>
      <c r="N1016" s="285"/>
      <c r="O1016" s="285"/>
      <c r="P1016" s="285"/>
      <c r="Q1016" s="285"/>
      <c r="R1016" s="285"/>
    </row>
    <row r="1017" spans="1:19" ht="13.8" thickBot="1" x14ac:dyDescent="0.3">
      <c r="A1017" s="286"/>
      <c r="K1017" s="349" t="str">
        <f>Translations!$A$112 &amp; ":"</f>
        <v>Leak #:</v>
      </c>
      <c r="L1017" s="349"/>
      <c r="M1017" s="350">
        <f>IF(ISBLANK('June-2023'!B52),"",'June-2023'!B52)</f>
        <v>45</v>
      </c>
      <c r="N1017" s="351"/>
      <c r="O1017" s="352" t="str">
        <f>Translations!$A$116 &amp; ":"</f>
        <v>Location:</v>
      </c>
      <c r="P1017" s="349"/>
      <c r="Q1017" s="350" t="str">
        <f>IF(ISBLANK('June-2023'!D52),"",'June-2023'!D52)</f>
        <v>23b 102</v>
      </c>
      <c r="R1017" s="353"/>
      <c r="S1017" s="287"/>
    </row>
    <row r="1018" spans="1:19" x14ac:dyDescent="0.25">
      <c r="A1018" s="286"/>
      <c r="O1018" s="341" t="str">
        <f>Translations!$A$117 &amp; ":"</f>
        <v>Comments:</v>
      </c>
      <c r="P1018" s="342"/>
      <c r="Q1018" s="343" t="str">
        <f>IF(ISBLANK('June-2023'!H52),"",'June-2023'!H52)</f>
        <v xml:space="preserve">top right </v>
      </c>
      <c r="R1018" s="344"/>
      <c r="S1018" s="287"/>
    </row>
    <row r="1019" spans="1:19" x14ac:dyDescent="0.25">
      <c r="A1019" s="286"/>
      <c r="K1019" s="345" t="str">
        <f>Translations!$A$113 &amp; ":"</f>
        <v>Leak Repaired:</v>
      </c>
      <c r="L1019" s="345"/>
      <c r="M1019" s="346" t="str">
        <f>IF(ISBLANK('June-2023'!K52),"",'June-2023'!K52)</f>
        <v>N</v>
      </c>
      <c r="N1019" s="347"/>
      <c r="O1019" s="290"/>
      <c r="S1019" s="287"/>
    </row>
    <row r="1020" spans="1:19" x14ac:dyDescent="0.25">
      <c r="A1020" s="286"/>
      <c r="O1020" s="290"/>
      <c r="S1020" s="287"/>
    </row>
    <row r="1021" spans="1:19" x14ac:dyDescent="0.25">
      <c r="A1021" s="286"/>
      <c r="K1021" s="345" t="str">
        <f>Translations!$A$114 &amp; ":"</f>
        <v>Gas:</v>
      </c>
      <c r="L1021" s="345"/>
      <c r="M1021" s="292" t="str">
        <f>IF(ISBLANK('June-2023'!E52),"",'June-2023'!E52)</f>
        <v>Air</v>
      </c>
      <c r="N1021" s="289"/>
      <c r="O1021" s="290"/>
      <c r="S1021" s="287"/>
    </row>
    <row r="1022" spans="1:19" x14ac:dyDescent="0.25">
      <c r="A1022" s="286"/>
      <c r="O1022" s="290"/>
      <c r="S1022" s="287"/>
    </row>
    <row r="1023" spans="1:19" x14ac:dyDescent="0.25">
      <c r="A1023" s="286"/>
      <c r="K1023" s="345" t="str">
        <f>Translations!$A$115 &amp; ":"</f>
        <v>Cost:</v>
      </c>
      <c r="L1023" s="345"/>
      <c r="M1023" s="348">
        <f>IF(ISBLANK('June-2023'!M52),"",'June-2023'!M52)</f>
        <v>702.66679397442113</v>
      </c>
      <c r="N1023" s="347"/>
      <c r="O1023" s="290"/>
      <c r="S1023" s="287"/>
    </row>
    <row r="1024" spans="1:19" x14ac:dyDescent="0.25">
      <c r="A1024" s="286"/>
      <c r="O1024" s="290"/>
      <c r="S1024" s="287"/>
    </row>
    <row r="1025" spans="1:19" x14ac:dyDescent="0.25">
      <c r="A1025" s="286"/>
      <c r="O1025" s="290"/>
      <c r="S1025" s="287"/>
    </row>
    <row r="1026" spans="1:19" x14ac:dyDescent="0.25">
      <c r="A1026" s="286"/>
      <c r="O1026" s="290"/>
      <c r="S1026" s="287"/>
    </row>
    <row r="1027" spans="1:19" x14ac:dyDescent="0.25">
      <c r="A1027" s="286"/>
      <c r="O1027" s="290"/>
      <c r="S1027" s="287"/>
    </row>
    <row r="1028" spans="1:19" x14ac:dyDescent="0.25">
      <c r="A1028" s="286"/>
      <c r="O1028" s="290"/>
      <c r="S1028" s="287"/>
    </row>
    <row r="1029" spans="1:19" x14ac:dyDescent="0.25">
      <c r="A1029" s="286"/>
      <c r="O1029" s="290"/>
      <c r="S1029" s="287"/>
    </row>
    <row r="1030" spans="1:19" x14ac:dyDescent="0.25">
      <c r="A1030" s="286"/>
      <c r="O1030" s="290"/>
      <c r="S1030" s="287"/>
    </row>
    <row r="1031" spans="1:19" x14ac:dyDescent="0.25">
      <c r="A1031" s="286"/>
      <c r="O1031" s="290"/>
      <c r="S1031" s="287"/>
    </row>
    <row r="1032" spans="1:19" x14ac:dyDescent="0.25">
      <c r="A1032" s="286"/>
      <c r="O1032" s="290"/>
      <c r="S1032" s="287"/>
    </row>
    <row r="1033" spans="1:19" x14ac:dyDescent="0.25">
      <c r="A1033" s="286"/>
      <c r="O1033" s="290"/>
      <c r="S1033" s="287"/>
    </row>
    <row r="1034" spans="1:19" x14ac:dyDescent="0.25">
      <c r="A1034" s="286"/>
      <c r="O1034" s="290"/>
      <c r="S1034" s="287"/>
    </row>
    <row r="1035" spans="1:19" x14ac:dyDescent="0.25">
      <c r="A1035" s="286"/>
      <c r="O1035" s="290"/>
      <c r="S1035" s="287"/>
    </row>
    <row r="1036" spans="1:19" x14ac:dyDescent="0.25">
      <c r="A1036" s="286"/>
      <c r="O1036" s="290"/>
      <c r="S1036" s="287"/>
    </row>
    <row r="1037" spans="1:19" ht="13.8" thickBot="1" x14ac:dyDescent="0.3">
      <c r="A1037" s="286"/>
      <c r="O1037" s="291"/>
      <c r="S1037" s="287"/>
    </row>
    <row r="1038" spans="1:19" x14ac:dyDescent="0.25">
      <c r="B1038" s="288"/>
      <c r="C1038" s="288"/>
      <c r="D1038" s="288"/>
      <c r="E1038" s="288"/>
      <c r="F1038" s="288"/>
      <c r="G1038" s="288"/>
      <c r="H1038" s="288"/>
      <c r="I1038" s="288"/>
      <c r="J1038" s="288"/>
      <c r="K1038" s="288"/>
      <c r="L1038" s="288"/>
      <c r="M1038" s="288"/>
      <c r="N1038" s="288"/>
      <c r="O1038" s="288"/>
      <c r="P1038" s="288"/>
      <c r="Q1038" s="288"/>
      <c r="R1038" s="288"/>
    </row>
    <row r="1039" spans="1:19" ht="13.8" thickBot="1" x14ac:dyDescent="0.3">
      <c r="B1039" s="285"/>
      <c r="C1039" s="285"/>
      <c r="D1039" s="285"/>
      <c r="E1039" s="285"/>
      <c r="F1039" s="285"/>
      <c r="G1039" s="285"/>
      <c r="H1039" s="285"/>
      <c r="I1039" s="285"/>
      <c r="J1039" s="285"/>
      <c r="K1039" s="285"/>
      <c r="L1039" s="285"/>
      <c r="M1039" s="285"/>
      <c r="N1039" s="285"/>
      <c r="O1039" s="285"/>
      <c r="P1039" s="285"/>
      <c r="Q1039" s="285"/>
      <c r="R1039" s="285"/>
    </row>
    <row r="1040" spans="1:19" ht="13.8" thickBot="1" x14ac:dyDescent="0.3">
      <c r="A1040" s="286"/>
      <c r="K1040" s="349" t="str">
        <f>Translations!$A$112 &amp; ":"</f>
        <v>Leak #:</v>
      </c>
      <c r="L1040" s="349"/>
      <c r="M1040" s="350">
        <f>IF(ISBLANK('June-2023'!B53),"",'June-2023'!B53)</f>
        <v>46</v>
      </c>
      <c r="N1040" s="351"/>
      <c r="O1040" s="352" t="str">
        <f>Translations!$A$116 &amp; ":"</f>
        <v>Location:</v>
      </c>
      <c r="P1040" s="349"/>
      <c r="Q1040" s="350" t="str">
        <f>IF(ISBLANK('June-2023'!D53),"",'June-2023'!D53)</f>
        <v>25 b 101</v>
      </c>
      <c r="R1040" s="353"/>
      <c r="S1040" s="287"/>
    </row>
    <row r="1041" spans="1:19" x14ac:dyDescent="0.25">
      <c r="A1041" s="286"/>
      <c r="O1041" s="341" t="str">
        <f>Translations!$A$117 &amp; ":"</f>
        <v>Comments:</v>
      </c>
      <c r="P1041" s="342"/>
      <c r="Q1041" s="343" t="str">
        <f>IF(ISBLANK('June-2023'!H53),"",'June-2023'!H53)</f>
        <v xml:space="preserve">middle </v>
      </c>
      <c r="R1041" s="344"/>
      <c r="S1041" s="287"/>
    </row>
    <row r="1042" spans="1:19" x14ac:dyDescent="0.25">
      <c r="A1042" s="286"/>
      <c r="K1042" s="345" t="str">
        <f>Translations!$A$113 &amp; ":"</f>
        <v>Leak Repaired:</v>
      </c>
      <c r="L1042" s="345"/>
      <c r="M1042" s="346" t="str">
        <f>IF(ISBLANK('June-2023'!K53),"",'June-2023'!K53)</f>
        <v>N</v>
      </c>
      <c r="N1042" s="347"/>
      <c r="O1042" s="290"/>
      <c r="S1042" s="287"/>
    </row>
    <row r="1043" spans="1:19" x14ac:dyDescent="0.25">
      <c r="A1043" s="286"/>
      <c r="O1043" s="290"/>
      <c r="S1043" s="287"/>
    </row>
    <row r="1044" spans="1:19" x14ac:dyDescent="0.25">
      <c r="A1044" s="286"/>
      <c r="K1044" s="345" t="str">
        <f>Translations!$A$114 &amp; ":"</f>
        <v>Gas:</v>
      </c>
      <c r="L1044" s="345"/>
      <c r="M1044" s="292" t="str">
        <f>IF(ISBLANK('June-2023'!E53),"",'June-2023'!E53)</f>
        <v>Air</v>
      </c>
      <c r="N1044" s="289"/>
      <c r="O1044" s="290"/>
      <c r="S1044" s="287"/>
    </row>
    <row r="1045" spans="1:19" x14ac:dyDescent="0.25">
      <c r="A1045" s="286"/>
      <c r="O1045" s="290"/>
      <c r="S1045" s="287"/>
    </row>
    <row r="1046" spans="1:19" x14ac:dyDescent="0.25">
      <c r="A1046" s="286"/>
      <c r="K1046" s="345" t="str">
        <f>Translations!$A$115 &amp; ":"</f>
        <v>Cost:</v>
      </c>
      <c r="L1046" s="345"/>
      <c r="M1046" s="348">
        <f>IF(ISBLANK('June-2023'!M53),"",'June-2023'!M53)</f>
        <v>742.88047109030549</v>
      </c>
      <c r="N1046" s="347"/>
      <c r="O1046" s="290"/>
      <c r="S1046" s="287"/>
    </row>
    <row r="1047" spans="1:19" x14ac:dyDescent="0.25">
      <c r="A1047" s="286"/>
      <c r="O1047" s="290"/>
      <c r="S1047" s="287"/>
    </row>
    <row r="1048" spans="1:19" x14ac:dyDescent="0.25">
      <c r="A1048" s="286"/>
      <c r="O1048" s="290"/>
      <c r="S1048" s="287"/>
    </row>
    <row r="1049" spans="1:19" x14ac:dyDescent="0.25">
      <c r="A1049" s="286"/>
      <c r="O1049" s="290"/>
      <c r="S1049" s="287"/>
    </row>
    <row r="1050" spans="1:19" x14ac:dyDescent="0.25">
      <c r="A1050" s="286"/>
      <c r="O1050" s="290"/>
      <c r="S1050" s="287"/>
    </row>
    <row r="1051" spans="1:19" x14ac:dyDescent="0.25">
      <c r="A1051" s="286"/>
      <c r="O1051" s="290"/>
      <c r="S1051" s="287"/>
    </row>
    <row r="1052" spans="1:19" x14ac:dyDescent="0.25">
      <c r="A1052" s="286"/>
      <c r="O1052" s="290"/>
      <c r="S1052" s="287"/>
    </row>
    <row r="1053" spans="1:19" x14ac:dyDescent="0.25">
      <c r="A1053" s="286"/>
      <c r="O1053" s="290"/>
      <c r="S1053" s="287"/>
    </row>
    <row r="1054" spans="1:19" x14ac:dyDescent="0.25">
      <c r="A1054" s="286"/>
      <c r="O1054" s="290"/>
      <c r="S1054" s="287"/>
    </row>
    <row r="1055" spans="1:19" x14ac:dyDescent="0.25">
      <c r="A1055" s="286"/>
      <c r="O1055" s="290"/>
      <c r="S1055" s="287"/>
    </row>
    <row r="1056" spans="1:19" x14ac:dyDescent="0.25">
      <c r="A1056" s="286"/>
      <c r="O1056" s="290"/>
      <c r="S1056" s="287"/>
    </row>
    <row r="1057" spans="1:19" x14ac:dyDescent="0.25">
      <c r="A1057" s="286"/>
      <c r="O1057" s="290"/>
      <c r="S1057" s="287"/>
    </row>
    <row r="1058" spans="1:19" x14ac:dyDescent="0.25">
      <c r="A1058" s="286"/>
      <c r="O1058" s="290"/>
      <c r="S1058" s="287"/>
    </row>
    <row r="1059" spans="1:19" x14ac:dyDescent="0.25">
      <c r="A1059" s="286"/>
      <c r="O1059" s="290"/>
      <c r="S1059" s="287"/>
    </row>
    <row r="1060" spans="1:19" ht="13.8" thickBot="1" x14ac:dyDescent="0.3">
      <c r="A1060" s="286"/>
      <c r="O1060" s="291"/>
      <c r="S1060" s="287"/>
    </row>
    <row r="1061" spans="1:19" x14ac:dyDescent="0.25">
      <c r="B1061" s="288"/>
      <c r="C1061" s="288"/>
      <c r="D1061" s="288"/>
      <c r="E1061" s="288"/>
      <c r="F1061" s="288"/>
      <c r="G1061" s="288"/>
      <c r="H1061" s="288"/>
      <c r="I1061" s="288"/>
      <c r="J1061" s="288"/>
      <c r="K1061" s="288"/>
      <c r="L1061" s="288"/>
      <c r="M1061" s="288"/>
      <c r="N1061" s="288"/>
      <c r="O1061" s="288"/>
      <c r="P1061" s="288"/>
      <c r="Q1061" s="288"/>
      <c r="R1061" s="288"/>
    </row>
    <row r="1062" spans="1:19" ht="13.8" thickBot="1" x14ac:dyDescent="0.3">
      <c r="B1062" s="285"/>
      <c r="C1062" s="285"/>
      <c r="D1062" s="285"/>
      <c r="E1062" s="285"/>
      <c r="F1062" s="285"/>
      <c r="G1062" s="285"/>
      <c r="H1062" s="285"/>
      <c r="I1062" s="285"/>
      <c r="J1062" s="285"/>
      <c r="K1062" s="285"/>
      <c r="L1062" s="285"/>
      <c r="M1062" s="285"/>
      <c r="N1062" s="285"/>
      <c r="O1062" s="285"/>
      <c r="P1062" s="285"/>
      <c r="Q1062" s="285"/>
      <c r="R1062" s="285"/>
    </row>
    <row r="1063" spans="1:19" ht="13.8" thickBot="1" x14ac:dyDescent="0.3">
      <c r="A1063" s="286"/>
      <c r="K1063" s="349" t="str">
        <f>Translations!$A$112 &amp; ":"</f>
        <v>Leak #:</v>
      </c>
      <c r="L1063" s="349"/>
      <c r="M1063" s="350">
        <f>IF(ISBLANK('June-2023'!B54),"",'June-2023'!B54)</f>
        <v>47</v>
      </c>
      <c r="N1063" s="351"/>
      <c r="O1063" s="352" t="str">
        <f>Translations!$A$116 &amp; ":"</f>
        <v>Location:</v>
      </c>
      <c r="P1063" s="349"/>
      <c r="Q1063" s="350" t="str">
        <f>IF(ISBLANK('June-2023'!D54),"",'June-2023'!D54)</f>
        <v>26a 101</v>
      </c>
      <c r="R1063" s="353"/>
      <c r="S1063" s="287"/>
    </row>
    <row r="1064" spans="1:19" x14ac:dyDescent="0.25">
      <c r="A1064" s="286"/>
      <c r="O1064" s="341" t="str">
        <f>Translations!$A$117 &amp; ":"</f>
        <v>Comments:</v>
      </c>
      <c r="P1064" s="342"/>
      <c r="Q1064" s="343" t="str">
        <f>IF(ISBLANK('June-2023'!H54),"",'June-2023'!H54)</f>
        <v xml:space="preserve">top left </v>
      </c>
      <c r="R1064" s="344"/>
      <c r="S1064" s="287"/>
    </row>
    <row r="1065" spans="1:19" x14ac:dyDescent="0.25">
      <c r="A1065" s="286"/>
      <c r="K1065" s="345" t="str">
        <f>Translations!$A$113 &amp; ":"</f>
        <v>Leak Repaired:</v>
      </c>
      <c r="L1065" s="345"/>
      <c r="M1065" s="346" t="str">
        <f>IF(ISBLANK('June-2023'!K54),"",'June-2023'!K54)</f>
        <v>N</v>
      </c>
      <c r="N1065" s="347"/>
      <c r="O1065" s="290"/>
      <c r="S1065" s="287"/>
    </row>
    <row r="1066" spans="1:19" x14ac:dyDescent="0.25">
      <c r="A1066" s="286"/>
      <c r="O1066" s="290"/>
      <c r="S1066" s="287"/>
    </row>
    <row r="1067" spans="1:19" x14ac:dyDescent="0.25">
      <c r="A1067" s="286"/>
      <c r="K1067" s="345" t="str">
        <f>Translations!$A$114 &amp; ":"</f>
        <v>Gas:</v>
      </c>
      <c r="L1067" s="345"/>
      <c r="M1067" s="292" t="str">
        <f>IF(ISBLANK('June-2023'!E54),"",'June-2023'!E54)</f>
        <v>Air</v>
      </c>
      <c r="N1067" s="289"/>
      <c r="O1067" s="290"/>
      <c r="S1067" s="287"/>
    </row>
    <row r="1068" spans="1:19" x14ac:dyDescent="0.25">
      <c r="A1068" s="286"/>
      <c r="O1068" s="290"/>
      <c r="S1068" s="287"/>
    </row>
    <row r="1069" spans="1:19" x14ac:dyDescent="0.25">
      <c r="A1069" s="286"/>
      <c r="K1069" s="345" t="str">
        <f>Translations!$A$115 &amp; ":"</f>
        <v>Cost:</v>
      </c>
      <c r="L1069" s="345"/>
      <c r="M1069" s="348">
        <f>IF(ISBLANK('June-2023'!M54),"",'June-2023'!M54)</f>
        <v>676.21649166715429</v>
      </c>
      <c r="N1069" s="347"/>
      <c r="O1069" s="290"/>
      <c r="S1069" s="287"/>
    </row>
    <row r="1070" spans="1:19" x14ac:dyDescent="0.25">
      <c r="A1070" s="286"/>
      <c r="O1070" s="290"/>
      <c r="S1070" s="287"/>
    </row>
    <row r="1071" spans="1:19" x14ac:dyDescent="0.25">
      <c r="A1071" s="286"/>
      <c r="O1071" s="290"/>
      <c r="S1071" s="287"/>
    </row>
    <row r="1072" spans="1:19" x14ac:dyDescent="0.25">
      <c r="A1072" s="286"/>
      <c r="O1072" s="290"/>
      <c r="S1072" s="287"/>
    </row>
    <row r="1073" spans="1:19" x14ac:dyDescent="0.25">
      <c r="A1073" s="286"/>
      <c r="O1073" s="290"/>
      <c r="S1073" s="287"/>
    </row>
    <row r="1074" spans="1:19" x14ac:dyDescent="0.25">
      <c r="A1074" s="286"/>
      <c r="O1074" s="290"/>
      <c r="S1074" s="287"/>
    </row>
    <row r="1075" spans="1:19" x14ac:dyDescent="0.25">
      <c r="A1075" s="286"/>
      <c r="O1075" s="290"/>
      <c r="S1075" s="287"/>
    </row>
    <row r="1076" spans="1:19" x14ac:dyDescent="0.25">
      <c r="A1076" s="286"/>
      <c r="O1076" s="290"/>
      <c r="S1076" s="287"/>
    </row>
    <row r="1077" spans="1:19" x14ac:dyDescent="0.25">
      <c r="A1077" s="286"/>
      <c r="O1077" s="290"/>
      <c r="S1077" s="287"/>
    </row>
    <row r="1078" spans="1:19" x14ac:dyDescent="0.25">
      <c r="A1078" s="286"/>
      <c r="O1078" s="290"/>
      <c r="S1078" s="287"/>
    </row>
    <row r="1079" spans="1:19" x14ac:dyDescent="0.25">
      <c r="A1079" s="286"/>
      <c r="O1079" s="290"/>
      <c r="S1079" s="287"/>
    </row>
    <row r="1080" spans="1:19" x14ac:dyDescent="0.25">
      <c r="A1080" s="286"/>
      <c r="O1080" s="290"/>
      <c r="S1080" s="287"/>
    </row>
    <row r="1081" spans="1:19" x14ac:dyDescent="0.25">
      <c r="A1081" s="286"/>
      <c r="O1081" s="290"/>
      <c r="S1081" s="287"/>
    </row>
    <row r="1082" spans="1:19" x14ac:dyDescent="0.25">
      <c r="A1082" s="286"/>
      <c r="O1082" s="290"/>
      <c r="S1082" s="287"/>
    </row>
    <row r="1083" spans="1:19" ht="13.8" thickBot="1" x14ac:dyDescent="0.3">
      <c r="A1083" s="286"/>
      <c r="O1083" s="291"/>
      <c r="S1083" s="287"/>
    </row>
    <row r="1084" spans="1:19" x14ac:dyDescent="0.25">
      <c r="B1084" s="288"/>
      <c r="C1084" s="288"/>
      <c r="D1084" s="288"/>
      <c r="E1084" s="288"/>
      <c r="F1084" s="288"/>
      <c r="G1084" s="288"/>
      <c r="H1084" s="288"/>
      <c r="I1084" s="288"/>
      <c r="J1084" s="288"/>
      <c r="K1084" s="288"/>
      <c r="L1084" s="288"/>
      <c r="M1084" s="288"/>
      <c r="N1084" s="288"/>
      <c r="O1084" s="288"/>
      <c r="P1084" s="288"/>
      <c r="Q1084" s="288"/>
      <c r="R1084" s="288"/>
    </row>
    <row r="1085" spans="1:19" ht="13.8" thickBot="1" x14ac:dyDescent="0.3">
      <c r="B1085" s="285"/>
      <c r="C1085" s="285"/>
      <c r="D1085" s="285"/>
      <c r="E1085" s="285"/>
      <c r="F1085" s="285"/>
      <c r="G1085" s="285"/>
      <c r="H1085" s="285"/>
      <c r="I1085" s="285"/>
      <c r="J1085" s="285"/>
      <c r="K1085" s="285"/>
      <c r="L1085" s="285"/>
      <c r="M1085" s="285"/>
      <c r="N1085" s="285"/>
      <c r="O1085" s="285"/>
      <c r="P1085" s="285"/>
      <c r="Q1085" s="285"/>
      <c r="R1085" s="285"/>
    </row>
    <row r="1086" spans="1:19" ht="13.8" thickBot="1" x14ac:dyDescent="0.3">
      <c r="A1086" s="286"/>
      <c r="K1086" s="349" t="str">
        <f>Translations!$A$112 &amp; ":"</f>
        <v>Leak #:</v>
      </c>
      <c r="L1086" s="349"/>
      <c r="M1086" s="350">
        <f>IF(ISBLANK('June-2023'!B55),"",'June-2023'!B55)</f>
        <v>48</v>
      </c>
      <c r="N1086" s="351"/>
      <c r="O1086" s="352" t="str">
        <f>Translations!$A$116 &amp; ":"</f>
        <v>Location:</v>
      </c>
      <c r="P1086" s="349"/>
      <c r="Q1086" s="350" t="str">
        <f>IF(ISBLANK('June-2023'!D55),"",'June-2023'!D55)</f>
        <v xml:space="preserve">26d 101 </v>
      </c>
      <c r="R1086" s="353"/>
      <c r="S1086" s="287"/>
    </row>
    <row r="1087" spans="1:19" x14ac:dyDescent="0.25">
      <c r="A1087" s="286"/>
      <c r="O1087" s="341" t="str">
        <f>Translations!$A$117 &amp; ":"</f>
        <v>Comments:</v>
      </c>
      <c r="P1087" s="342"/>
      <c r="Q1087" s="343" t="str">
        <f>IF(ISBLANK('June-2023'!H55),"",'June-2023'!H55)</f>
        <v xml:space="preserve">right side of jig </v>
      </c>
      <c r="R1087" s="344"/>
      <c r="S1087" s="287"/>
    </row>
    <row r="1088" spans="1:19" x14ac:dyDescent="0.25">
      <c r="A1088" s="286"/>
      <c r="K1088" s="345" t="str">
        <f>Translations!$A$113 &amp; ":"</f>
        <v>Leak Repaired:</v>
      </c>
      <c r="L1088" s="345"/>
      <c r="M1088" s="346" t="str">
        <f>IF(ISBLANK('June-2023'!K55),"",'June-2023'!K55)</f>
        <v>N</v>
      </c>
      <c r="N1088" s="347"/>
      <c r="O1088" s="290"/>
      <c r="S1088" s="287"/>
    </row>
    <row r="1089" spans="1:19" x14ac:dyDescent="0.25">
      <c r="A1089" s="286"/>
      <c r="O1089" s="290"/>
      <c r="S1089" s="287"/>
    </row>
    <row r="1090" spans="1:19" x14ac:dyDescent="0.25">
      <c r="A1090" s="286"/>
      <c r="K1090" s="345" t="str">
        <f>Translations!$A$114 &amp; ":"</f>
        <v>Gas:</v>
      </c>
      <c r="L1090" s="345"/>
      <c r="M1090" s="292" t="str">
        <f>IF(ISBLANK('June-2023'!E55),"",'June-2023'!E55)</f>
        <v>Air</v>
      </c>
      <c r="N1090" s="289"/>
      <c r="O1090" s="290"/>
      <c r="S1090" s="287"/>
    </row>
    <row r="1091" spans="1:19" x14ac:dyDescent="0.25">
      <c r="A1091" s="286"/>
      <c r="O1091" s="290"/>
      <c r="S1091" s="287"/>
    </row>
    <row r="1092" spans="1:19" x14ac:dyDescent="0.25">
      <c r="A1092" s="286"/>
      <c r="K1092" s="345" t="str">
        <f>Translations!$A$115 &amp; ":"</f>
        <v>Cost:</v>
      </c>
      <c r="L1092" s="345"/>
      <c r="M1092" s="348">
        <f>IF(ISBLANK('June-2023'!M55),"",'June-2023'!M55)</f>
        <v>624.19863059406896</v>
      </c>
      <c r="N1092" s="347"/>
      <c r="O1092" s="290"/>
      <c r="S1092" s="287"/>
    </row>
    <row r="1093" spans="1:19" x14ac:dyDescent="0.25">
      <c r="A1093" s="286"/>
      <c r="O1093" s="290"/>
      <c r="S1093" s="287"/>
    </row>
    <row r="1094" spans="1:19" x14ac:dyDescent="0.25">
      <c r="A1094" s="286"/>
      <c r="O1094" s="290"/>
      <c r="S1094" s="287"/>
    </row>
    <row r="1095" spans="1:19" x14ac:dyDescent="0.25">
      <c r="A1095" s="286"/>
      <c r="O1095" s="290"/>
      <c r="S1095" s="287"/>
    </row>
    <row r="1096" spans="1:19" x14ac:dyDescent="0.25">
      <c r="A1096" s="286"/>
      <c r="O1096" s="290"/>
      <c r="S1096" s="287"/>
    </row>
    <row r="1097" spans="1:19" x14ac:dyDescent="0.25">
      <c r="A1097" s="286"/>
      <c r="O1097" s="290"/>
      <c r="S1097" s="287"/>
    </row>
    <row r="1098" spans="1:19" x14ac:dyDescent="0.25">
      <c r="A1098" s="286"/>
      <c r="O1098" s="290"/>
      <c r="S1098" s="287"/>
    </row>
    <row r="1099" spans="1:19" x14ac:dyDescent="0.25">
      <c r="A1099" s="286"/>
      <c r="O1099" s="290"/>
      <c r="S1099" s="287"/>
    </row>
    <row r="1100" spans="1:19" x14ac:dyDescent="0.25">
      <c r="A1100" s="286"/>
      <c r="O1100" s="290"/>
      <c r="S1100" s="287"/>
    </row>
    <row r="1101" spans="1:19" x14ac:dyDescent="0.25">
      <c r="A1101" s="286"/>
      <c r="O1101" s="290"/>
      <c r="S1101" s="287"/>
    </row>
    <row r="1102" spans="1:19" x14ac:dyDescent="0.25">
      <c r="A1102" s="286"/>
      <c r="O1102" s="290"/>
      <c r="S1102" s="287"/>
    </row>
    <row r="1103" spans="1:19" x14ac:dyDescent="0.25">
      <c r="A1103" s="286"/>
      <c r="O1103" s="290"/>
      <c r="S1103" s="287"/>
    </row>
    <row r="1104" spans="1:19" x14ac:dyDescent="0.25">
      <c r="A1104" s="286"/>
      <c r="O1104" s="290"/>
      <c r="S1104" s="287"/>
    </row>
    <row r="1105" spans="1:19" x14ac:dyDescent="0.25">
      <c r="A1105" s="286"/>
      <c r="O1105" s="290"/>
      <c r="S1105" s="287"/>
    </row>
    <row r="1106" spans="1:19" ht="13.8" thickBot="1" x14ac:dyDescent="0.3">
      <c r="A1106" s="286"/>
      <c r="O1106" s="291"/>
      <c r="S1106" s="287"/>
    </row>
    <row r="1107" spans="1:19" x14ac:dyDescent="0.25">
      <c r="B1107" s="288"/>
      <c r="C1107" s="288"/>
      <c r="D1107" s="288"/>
      <c r="E1107" s="288"/>
      <c r="F1107" s="288"/>
      <c r="G1107" s="288"/>
      <c r="H1107" s="288"/>
      <c r="I1107" s="288"/>
      <c r="J1107" s="288"/>
      <c r="K1107" s="288"/>
      <c r="L1107" s="288"/>
      <c r="M1107" s="288"/>
      <c r="N1107" s="288"/>
      <c r="O1107" s="288"/>
      <c r="P1107" s="288"/>
      <c r="Q1107" s="288"/>
      <c r="R1107" s="288"/>
    </row>
    <row r="1108" spans="1:19" ht="13.8" thickBot="1" x14ac:dyDescent="0.3">
      <c r="B1108" s="285"/>
      <c r="C1108" s="285"/>
      <c r="D1108" s="285"/>
      <c r="E1108" s="285"/>
      <c r="F1108" s="285"/>
      <c r="G1108" s="285"/>
      <c r="H1108" s="285"/>
      <c r="I1108" s="285"/>
      <c r="J1108" s="285"/>
      <c r="K1108" s="285"/>
      <c r="L1108" s="285"/>
      <c r="M1108" s="285"/>
      <c r="N1108" s="285"/>
      <c r="O1108" s="285"/>
      <c r="P1108" s="285"/>
      <c r="Q1108" s="285"/>
      <c r="R1108" s="285"/>
    </row>
    <row r="1109" spans="1:19" ht="13.8" thickBot="1" x14ac:dyDescent="0.3">
      <c r="A1109" s="286"/>
      <c r="K1109" s="349" t="str">
        <f>Translations!$A$112 &amp; ":"</f>
        <v>Leak #:</v>
      </c>
      <c r="L1109" s="349"/>
      <c r="M1109" s="350">
        <f>IF(ISBLANK('June-2023'!B56),"",'June-2023'!B56)</f>
        <v>49</v>
      </c>
      <c r="N1109" s="351"/>
      <c r="O1109" s="352" t="str">
        <f>Translations!$A$116 &amp; ":"</f>
        <v>Location:</v>
      </c>
      <c r="P1109" s="349"/>
      <c r="Q1109" s="350" t="str">
        <f>IF(ISBLANK('June-2023'!D56),"",'June-2023'!D56)</f>
        <v>28a 102</v>
      </c>
      <c r="R1109" s="353"/>
      <c r="S1109" s="287"/>
    </row>
    <row r="1110" spans="1:19" x14ac:dyDescent="0.25">
      <c r="A1110" s="286"/>
      <c r="O1110" s="341" t="str">
        <f>Translations!$A$117 &amp; ":"</f>
        <v>Comments:</v>
      </c>
      <c r="P1110" s="342"/>
      <c r="Q1110" s="343" t="str">
        <f>IF(ISBLANK('June-2023'!H56),"",'June-2023'!H56)</f>
        <v xml:space="preserve">top right by manifold </v>
      </c>
      <c r="R1110" s="344"/>
      <c r="S1110" s="287"/>
    </row>
    <row r="1111" spans="1:19" x14ac:dyDescent="0.25">
      <c r="A1111" s="286"/>
      <c r="K1111" s="345" t="str">
        <f>Translations!$A$113 &amp; ":"</f>
        <v>Leak Repaired:</v>
      </c>
      <c r="L1111" s="345"/>
      <c r="M1111" s="346" t="str">
        <f>IF(ISBLANK('June-2023'!K56),"",'June-2023'!K56)</f>
        <v>N</v>
      </c>
      <c r="N1111" s="347"/>
      <c r="O1111" s="290"/>
      <c r="S1111" s="287"/>
    </row>
    <row r="1112" spans="1:19" x14ac:dyDescent="0.25">
      <c r="A1112" s="286"/>
      <c r="O1112" s="290"/>
      <c r="S1112" s="287"/>
    </row>
    <row r="1113" spans="1:19" x14ac:dyDescent="0.25">
      <c r="A1113" s="286"/>
      <c r="K1113" s="345" t="str">
        <f>Translations!$A$114 &amp; ":"</f>
        <v>Gas:</v>
      </c>
      <c r="L1113" s="345"/>
      <c r="M1113" s="292" t="str">
        <f>IF(ISBLANK('June-2023'!E56),"",'June-2023'!E56)</f>
        <v>Air</v>
      </c>
      <c r="N1113" s="289"/>
      <c r="O1113" s="290"/>
      <c r="S1113" s="287"/>
    </row>
    <row r="1114" spans="1:19" x14ac:dyDescent="0.25">
      <c r="A1114" s="286"/>
      <c r="O1114" s="290"/>
      <c r="S1114" s="287"/>
    </row>
    <row r="1115" spans="1:19" x14ac:dyDescent="0.25">
      <c r="A1115" s="286"/>
      <c r="K1115" s="345" t="str">
        <f>Translations!$A$115 &amp; ":"</f>
        <v>Cost:</v>
      </c>
      <c r="L1115" s="345"/>
      <c r="M1115" s="348">
        <f>IF(ISBLANK('June-2023'!M56),"",'June-2023'!M56)</f>
        <v>650.05877547796354</v>
      </c>
      <c r="N1115" s="347"/>
      <c r="O1115" s="290"/>
      <c r="S1115" s="287"/>
    </row>
    <row r="1116" spans="1:19" x14ac:dyDescent="0.25">
      <c r="A1116" s="286"/>
      <c r="O1116" s="290"/>
      <c r="S1116" s="287"/>
    </row>
    <row r="1117" spans="1:19" x14ac:dyDescent="0.25">
      <c r="A1117" s="286"/>
      <c r="O1117" s="290"/>
      <c r="S1117" s="287"/>
    </row>
    <row r="1118" spans="1:19" x14ac:dyDescent="0.25">
      <c r="A1118" s="286"/>
      <c r="O1118" s="290"/>
      <c r="S1118" s="287"/>
    </row>
    <row r="1119" spans="1:19" x14ac:dyDescent="0.25">
      <c r="A1119" s="286"/>
      <c r="O1119" s="290"/>
      <c r="S1119" s="287"/>
    </row>
    <row r="1120" spans="1:19" x14ac:dyDescent="0.25">
      <c r="A1120" s="286"/>
      <c r="O1120" s="290"/>
      <c r="S1120" s="287"/>
    </row>
    <row r="1121" spans="1:19" x14ac:dyDescent="0.25">
      <c r="A1121" s="286"/>
      <c r="O1121" s="290"/>
      <c r="S1121" s="287"/>
    </row>
    <row r="1122" spans="1:19" x14ac:dyDescent="0.25">
      <c r="A1122" s="286"/>
      <c r="O1122" s="290"/>
      <c r="S1122" s="287"/>
    </row>
    <row r="1123" spans="1:19" x14ac:dyDescent="0.25">
      <c r="A1123" s="286"/>
      <c r="O1123" s="290"/>
      <c r="S1123" s="287"/>
    </row>
    <row r="1124" spans="1:19" x14ac:dyDescent="0.25">
      <c r="A1124" s="286"/>
      <c r="O1124" s="290"/>
      <c r="S1124" s="287"/>
    </row>
    <row r="1125" spans="1:19" x14ac:dyDescent="0.25">
      <c r="A1125" s="286"/>
      <c r="O1125" s="290"/>
      <c r="S1125" s="287"/>
    </row>
    <row r="1126" spans="1:19" x14ac:dyDescent="0.25">
      <c r="A1126" s="286"/>
      <c r="O1126" s="290"/>
      <c r="S1126" s="287"/>
    </row>
    <row r="1127" spans="1:19" x14ac:dyDescent="0.25">
      <c r="A1127" s="286"/>
      <c r="O1127" s="290"/>
      <c r="S1127" s="287"/>
    </row>
    <row r="1128" spans="1:19" x14ac:dyDescent="0.25">
      <c r="A1128" s="286"/>
      <c r="O1128" s="290"/>
      <c r="S1128" s="287"/>
    </row>
    <row r="1129" spans="1:19" ht="13.8" thickBot="1" x14ac:dyDescent="0.3">
      <c r="A1129" s="286"/>
      <c r="O1129" s="291"/>
      <c r="S1129" s="287"/>
    </row>
    <row r="1130" spans="1:19" x14ac:dyDescent="0.25">
      <c r="B1130" s="288"/>
      <c r="C1130" s="288"/>
      <c r="D1130" s="288"/>
      <c r="E1130" s="288"/>
      <c r="F1130" s="288"/>
      <c r="G1130" s="288"/>
      <c r="H1130" s="288"/>
      <c r="I1130" s="288"/>
      <c r="J1130" s="288"/>
      <c r="K1130" s="288"/>
      <c r="L1130" s="288"/>
      <c r="M1130" s="288"/>
      <c r="N1130" s="288"/>
      <c r="O1130" s="288"/>
      <c r="P1130" s="288"/>
      <c r="Q1130" s="288"/>
      <c r="R1130" s="288"/>
    </row>
    <row r="1131" spans="1:19" ht="13.8" thickBot="1" x14ac:dyDescent="0.3">
      <c r="B1131" s="285"/>
      <c r="C1131" s="285"/>
      <c r="D1131" s="285"/>
      <c r="E1131" s="285"/>
      <c r="F1131" s="285"/>
      <c r="G1131" s="285"/>
      <c r="H1131" s="285"/>
      <c r="I1131" s="285"/>
      <c r="J1131" s="285"/>
      <c r="K1131" s="285"/>
      <c r="L1131" s="285"/>
      <c r="M1131" s="285"/>
      <c r="N1131" s="285"/>
      <c r="O1131" s="285"/>
      <c r="P1131" s="285"/>
      <c r="Q1131" s="285"/>
      <c r="R1131" s="285"/>
    </row>
    <row r="1132" spans="1:19" ht="13.8" thickBot="1" x14ac:dyDescent="0.3">
      <c r="A1132" s="286"/>
      <c r="K1132" s="349" t="str">
        <f>Translations!$A$112 &amp; ":"</f>
        <v>Leak #:</v>
      </c>
      <c r="L1132" s="349"/>
      <c r="M1132" s="350">
        <f>IF(ISBLANK('June-2023'!B57),"",'June-2023'!B57)</f>
        <v>50</v>
      </c>
      <c r="N1132" s="351"/>
      <c r="O1132" s="352" t="str">
        <f>Translations!$A$116 &amp; ":"</f>
        <v>Location:</v>
      </c>
      <c r="P1132" s="349"/>
      <c r="Q1132" s="350" t="str">
        <f>IF(ISBLANK('June-2023'!D57),"",'June-2023'!D57)</f>
        <v>30a 101</v>
      </c>
      <c r="R1132" s="353"/>
      <c r="S1132" s="287"/>
    </row>
    <row r="1133" spans="1:19" x14ac:dyDescent="0.25">
      <c r="A1133" s="286"/>
      <c r="O1133" s="341" t="str">
        <f>Translations!$A$117 &amp; ":"</f>
        <v>Comments:</v>
      </c>
      <c r="P1133" s="342"/>
      <c r="Q1133" s="343" t="str">
        <f>IF(ISBLANK('June-2023'!H57),"",'June-2023'!H57)</f>
        <v xml:space="preserve">top left </v>
      </c>
      <c r="R1133" s="344"/>
      <c r="S1133" s="287"/>
    </row>
    <row r="1134" spans="1:19" x14ac:dyDescent="0.25">
      <c r="A1134" s="286"/>
      <c r="K1134" s="345" t="str">
        <f>Translations!$A$113 &amp; ":"</f>
        <v>Leak Repaired:</v>
      </c>
      <c r="L1134" s="345"/>
      <c r="M1134" s="346" t="str">
        <f>IF(ISBLANK('June-2023'!K57),"",'June-2023'!K57)</f>
        <v>N</v>
      </c>
      <c r="N1134" s="347"/>
      <c r="O1134" s="290"/>
      <c r="S1134" s="287"/>
    </row>
    <row r="1135" spans="1:19" x14ac:dyDescent="0.25">
      <c r="A1135" s="286"/>
      <c r="O1135" s="290"/>
      <c r="S1135" s="287"/>
    </row>
    <row r="1136" spans="1:19" x14ac:dyDescent="0.25">
      <c r="A1136" s="286"/>
      <c r="K1136" s="345" t="str">
        <f>Translations!$A$114 &amp; ":"</f>
        <v>Gas:</v>
      </c>
      <c r="L1136" s="345"/>
      <c r="M1136" s="292" t="str">
        <f>IF(ISBLANK('June-2023'!E57),"",'June-2023'!E57)</f>
        <v>Air</v>
      </c>
      <c r="N1136" s="289"/>
      <c r="O1136" s="290"/>
      <c r="S1136" s="287"/>
    </row>
    <row r="1137" spans="1:19" x14ac:dyDescent="0.25">
      <c r="A1137" s="286"/>
      <c r="O1137" s="290"/>
      <c r="S1137" s="287"/>
    </row>
    <row r="1138" spans="1:19" x14ac:dyDescent="0.25">
      <c r="A1138" s="286"/>
      <c r="K1138" s="345" t="str">
        <f>Translations!$A$115 &amp; ":"</f>
        <v>Cost:</v>
      </c>
      <c r="L1138" s="345"/>
      <c r="M1138" s="348">
        <f>IF(ISBLANK('June-2023'!M57),"",'June-2023'!M57)</f>
        <v>716.00016674469771</v>
      </c>
      <c r="N1138" s="347"/>
      <c r="O1138" s="290"/>
      <c r="S1138" s="287"/>
    </row>
    <row r="1139" spans="1:19" x14ac:dyDescent="0.25">
      <c r="A1139" s="286"/>
      <c r="O1139" s="290"/>
      <c r="S1139" s="287"/>
    </row>
    <row r="1140" spans="1:19" x14ac:dyDescent="0.25">
      <c r="A1140" s="286"/>
      <c r="O1140" s="290"/>
      <c r="S1140" s="287"/>
    </row>
    <row r="1141" spans="1:19" x14ac:dyDescent="0.25">
      <c r="A1141" s="286"/>
      <c r="O1141" s="290"/>
      <c r="S1141" s="287"/>
    </row>
    <row r="1142" spans="1:19" x14ac:dyDescent="0.25">
      <c r="A1142" s="286"/>
      <c r="O1142" s="290"/>
      <c r="S1142" s="287"/>
    </row>
    <row r="1143" spans="1:19" x14ac:dyDescent="0.25">
      <c r="A1143" s="286"/>
      <c r="O1143" s="290"/>
      <c r="S1143" s="287"/>
    </row>
    <row r="1144" spans="1:19" x14ac:dyDescent="0.25">
      <c r="A1144" s="286"/>
      <c r="O1144" s="290"/>
      <c r="S1144" s="287"/>
    </row>
    <row r="1145" spans="1:19" x14ac:dyDescent="0.25">
      <c r="A1145" s="286"/>
      <c r="O1145" s="290"/>
      <c r="S1145" s="287"/>
    </row>
    <row r="1146" spans="1:19" x14ac:dyDescent="0.25">
      <c r="A1146" s="286"/>
      <c r="O1146" s="290"/>
      <c r="S1146" s="287"/>
    </row>
    <row r="1147" spans="1:19" x14ac:dyDescent="0.25">
      <c r="A1147" s="286"/>
      <c r="O1147" s="290"/>
      <c r="S1147" s="287"/>
    </row>
    <row r="1148" spans="1:19" x14ac:dyDescent="0.25">
      <c r="A1148" s="286"/>
      <c r="O1148" s="290"/>
      <c r="S1148" s="287"/>
    </row>
    <row r="1149" spans="1:19" x14ac:dyDescent="0.25">
      <c r="A1149" s="286"/>
      <c r="O1149" s="290"/>
      <c r="S1149" s="287"/>
    </row>
    <row r="1150" spans="1:19" x14ac:dyDescent="0.25">
      <c r="A1150" s="286"/>
      <c r="O1150" s="290"/>
      <c r="S1150" s="287"/>
    </row>
    <row r="1151" spans="1:19" x14ac:dyDescent="0.25">
      <c r="A1151" s="286"/>
      <c r="O1151" s="290"/>
      <c r="S1151" s="287"/>
    </row>
    <row r="1152" spans="1:19" ht="13.8" thickBot="1" x14ac:dyDescent="0.3">
      <c r="A1152" s="286"/>
      <c r="O1152" s="291"/>
      <c r="S1152" s="287"/>
    </row>
    <row r="1153" spans="1:19" x14ac:dyDescent="0.25">
      <c r="B1153" s="288"/>
      <c r="C1153" s="288"/>
      <c r="D1153" s="288"/>
      <c r="E1153" s="288"/>
      <c r="F1153" s="288"/>
      <c r="G1153" s="288"/>
      <c r="H1153" s="288"/>
      <c r="I1153" s="288"/>
      <c r="J1153" s="288"/>
      <c r="K1153" s="288"/>
      <c r="L1153" s="288"/>
      <c r="M1153" s="288"/>
      <c r="N1153" s="288"/>
      <c r="O1153" s="288"/>
      <c r="P1153" s="288"/>
      <c r="Q1153" s="288"/>
      <c r="R1153" s="288"/>
    </row>
    <row r="1154" spans="1:19" ht="13.8" thickBot="1" x14ac:dyDescent="0.3">
      <c r="B1154" s="285"/>
      <c r="C1154" s="285"/>
      <c r="D1154" s="285"/>
      <c r="E1154" s="285"/>
      <c r="F1154" s="285"/>
      <c r="G1154" s="285"/>
      <c r="H1154" s="285"/>
      <c r="I1154" s="285"/>
      <c r="J1154" s="285"/>
      <c r="K1154" s="285"/>
      <c r="L1154" s="285"/>
      <c r="M1154" s="285"/>
      <c r="N1154" s="285"/>
      <c r="O1154" s="285"/>
      <c r="P1154" s="285"/>
      <c r="Q1154" s="285"/>
      <c r="R1154" s="285"/>
    </row>
    <row r="1155" spans="1:19" ht="13.8" thickBot="1" x14ac:dyDescent="0.3">
      <c r="A1155" s="286"/>
      <c r="K1155" s="349" t="str">
        <f>Translations!$A$112 &amp; ":"</f>
        <v>Leak #:</v>
      </c>
      <c r="L1155" s="349"/>
      <c r="M1155" s="350">
        <f>IF(ISBLANK('June-2023'!B58),"",'June-2023'!B58)</f>
        <v>51</v>
      </c>
      <c r="N1155" s="351"/>
      <c r="O1155" s="352" t="str">
        <f>Translations!$A$116 &amp; ":"</f>
        <v>Location:</v>
      </c>
      <c r="P1155" s="349"/>
      <c r="Q1155" s="350" t="str">
        <f>IF(ISBLANK('June-2023'!D58),"",'June-2023'!D58)</f>
        <v>30b 102</v>
      </c>
      <c r="R1155" s="353"/>
      <c r="S1155" s="287"/>
    </row>
    <row r="1156" spans="1:19" x14ac:dyDescent="0.25">
      <c r="A1156" s="286"/>
      <c r="O1156" s="341" t="str">
        <f>Translations!$A$117 &amp; ":"</f>
        <v>Comments:</v>
      </c>
      <c r="P1156" s="342"/>
      <c r="Q1156" s="343" t="str">
        <f>IF(ISBLANK('June-2023'!H58),"",'June-2023'!H58)</f>
        <v xml:space="preserve">top middle </v>
      </c>
      <c r="R1156" s="344"/>
      <c r="S1156" s="287"/>
    </row>
    <row r="1157" spans="1:19" x14ac:dyDescent="0.25">
      <c r="A1157" s="286"/>
      <c r="K1157" s="345" t="str">
        <f>Translations!$A$113 &amp; ":"</f>
        <v>Leak Repaired:</v>
      </c>
      <c r="L1157" s="345"/>
      <c r="M1157" s="346" t="str">
        <f>IF(ISBLANK('June-2023'!K58),"",'June-2023'!K58)</f>
        <v>N</v>
      </c>
      <c r="N1157" s="347"/>
      <c r="O1157" s="290"/>
      <c r="S1157" s="287"/>
    </row>
    <row r="1158" spans="1:19" x14ac:dyDescent="0.25">
      <c r="A1158" s="286"/>
      <c r="O1158" s="290"/>
      <c r="S1158" s="287"/>
    </row>
    <row r="1159" spans="1:19" x14ac:dyDescent="0.25">
      <c r="A1159" s="286"/>
      <c r="K1159" s="345" t="str">
        <f>Translations!$A$114 &amp; ":"</f>
        <v>Gas:</v>
      </c>
      <c r="L1159" s="345"/>
      <c r="M1159" s="292" t="str">
        <f>IF(ISBLANK('June-2023'!E58),"",'June-2023'!E58)</f>
        <v>Air</v>
      </c>
      <c r="N1159" s="289"/>
      <c r="O1159" s="290"/>
      <c r="S1159" s="287"/>
    </row>
    <row r="1160" spans="1:19" x14ac:dyDescent="0.25">
      <c r="A1160" s="286"/>
      <c r="O1160" s="290"/>
      <c r="S1160" s="287"/>
    </row>
    <row r="1161" spans="1:19" x14ac:dyDescent="0.25">
      <c r="A1161" s="286"/>
      <c r="K1161" s="345" t="str">
        <f>Translations!$A$115 &amp; ":"</f>
        <v>Cost:</v>
      </c>
      <c r="L1161" s="345"/>
      <c r="M1161" s="348">
        <f>IF(ISBLANK('June-2023'!M58),"",'June-2023'!M58)</f>
        <v>756.42628517503226</v>
      </c>
      <c r="N1161" s="347"/>
      <c r="O1161" s="290"/>
      <c r="S1161" s="287"/>
    </row>
    <row r="1162" spans="1:19" x14ac:dyDescent="0.25">
      <c r="A1162" s="286"/>
      <c r="O1162" s="290"/>
      <c r="S1162" s="287"/>
    </row>
    <row r="1163" spans="1:19" x14ac:dyDescent="0.25">
      <c r="A1163" s="286"/>
      <c r="O1163" s="290"/>
      <c r="S1163" s="287"/>
    </row>
    <row r="1164" spans="1:19" x14ac:dyDescent="0.25">
      <c r="A1164" s="286"/>
      <c r="O1164" s="290"/>
      <c r="S1164" s="287"/>
    </row>
    <row r="1165" spans="1:19" x14ac:dyDescent="0.25">
      <c r="A1165" s="286"/>
      <c r="O1165" s="290"/>
      <c r="S1165" s="287"/>
    </row>
    <row r="1166" spans="1:19" x14ac:dyDescent="0.25">
      <c r="A1166" s="286"/>
      <c r="O1166" s="290"/>
      <c r="S1166" s="287"/>
    </row>
    <row r="1167" spans="1:19" x14ac:dyDescent="0.25">
      <c r="A1167" s="286"/>
      <c r="O1167" s="290"/>
      <c r="S1167" s="287"/>
    </row>
    <row r="1168" spans="1:19" x14ac:dyDescent="0.25">
      <c r="A1168" s="286"/>
      <c r="O1168" s="290"/>
      <c r="S1168" s="287"/>
    </row>
    <row r="1169" spans="1:19" x14ac:dyDescent="0.25">
      <c r="A1169" s="286"/>
      <c r="O1169" s="290"/>
      <c r="S1169" s="287"/>
    </row>
    <row r="1170" spans="1:19" x14ac:dyDescent="0.25">
      <c r="A1170" s="286"/>
      <c r="O1170" s="290"/>
      <c r="S1170" s="287"/>
    </row>
    <row r="1171" spans="1:19" x14ac:dyDescent="0.25">
      <c r="A1171" s="286"/>
      <c r="O1171" s="290"/>
      <c r="S1171" s="287"/>
    </row>
    <row r="1172" spans="1:19" x14ac:dyDescent="0.25">
      <c r="A1172" s="286"/>
      <c r="O1172" s="290"/>
      <c r="S1172" s="287"/>
    </row>
    <row r="1173" spans="1:19" x14ac:dyDescent="0.25">
      <c r="A1173" s="286"/>
      <c r="O1173" s="290"/>
      <c r="S1173" s="287"/>
    </row>
    <row r="1174" spans="1:19" x14ac:dyDescent="0.25">
      <c r="A1174" s="286"/>
      <c r="O1174" s="290"/>
      <c r="S1174" s="287"/>
    </row>
    <row r="1175" spans="1:19" ht="13.8" thickBot="1" x14ac:dyDescent="0.3">
      <c r="A1175" s="286"/>
      <c r="O1175" s="291"/>
      <c r="S1175" s="287"/>
    </row>
    <row r="1176" spans="1:19" x14ac:dyDescent="0.25">
      <c r="B1176" s="288"/>
      <c r="C1176" s="288"/>
      <c r="D1176" s="288"/>
      <c r="E1176" s="288"/>
      <c r="F1176" s="288"/>
      <c r="G1176" s="288"/>
      <c r="H1176" s="288"/>
      <c r="I1176" s="288"/>
      <c r="J1176" s="288"/>
      <c r="K1176" s="288"/>
      <c r="L1176" s="288"/>
      <c r="M1176" s="288"/>
      <c r="N1176" s="288"/>
      <c r="O1176" s="288"/>
      <c r="P1176" s="288"/>
      <c r="Q1176" s="288"/>
      <c r="R1176" s="288"/>
    </row>
    <row r="1177" spans="1:19" ht="13.8" thickBot="1" x14ac:dyDescent="0.3"/>
    <row r="1178" spans="1:19" ht="13.8" thickBot="1" x14ac:dyDescent="0.3"/>
    <row r="1198" ht="13.8" thickBot="1" x14ac:dyDescent="0.3"/>
    <row r="1200" ht="13.8" thickBot="1" x14ac:dyDescent="0.3"/>
    <row r="1201" ht="13.8" thickBot="1" x14ac:dyDescent="0.3"/>
    <row r="1221" ht="13.8" thickBot="1" x14ac:dyDescent="0.3"/>
    <row r="1223" ht="13.8" thickBot="1" x14ac:dyDescent="0.3"/>
    <row r="1224" ht="13.8" thickBot="1" x14ac:dyDescent="0.3"/>
    <row r="1244" ht="13.8" thickBot="1" x14ac:dyDescent="0.3"/>
    <row r="1246" ht="13.8" thickBot="1" x14ac:dyDescent="0.3"/>
    <row r="1247" ht="13.8" thickBot="1" x14ac:dyDescent="0.3"/>
    <row r="1267" ht="13.8" thickBot="1" x14ac:dyDescent="0.3"/>
    <row r="1269" ht="13.8" thickBot="1" x14ac:dyDescent="0.3"/>
    <row r="1270" ht="13.8" thickBot="1" x14ac:dyDescent="0.3"/>
    <row r="1290" ht="13.8" thickBot="1" x14ac:dyDescent="0.3"/>
    <row r="1292" ht="13.8" thickBot="1" x14ac:dyDescent="0.3"/>
    <row r="1293" ht="13.8" thickBot="1" x14ac:dyDescent="0.3"/>
    <row r="1313" ht="13.8" thickBot="1" x14ac:dyDescent="0.3"/>
    <row r="1315" ht="13.8" thickBot="1" x14ac:dyDescent="0.3"/>
    <row r="1316" ht="13.8" thickBot="1" x14ac:dyDescent="0.3"/>
    <row r="1336" ht="13.8" thickBot="1" x14ac:dyDescent="0.3"/>
    <row r="1338" ht="13.8" thickBot="1" x14ac:dyDescent="0.3"/>
    <row r="1339" ht="13.8" thickBot="1" x14ac:dyDescent="0.3"/>
    <row r="1359" ht="13.8" thickBot="1" x14ac:dyDescent="0.3"/>
    <row r="1361" ht="13.8" thickBot="1" x14ac:dyDescent="0.3"/>
    <row r="1362" ht="13.8" thickBot="1" x14ac:dyDescent="0.3"/>
    <row r="1382" ht="13.8" thickBot="1" x14ac:dyDescent="0.3"/>
    <row r="1384" ht="13.8" thickBot="1" x14ac:dyDescent="0.3"/>
    <row r="1385" ht="13.8" thickBot="1" x14ac:dyDescent="0.3"/>
    <row r="1405" ht="13.8" thickBot="1" x14ac:dyDescent="0.3"/>
    <row r="1407" ht="13.8" thickBot="1" x14ac:dyDescent="0.3"/>
    <row r="1408" ht="13.8" thickBot="1" x14ac:dyDescent="0.3"/>
    <row r="1428" ht="13.8" thickBot="1" x14ac:dyDescent="0.3"/>
    <row r="1430" ht="13.8" thickBot="1" x14ac:dyDescent="0.3"/>
    <row r="1431" ht="13.8" thickBot="1" x14ac:dyDescent="0.3"/>
    <row r="1451" ht="13.8" thickBot="1" x14ac:dyDescent="0.3"/>
    <row r="1453" ht="13.8" thickBot="1" x14ac:dyDescent="0.3"/>
    <row r="1454" ht="13.8" thickBot="1" x14ac:dyDescent="0.3"/>
    <row r="1474" ht="13.8" thickBot="1" x14ac:dyDescent="0.3"/>
    <row r="1476" ht="13.8" thickBot="1" x14ac:dyDescent="0.3"/>
    <row r="1477" ht="13.8" thickBot="1" x14ac:dyDescent="0.3"/>
    <row r="1497" ht="13.8" thickBot="1" x14ac:dyDescent="0.3"/>
    <row r="1499" ht="13.8" thickBot="1" x14ac:dyDescent="0.3"/>
    <row r="1500" ht="13.8" thickBot="1" x14ac:dyDescent="0.3"/>
    <row r="1520" ht="13.8" thickBot="1" x14ac:dyDescent="0.3"/>
    <row r="1522" ht="13.8" thickBot="1" x14ac:dyDescent="0.3"/>
    <row r="1523" ht="13.8" thickBot="1" x14ac:dyDescent="0.3"/>
    <row r="1543" ht="13.8" thickBot="1" x14ac:dyDescent="0.3"/>
    <row r="1545" ht="13.8" thickBot="1" x14ac:dyDescent="0.3"/>
    <row r="1546" ht="13.8" thickBot="1" x14ac:dyDescent="0.3"/>
    <row r="1566" ht="13.8" thickBot="1" x14ac:dyDescent="0.3"/>
    <row r="1568" ht="13.8" thickBot="1" x14ac:dyDescent="0.3"/>
    <row r="1569" ht="13.8" thickBot="1" x14ac:dyDescent="0.3"/>
    <row r="1589" ht="13.8" thickBot="1" x14ac:dyDescent="0.3"/>
    <row r="1591" ht="13.8" thickBot="1" x14ac:dyDescent="0.3"/>
    <row r="1592" ht="13.8" thickBot="1" x14ac:dyDescent="0.3"/>
    <row r="1612" ht="13.8" thickBot="1" x14ac:dyDescent="0.3"/>
    <row r="1614" ht="13.8" thickBot="1" x14ac:dyDescent="0.3"/>
    <row r="1615" ht="13.8" thickBot="1" x14ac:dyDescent="0.3"/>
    <row r="1635" ht="13.8" thickBot="1" x14ac:dyDescent="0.3"/>
    <row r="1637" ht="13.8" thickBot="1" x14ac:dyDescent="0.3"/>
    <row r="1638" ht="13.8" thickBot="1" x14ac:dyDescent="0.3"/>
    <row r="1658" ht="13.8" thickBot="1" x14ac:dyDescent="0.3"/>
    <row r="1660" ht="13.8" thickBot="1" x14ac:dyDescent="0.3"/>
    <row r="1661" ht="13.8" thickBot="1" x14ac:dyDescent="0.3"/>
    <row r="1681" ht="13.8" thickBot="1" x14ac:dyDescent="0.3"/>
    <row r="1683" ht="13.8" thickBot="1" x14ac:dyDescent="0.3"/>
    <row r="1684" ht="13.8" thickBot="1" x14ac:dyDescent="0.3"/>
    <row r="1704" ht="13.8" thickBot="1" x14ac:dyDescent="0.3"/>
    <row r="1706" ht="13.8" thickBot="1" x14ac:dyDescent="0.3"/>
    <row r="1707" ht="13.8" thickBot="1" x14ac:dyDescent="0.3"/>
    <row r="1727" ht="13.8" thickBot="1" x14ac:dyDescent="0.3"/>
    <row r="1729" ht="13.8" thickBot="1" x14ac:dyDescent="0.3"/>
    <row r="1730" ht="13.8" thickBot="1" x14ac:dyDescent="0.3"/>
    <row r="1750" ht="13.8" thickBot="1" x14ac:dyDescent="0.3"/>
    <row r="1752" ht="13.8" thickBot="1" x14ac:dyDescent="0.3"/>
    <row r="1753" ht="13.8" thickBot="1" x14ac:dyDescent="0.3"/>
    <row r="1773" ht="13.8" thickBot="1" x14ac:dyDescent="0.3"/>
    <row r="1775" ht="13.8" thickBot="1" x14ac:dyDescent="0.3"/>
    <row r="1776" ht="13.8" thickBot="1" x14ac:dyDescent="0.3"/>
    <row r="1796" ht="13.8" thickBot="1" x14ac:dyDescent="0.3"/>
    <row r="1798" ht="13.8" thickBot="1" x14ac:dyDescent="0.3"/>
    <row r="1799" ht="13.8" thickBot="1" x14ac:dyDescent="0.3"/>
    <row r="1819" ht="13.8" thickBot="1" x14ac:dyDescent="0.3"/>
    <row r="1821" ht="13.8" thickBot="1" x14ac:dyDescent="0.3"/>
    <row r="1822" ht="13.8" thickBot="1" x14ac:dyDescent="0.3"/>
    <row r="1842" ht="13.8" thickBot="1" x14ac:dyDescent="0.3"/>
    <row r="1844" ht="13.8" thickBot="1" x14ac:dyDescent="0.3"/>
    <row r="1845" ht="13.8" thickBot="1" x14ac:dyDescent="0.3"/>
    <row r="1865" ht="13.8" thickBot="1" x14ac:dyDescent="0.3"/>
    <row r="1867" ht="13.8" thickBot="1" x14ac:dyDescent="0.3"/>
    <row r="1868" ht="13.8" thickBot="1" x14ac:dyDescent="0.3"/>
    <row r="1888" ht="13.8" thickBot="1" x14ac:dyDescent="0.3"/>
    <row r="1890" ht="13.8" thickBot="1" x14ac:dyDescent="0.3"/>
    <row r="1891" ht="13.8" thickBot="1" x14ac:dyDescent="0.3"/>
    <row r="1911" ht="13.8" thickBot="1" x14ac:dyDescent="0.3"/>
    <row r="1913" ht="13.8" thickBot="1" x14ac:dyDescent="0.3"/>
    <row r="1914" ht="13.8" thickBot="1" x14ac:dyDescent="0.3"/>
    <row r="1934" ht="13.8" thickBot="1" x14ac:dyDescent="0.3"/>
    <row r="1936" ht="13.8" thickBot="1" x14ac:dyDescent="0.3"/>
    <row r="1937" ht="13.8" thickBot="1" x14ac:dyDescent="0.3"/>
    <row r="1957" ht="13.8" thickBot="1" x14ac:dyDescent="0.3"/>
    <row r="1959" ht="13.8" thickBot="1" x14ac:dyDescent="0.3"/>
    <row r="1960" ht="13.8" thickBot="1" x14ac:dyDescent="0.3"/>
    <row r="1980" ht="13.8" thickBot="1" x14ac:dyDescent="0.3"/>
    <row r="1982" ht="13.8" thickBot="1" x14ac:dyDescent="0.3"/>
    <row r="1983" ht="13.8" thickBot="1" x14ac:dyDescent="0.3"/>
    <row r="2003" ht="13.8" thickBot="1" x14ac:dyDescent="0.3"/>
    <row r="2005" ht="13.8" thickBot="1" x14ac:dyDescent="0.3"/>
    <row r="2006" ht="13.8" thickBot="1" x14ac:dyDescent="0.3"/>
    <row r="2026" ht="13.8" thickBot="1" x14ac:dyDescent="0.3"/>
    <row r="2028" ht="13.8" thickBot="1" x14ac:dyDescent="0.3"/>
    <row r="2029" ht="13.8" thickBot="1" x14ac:dyDescent="0.3"/>
    <row r="2049" ht="13.8" thickBot="1" x14ac:dyDescent="0.3"/>
    <row r="2051" ht="13.8" thickBot="1" x14ac:dyDescent="0.3"/>
    <row r="2052" ht="13.8" thickBot="1" x14ac:dyDescent="0.3"/>
    <row r="2072" ht="13.8" thickBot="1" x14ac:dyDescent="0.3"/>
    <row r="2074" ht="13.8" thickBot="1" x14ac:dyDescent="0.3"/>
    <row r="2075" ht="13.8" thickBot="1" x14ac:dyDescent="0.3"/>
    <row r="2095" ht="13.8" thickBot="1" x14ac:dyDescent="0.3"/>
    <row r="2097" ht="13.8" thickBot="1" x14ac:dyDescent="0.3"/>
    <row r="2098" ht="13.8" thickBot="1" x14ac:dyDescent="0.3"/>
    <row r="2118" ht="13.8" thickBot="1" x14ac:dyDescent="0.3"/>
    <row r="2120" ht="13.8" thickBot="1" x14ac:dyDescent="0.3"/>
    <row r="2121" ht="13.8" thickBot="1" x14ac:dyDescent="0.3"/>
    <row r="2141" ht="13.8" thickBot="1" x14ac:dyDescent="0.3"/>
    <row r="2143" ht="13.8" thickBot="1" x14ac:dyDescent="0.3"/>
    <row r="2144" ht="13.8" thickBot="1" x14ac:dyDescent="0.3"/>
    <row r="2164" ht="13.8" thickBot="1" x14ac:dyDescent="0.3"/>
    <row r="2166" ht="13.8" thickBot="1" x14ac:dyDescent="0.3"/>
    <row r="2167" ht="13.8" thickBot="1" x14ac:dyDescent="0.3"/>
    <row r="2187" ht="13.8" thickBot="1" x14ac:dyDescent="0.3"/>
    <row r="2189" ht="13.8" thickBot="1" x14ac:dyDescent="0.3"/>
    <row r="2190" ht="13.8" thickBot="1" x14ac:dyDescent="0.3"/>
    <row r="2210" ht="13.8" thickBot="1" x14ac:dyDescent="0.3"/>
    <row r="2212" ht="13.8" thickBot="1" x14ac:dyDescent="0.3"/>
    <row r="2213" ht="13.8" thickBot="1" x14ac:dyDescent="0.3"/>
    <row r="2233" ht="13.8" thickBot="1" x14ac:dyDescent="0.3"/>
    <row r="2235" ht="13.8" thickBot="1" x14ac:dyDescent="0.3"/>
    <row r="2236" ht="13.8" thickBot="1" x14ac:dyDescent="0.3"/>
    <row r="2256" ht="13.8" thickBot="1" x14ac:dyDescent="0.3"/>
    <row r="2258" ht="13.8" thickBot="1" x14ac:dyDescent="0.3"/>
    <row r="2259" ht="13.8" thickBot="1" x14ac:dyDescent="0.3"/>
    <row r="2279" ht="13.8" thickBot="1" x14ac:dyDescent="0.3"/>
    <row r="2281" ht="13.8" thickBot="1" x14ac:dyDescent="0.3"/>
    <row r="2282" ht="13.8" thickBot="1" x14ac:dyDescent="0.3"/>
    <row r="2302" ht="13.8" thickBot="1" x14ac:dyDescent="0.3"/>
    <row r="2304" ht="13.8" thickBot="1" x14ac:dyDescent="0.3"/>
    <row r="2305" ht="13.8" thickBot="1" x14ac:dyDescent="0.3"/>
    <row r="2325" ht="13.8" thickBot="1" x14ac:dyDescent="0.3"/>
    <row r="2327" ht="13.8" thickBot="1" x14ac:dyDescent="0.3"/>
    <row r="2328" ht="13.8" thickBot="1" x14ac:dyDescent="0.3"/>
    <row r="2348" ht="13.8" thickBot="1" x14ac:dyDescent="0.3"/>
    <row r="2350" ht="13.8" thickBot="1" x14ac:dyDescent="0.3"/>
    <row r="2351" ht="13.8" thickBot="1" x14ac:dyDescent="0.3"/>
    <row r="2371" ht="13.8" thickBot="1" x14ac:dyDescent="0.3"/>
    <row r="2373" ht="13.8" thickBot="1" x14ac:dyDescent="0.3"/>
    <row r="2374" ht="13.8" thickBot="1" x14ac:dyDescent="0.3"/>
    <row r="2394" ht="13.8" thickBot="1" x14ac:dyDescent="0.3"/>
    <row r="2396" ht="13.8" thickBot="1" x14ac:dyDescent="0.3"/>
    <row r="2397" ht="13.8" thickBot="1" x14ac:dyDescent="0.3"/>
    <row r="2417" ht="13.8" thickBot="1" x14ac:dyDescent="0.3"/>
    <row r="2419" ht="13.8" thickBot="1" x14ac:dyDescent="0.3"/>
    <row r="2420" ht="13.8" thickBot="1" x14ac:dyDescent="0.3"/>
    <row r="2440" ht="13.8" thickBot="1" x14ac:dyDescent="0.3"/>
    <row r="2442" ht="13.8" thickBot="1" x14ac:dyDescent="0.3"/>
    <row r="2443" ht="13.8" thickBot="1" x14ac:dyDescent="0.3"/>
    <row r="2463" ht="13.8" thickBot="1" x14ac:dyDescent="0.3"/>
    <row r="2465" ht="13.8" thickBot="1" x14ac:dyDescent="0.3"/>
    <row r="2466" ht="13.8" thickBot="1" x14ac:dyDescent="0.3"/>
    <row r="2486" ht="13.8" thickBot="1" x14ac:dyDescent="0.3"/>
    <row r="2488" ht="13.8" thickBot="1" x14ac:dyDescent="0.3"/>
    <row r="2489" ht="13.8" thickBot="1" x14ac:dyDescent="0.3"/>
    <row r="2509" ht="13.8" thickBot="1" x14ac:dyDescent="0.3"/>
    <row r="2511" ht="13.8" thickBot="1" x14ac:dyDescent="0.3"/>
    <row r="2512" ht="13.8" thickBot="1" x14ac:dyDescent="0.3"/>
    <row r="2532" ht="13.8" thickBot="1" x14ac:dyDescent="0.3"/>
    <row r="2534" ht="13.8" thickBot="1" x14ac:dyDescent="0.3"/>
    <row r="2535" ht="13.8" thickBot="1" x14ac:dyDescent="0.3"/>
    <row r="2555" ht="13.8" thickBot="1" x14ac:dyDescent="0.3"/>
    <row r="2557" ht="13.8" thickBot="1" x14ac:dyDescent="0.3"/>
    <row r="2558" ht="13.8" thickBot="1" x14ac:dyDescent="0.3"/>
    <row r="2578" ht="13.8" thickBot="1" x14ac:dyDescent="0.3"/>
    <row r="2580" ht="13.8" thickBot="1" x14ac:dyDescent="0.3"/>
    <row r="2581" ht="13.8" thickBot="1" x14ac:dyDescent="0.3"/>
    <row r="2601" ht="13.8" thickBot="1" x14ac:dyDescent="0.3"/>
    <row r="2603" ht="13.8" thickBot="1" x14ac:dyDescent="0.3"/>
    <row r="2604" ht="13.8" thickBot="1" x14ac:dyDescent="0.3"/>
    <row r="2624" ht="13.8" thickBot="1" x14ac:dyDescent="0.3"/>
    <row r="2626" ht="13.8" thickBot="1" x14ac:dyDescent="0.3"/>
    <row r="2627" ht="13.8" thickBot="1" x14ac:dyDescent="0.3"/>
    <row r="2647" ht="13.8" thickBot="1" x14ac:dyDescent="0.3"/>
    <row r="2649" ht="13.8" thickBot="1" x14ac:dyDescent="0.3"/>
    <row r="2650" ht="13.8" thickBot="1" x14ac:dyDescent="0.3"/>
    <row r="2670" ht="13.8" thickBot="1" x14ac:dyDescent="0.3"/>
    <row r="2672" ht="13.8" thickBot="1" x14ac:dyDescent="0.3"/>
    <row r="2673" ht="13.8" thickBot="1" x14ac:dyDescent="0.3"/>
    <row r="2693" ht="13.8" thickBot="1" x14ac:dyDescent="0.3"/>
    <row r="2695" ht="13.8" thickBot="1" x14ac:dyDescent="0.3"/>
    <row r="2696" ht="13.8" thickBot="1" x14ac:dyDescent="0.3"/>
    <row r="2716" ht="13.8" thickBot="1" x14ac:dyDescent="0.3"/>
    <row r="2718" ht="13.8" thickBot="1" x14ac:dyDescent="0.3"/>
    <row r="2719" ht="13.8" thickBot="1" x14ac:dyDescent="0.3"/>
    <row r="2739" ht="13.8" thickBot="1" x14ac:dyDescent="0.3"/>
    <row r="2741" ht="13.8" thickBot="1" x14ac:dyDescent="0.3"/>
    <row r="2742" ht="13.8" thickBot="1" x14ac:dyDescent="0.3"/>
    <row r="2762" ht="13.8" thickBot="1" x14ac:dyDescent="0.3"/>
    <row r="2764" ht="13.8" thickBot="1" x14ac:dyDescent="0.3"/>
    <row r="2765" ht="13.8" thickBot="1" x14ac:dyDescent="0.3"/>
    <row r="2785" ht="13.8" thickBot="1" x14ac:dyDescent="0.3"/>
    <row r="2787" ht="13.8" thickBot="1" x14ac:dyDescent="0.3"/>
    <row r="2788" ht="13.8" thickBot="1" x14ac:dyDescent="0.3"/>
    <row r="2808" ht="13.8" thickBot="1" x14ac:dyDescent="0.3"/>
    <row r="2810" ht="13.8" thickBot="1" x14ac:dyDescent="0.3"/>
    <row r="2811" ht="13.8" thickBot="1" x14ac:dyDescent="0.3"/>
    <row r="2831" ht="13.8" thickBot="1" x14ac:dyDescent="0.3"/>
    <row r="2833" ht="13.8" thickBot="1" x14ac:dyDescent="0.3"/>
    <row r="2834" ht="13.8" thickBot="1" x14ac:dyDescent="0.3"/>
    <row r="2854" ht="13.8" thickBot="1" x14ac:dyDescent="0.3"/>
    <row r="2856" ht="13.8" thickBot="1" x14ac:dyDescent="0.3"/>
    <row r="2857" ht="13.8" thickBot="1" x14ac:dyDescent="0.3"/>
    <row r="2877" ht="13.8" thickBot="1" x14ac:dyDescent="0.3"/>
    <row r="2879" ht="13.8" thickBot="1" x14ac:dyDescent="0.3"/>
    <row r="2880" ht="13.8" thickBot="1" x14ac:dyDescent="0.3"/>
    <row r="2900" ht="13.8" thickBot="1" x14ac:dyDescent="0.3"/>
    <row r="2902" ht="13.8" thickBot="1" x14ac:dyDescent="0.3"/>
    <row r="2903" ht="13.8" thickBot="1" x14ac:dyDescent="0.3"/>
    <row r="2923" ht="13.8" thickBot="1" x14ac:dyDescent="0.3"/>
    <row r="2925" ht="13.8" thickBot="1" x14ac:dyDescent="0.3"/>
    <row r="2926" ht="13.8" thickBot="1" x14ac:dyDescent="0.3"/>
    <row r="2946" ht="13.8" thickBot="1" x14ac:dyDescent="0.3"/>
    <row r="2948" ht="13.8" thickBot="1" x14ac:dyDescent="0.3"/>
    <row r="2949" ht="13.8" thickBot="1" x14ac:dyDescent="0.3"/>
    <row r="2969" ht="13.8" thickBot="1" x14ac:dyDescent="0.3"/>
    <row r="2971" ht="13.8" thickBot="1" x14ac:dyDescent="0.3"/>
    <row r="2972" ht="13.8" thickBot="1" x14ac:dyDescent="0.3"/>
    <row r="2992" ht="13.8" thickBot="1" x14ac:dyDescent="0.3"/>
    <row r="2994" ht="13.8" thickBot="1" x14ac:dyDescent="0.3"/>
    <row r="2995" ht="13.8" thickBot="1" x14ac:dyDescent="0.3"/>
    <row r="3015" ht="13.8" thickBot="1" x14ac:dyDescent="0.3"/>
    <row r="3017" ht="13.8" thickBot="1" x14ac:dyDescent="0.3"/>
    <row r="3018" ht="13.8" thickBot="1" x14ac:dyDescent="0.3"/>
    <row r="3038" ht="13.8" thickBot="1" x14ac:dyDescent="0.3"/>
    <row r="3040" ht="13.8" thickBot="1" x14ac:dyDescent="0.3"/>
    <row r="3041" ht="13.8" thickBot="1" x14ac:dyDescent="0.3"/>
    <row r="3061" ht="13.8" thickBot="1" x14ac:dyDescent="0.3"/>
    <row r="3063" ht="13.8" thickBot="1" x14ac:dyDescent="0.3"/>
    <row r="3064" ht="13.8" thickBot="1" x14ac:dyDescent="0.3"/>
    <row r="3084" ht="13.8" thickBot="1" x14ac:dyDescent="0.3"/>
    <row r="3086" ht="13.8" thickBot="1" x14ac:dyDescent="0.3"/>
    <row r="3087" ht="13.8" thickBot="1" x14ac:dyDescent="0.3"/>
    <row r="3107" ht="13.8" thickBot="1" x14ac:dyDescent="0.3"/>
    <row r="3109" ht="13.8" thickBot="1" x14ac:dyDescent="0.3"/>
    <row r="3110" ht="13.8" thickBot="1" x14ac:dyDescent="0.3"/>
    <row r="3130" ht="13.8" thickBot="1" x14ac:dyDescent="0.3"/>
    <row r="3132" ht="13.8" thickBot="1" x14ac:dyDescent="0.3"/>
    <row r="3133" ht="13.8" thickBot="1" x14ac:dyDescent="0.3"/>
    <row r="3153" ht="13.8" thickBot="1" x14ac:dyDescent="0.3"/>
    <row r="3155" ht="13.8" thickBot="1" x14ac:dyDescent="0.3"/>
    <row r="3156" ht="13.8" thickBot="1" x14ac:dyDescent="0.3"/>
    <row r="3176" ht="13.8" thickBot="1" x14ac:dyDescent="0.3"/>
    <row r="3178" ht="13.8" thickBot="1" x14ac:dyDescent="0.3"/>
    <row r="3179" ht="13.8" thickBot="1" x14ac:dyDescent="0.3"/>
    <row r="3199" ht="13.8" thickBot="1" x14ac:dyDescent="0.3"/>
    <row r="3201" ht="13.8" thickBot="1" x14ac:dyDescent="0.3"/>
    <row r="3202" ht="13.8" thickBot="1" x14ac:dyDescent="0.3"/>
    <row r="3222" ht="13.8" thickBot="1" x14ac:dyDescent="0.3"/>
    <row r="3224" ht="13.8" thickBot="1" x14ac:dyDescent="0.3"/>
    <row r="3225" ht="13.8" thickBot="1" x14ac:dyDescent="0.3"/>
    <row r="3245" ht="13.8" thickBot="1" x14ac:dyDescent="0.3"/>
    <row r="3247" ht="13.8" thickBot="1" x14ac:dyDescent="0.3"/>
    <row r="3248" ht="13.8" thickBot="1" x14ac:dyDescent="0.3"/>
    <row r="3268" ht="13.8" thickBot="1" x14ac:dyDescent="0.3"/>
    <row r="3270" ht="13.8" thickBot="1" x14ac:dyDescent="0.3"/>
    <row r="3271" ht="13.8" thickBot="1" x14ac:dyDescent="0.3"/>
    <row r="3291" ht="13.8" thickBot="1" x14ac:dyDescent="0.3"/>
    <row r="3293" ht="13.8" thickBot="1" x14ac:dyDescent="0.3"/>
    <row r="3294" ht="13.8" thickBot="1" x14ac:dyDescent="0.3"/>
    <row r="3314" ht="13.8" thickBot="1" x14ac:dyDescent="0.3"/>
    <row r="3316" ht="13.8" thickBot="1" x14ac:dyDescent="0.3"/>
    <row r="3317" ht="13.8" thickBot="1" x14ac:dyDescent="0.3"/>
    <row r="3337" ht="13.8" thickBot="1" x14ac:dyDescent="0.3"/>
    <row r="3339" ht="13.8" thickBot="1" x14ac:dyDescent="0.3"/>
    <row r="3340" ht="13.8" thickBot="1" x14ac:dyDescent="0.3"/>
    <row r="3360" ht="13.8" thickBot="1" x14ac:dyDescent="0.3"/>
    <row r="3362" ht="13.8" thickBot="1" x14ac:dyDescent="0.3"/>
    <row r="3363" ht="13.8" thickBot="1" x14ac:dyDescent="0.3"/>
    <row r="3383" ht="13.8" thickBot="1" x14ac:dyDescent="0.3"/>
    <row r="3385" ht="13.8" thickBot="1" x14ac:dyDescent="0.3"/>
    <row r="3386" ht="13.8" thickBot="1" x14ac:dyDescent="0.3"/>
    <row r="3406" ht="13.8" thickBot="1" x14ac:dyDescent="0.3"/>
    <row r="3408" ht="13.8" thickBot="1" x14ac:dyDescent="0.3"/>
    <row r="3409" ht="13.8" thickBot="1" x14ac:dyDescent="0.3"/>
    <row r="3429" ht="13.8" thickBot="1" x14ac:dyDescent="0.3"/>
    <row r="3431" ht="13.8" thickBot="1" x14ac:dyDescent="0.3"/>
    <row r="3432" ht="13.8" thickBot="1" x14ac:dyDescent="0.3"/>
    <row r="3452" ht="13.8" thickBot="1" x14ac:dyDescent="0.3"/>
    <row r="3454" ht="13.8" thickBot="1" x14ac:dyDescent="0.3"/>
    <row r="3455" ht="13.8" thickBot="1" x14ac:dyDescent="0.3"/>
    <row r="3475" ht="13.8" thickBot="1" x14ac:dyDescent="0.3"/>
    <row r="3477" ht="13.8" thickBot="1" x14ac:dyDescent="0.3"/>
    <row r="3478" ht="13.8" thickBot="1" x14ac:dyDescent="0.3"/>
    <row r="3498" ht="13.8" thickBot="1" x14ac:dyDescent="0.3"/>
    <row r="3500" ht="13.8" thickBot="1" x14ac:dyDescent="0.3"/>
    <row r="3501" ht="13.8" thickBot="1" x14ac:dyDescent="0.3"/>
    <row r="3521" ht="13.8" thickBot="1" x14ac:dyDescent="0.3"/>
    <row r="3523" ht="13.8" thickBot="1" x14ac:dyDescent="0.3"/>
    <row r="3524" ht="13.8" thickBot="1" x14ac:dyDescent="0.3"/>
    <row r="3544" ht="13.8" thickBot="1" x14ac:dyDescent="0.3"/>
    <row r="3546" ht="13.8" thickBot="1" x14ac:dyDescent="0.3"/>
    <row r="3547" ht="13.8" thickBot="1" x14ac:dyDescent="0.3"/>
    <row r="3567" ht="13.8" thickBot="1" x14ac:dyDescent="0.3"/>
    <row r="3569" ht="13.8" thickBot="1" x14ac:dyDescent="0.3"/>
    <row r="3570" ht="13.8" thickBot="1" x14ac:dyDescent="0.3"/>
    <row r="3590" ht="13.8" thickBot="1" x14ac:dyDescent="0.3"/>
    <row r="3592" ht="13.8" thickBot="1" x14ac:dyDescent="0.3"/>
    <row r="3593" ht="13.8" thickBot="1" x14ac:dyDescent="0.3"/>
    <row r="3613" ht="13.8" thickBot="1" x14ac:dyDescent="0.3"/>
    <row r="3615" ht="13.8" thickBot="1" x14ac:dyDescent="0.3"/>
    <row r="3616" ht="13.8" thickBot="1" x14ac:dyDescent="0.3"/>
    <row r="3636" ht="13.8" thickBot="1" x14ac:dyDescent="0.3"/>
    <row r="3638" ht="13.8" thickBot="1" x14ac:dyDescent="0.3"/>
    <row r="3639" ht="13.8" thickBot="1" x14ac:dyDescent="0.3"/>
    <row r="3659" ht="13.8" thickBot="1" x14ac:dyDescent="0.3"/>
    <row r="3661" ht="13.8" thickBot="1" x14ac:dyDescent="0.3"/>
    <row r="3662" ht="13.8" thickBot="1" x14ac:dyDescent="0.3"/>
    <row r="3682" ht="13.8" thickBot="1" x14ac:dyDescent="0.3"/>
    <row r="3684" ht="13.8" thickBot="1" x14ac:dyDescent="0.3"/>
    <row r="3685" ht="13.8" thickBot="1" x14ac:dyDescent="0.3"/>
    <row r="3705" ht="13.8" thickBot="1" x14ac:dyDescent="0.3"/>
    <row r="3707" ht="13.8" thickBot="1" x14ac:dyDescent="0.3"/>
    <row r="3708" ht="13.8" thickBot="1" x14ac:dyDescent="0.3"/>
    <row r="3728" ht="13.8" thickBot="1" x14ac:dyDescent="0.3"/>
    <row r="3730" ht="13.8" thickBot="1" x14ac:dyDescent="0.3"/>
    <row r="3731" ht="13.8" thickBot="1" x14ac:dyDescent="0.3"/>
    <row r="3751" ht="13.8" thickBot="1" x14ac:dyDescent="0.3"/>
    <row r="3753" ht="13.8" thickBot="1" x14ac:dyDescent="0.3"/>
    <row r="3754" ht="13.8" thickBot="1" x14ac:dyDescent="0.3"/>
    <row r="3774" ht="13.8" thickBot="1" x14ac:dyDescent="0.3"/>
    <row r="3776" ht="13.8" thickBot="1" x14ac:dyDescent="0.3"/>
    <row r="3777" ht="13.8" thickBot="1" x14ac:dyDescent="0.3"/>
    <row r="3797" ht="13.8" thickBot="1" x14ac:dyDescent="0.3"/>
    <row r="3799" ht="13.8" thickBot="1" x14ac:dyDescent="0.3"/>
    <row r="3800" ht="13.8" thickBot="1" x14ac:dyDescent="0.3"/>
    <row r="3820" ht="13.8" thickBot="1" x14ac:dyDescent="0.3"/>
    <row r="3822" ht="13.8" thickBot="1" x14ac:dyDescent="0.3"/>
    <row r="3823" ht="13.8" thickBot="1" x14ac:dyDescent="0.3"/>
    <row r="3843" ht="13.8" thickBot="1" x14ac:dyDescent="0.3"/>
    <row r="3845" ht="13.8" thickBot="1" x14ac:dyDescent="0.3"/>
    <row r="3846" ht="13.8" thickBot="1" x14ac:dyDescent="0.3"/>
    <row r="3866" ht="13.8" thickBot="1" x14ac:dyDescent="0.3"/>
    <row r="3868" ht="13.8" thickBot="1" x14ac:dyDescent="0.3"/>
    <row r="3869" ht="13.8" thickBot="1" x14ac:dyDescent="0.3"/>
    <row r="3889" ht="13.8" thickBot="1" x14ac:dyDescent="0.3"/>
    <row r="3891" ht="13.8" thickBot="1" x14ac:dyDescent="0.3"/>
    <row r="3892" ht="13.8" thickBot="1" x14ac:dyDescent="0.3"/>
    <row r="3912" ht="13.8" thickBot="1" x14ac:dyDescent="0.3"/>
    <row r="3914" ht="13.8" thickBot="1" x14ac:dyDescent="0.3"/>
    <row r="3915" ht="13.8" thickBot="1" x14ac:dyDescent="0.3"/>
    <row r="3935" ht="13.8" thickBot="1" x14ac:dyDescent="0.3"/>
    <row r="3937" ht="13.8" thickBot="1" x14ac:dyDescent="0.3"/>
    <row r="3938" ht="13.8" thickBot="1" x14ac:dyDescent="0.3"/>
    <row r="3958" ht="13.8" thickBot="1" x14ac:dyDescent="0.3"/>
    <row r="3960" ht="13.8" thickBot="1" x14ac:dyDescent="0.3"/>
    <row r="3961" ht="13.8" thickBot="1" x14ac:dyDescent="0.3"/>
    <row r="3981" ht="13.8" thickBot="1" x14ac:dyDescent="0.3"/>
    <row r="3983" ht="13.8" thickBot="1" x14ac:dyDescent="0.3"/>
    <row r="3984" ht="13.8" thickBot="1" x14ac:dyDescent="0.3"/>
    <row r="4004" ht="13.8" thickBot="1" x14ac:dyDescent="0.3"/>
    <row r="4006" ht="13.8" thickBot="1" x14ac:dyDescent="0.3"/>
    <row r="4007" ht="13.8" thickBot="1" x14ac:dyDescent="0.3"/>
    <row r="4027" ht="13.8" thickBot="1" x14ac:dyDescent="0.3"/>
    <row r="4029" ht="13.8" thickBot="1" x14ac:dyDescent="0.3"/>
    <row r="4030" ht="13.8" thickBot="1" x14ac:dyDescent="0.3"/>
    <row r="4050" ht="13.8" thickBot="1" x14ac:dyDescent="0.3"/>
    <row r="4052" ht="13.8" thickBot="1" x14ac:dyDescent="0.3"/>
    <row r="4053" ht="13.8" thickBot="1" x14ac:dyDescent="0.3"/>
    <row r="4073" ht="13.8" thickBot="1" x14ac:dyDescent="0.3"/>
    <row r="4075" ht="13.8" thickBot="1" x14ac:dyDescent="0.3"/>
    <row r="4076" ht="13.8" thickBot="1" x14ac:dyDescent="0.3"/>
    <row r="4096" ht="13.8" thickBot="1" x14ac:dyDescent="0.3"/>
    <row r="4098" ht="13.8" thickBot="1" x14ac:dyDescent="0.3"/>
    <row r="4099" ht="13.8" thickBot="1" x14ac:dyDescent="0.3"/>
    <row r="4119" ht="13.8" thickBot="1" x14ac:dyDescent="0.3"/>
    <row r="4121" ht="13.8" thickBot="1" x14ac:dyDescent="0.3"/>
    <row r="4122" ht="13.8" thickBot="1" x14ac:dyDescent="0.3"/>
    <row r="4142" ht="13.8" thickBot="1" x14ac:dyDescent="0.3"/>
    <row r="4144" ht="13.8" thickBot="1" x14ac:dyDescent="0.3"/>
    <row r="4145" ht="13.8" thickBot="1" x14ac:dyDescent="0.3"/>
    <row r="4165" ht="13.8" thickBot="1" x14ac:dyDescent="0.3"/>
    <row r="4167" ht="13.8" thickBot="1" x14ac:dyDescent="0.3"/>
    <row r="4168" ht="13.8" thickBot="1" x14ac:dyDescent="0.3"/>
    <row r="4188" ht="13.8" thickBot="1" x14ac:dyDescent="0.3"/>
    <row r="4190" ht="13.8" thickBot="1" x14ac:dyDescent="0.3"/>
    <row r="4191" ht="13.8" thickBot="1" x14ac:dyDescent="0.3"/>
    <row r="4211" ht="13.8" thickBot="1" x14ac:dyDescent="0.3"/>
    <row r="4213" ht="13.8" thickBot="1" x14ac:dyDescent="0.3"/>
    <row r="4214" ht="13.8" thickBot="1" x14ac:dyDescent="0.3"/>
    <row r="4234" ht="13.8" thickBot="1" x14ac:dyDescent="0.3"/>
    <row r="4236" ht="13.8" thickBot="1" x14ac:dyDescent="0.3"/>
    <row r="4237" ht="13.8" thickBot="1" x14ac:dyDescent="0.3"/>
    <row r="4257" ht="13.8" thickBot="1" x14ac:dyDescent="0.3"/>
    <row r="4259" ht="13.8" thickBot="1" x14ac:dyDescent="0.3"/>
    <row r="4260" ht="13.8" thickBot="1" x14ac:dyDescent="0.3"/>
    <row r="4280" ht="13.8" thickBot="1" x14ac:dyDescent="0.3"/>
    <row r="4282" ht="13.8" thickBot="1" x14ac:dyDescent="0.3"/>
    <row r="4283" ht="13.8" thickBot="1" x14ac:dyDescent="0.3"/>
    <row r="4303" ht="13.8" thickBot="1" x14ac:dyDescent="0.3"/>
    <row r="4305" ht="13.8" thickBot="1" x14ac:dyDescent="0.3"/>
    <row r="4306" ht="13.8" thickBot="1" x14ac:dyDescent="0.3"/>
    <row r="4326" ht="13.8" thickBot="1" x14ac:dyDescent="0.3"/>
    <row r="4328" ht="13.8" thickBot="1" x14ac:dyDescent="0.3"/>
    <row r="4329" ht="13.8" thickBot="1" x14ac:dyDescent="0.3"/>
    <row r="4349" ht="13.8" thickBot="1" x14ac:dyDescent="0.3"/>
    <row r="4351" ht="13.8" thickBot="1" x14ac:dyDescent="0.3"/>
    <row r="4352" ht="13.8" thickBot="1" x14ac:dyDescent="0.3"/>
    <row r="4372" ht="13.8" thickBot="1" x14ac:dyDescent="0.3"/>
    <row r="4374" ht="13.8" thickBot="1" x14ac:dyDescent="0.3"/>
    <row r="4375" ht="13.8" thickBot="1" x14ac:dyDescent="0.3"/>
    <row r="4395" ht="13.8" thickBot="1" x14ac:dyDescent="0.3"/>
    <row r="4397" ht="13.8" thickBot="1" x14ac:dyDescent="0.3"/>
    <row r="4398" ht="13.8" thickBot="1" x14ac:dyDescent="0.3"/>
    <row r="4418" ht="13.8" thickBot="1" x14ac:dyDescent="0.3"/>
    <row r="4420" ht="13.8" thickBot="1" x14ac:dyDescent="0.3"/>
    <row r="4421" ht="13.8" thickBot="1" x14ac:dyDescent="0.3"/>
    <row r="4441" ht="13.8" thickBot="1" x14ac:dyDescent="0.3"/>
    <row r="4443" ht="13.8" thickBot="1" x14ac:dyDescent="0.3"/>
    <row r="4444" ht="13.8" thickBot="1" x14ac:dyDescent="0.3"/>
    <row r="4464" ht="13.8" thickBot="1" x14ac:dyDescent="0.3"/>
    <row r="4466" ht="13.8" thickBot="1" x14ac:dyDescent="0.3"/>
    <row r="4467" ht="13.8" thickBot="1" x14ac:dyDescent="0.3"/>
    <row r="4487" ht="13.8" thickBot="1" x14ac:dyDescent="0.3"/>
    <row r="4489" ht="13.8" thickBot="1" x14ac:dyDescent="0.3"/>
    <row r="4490" ht="13.8" thickBot="1" x14ac:dyDescent="0.3"/>
    <row r="4510" ht="13.8" thickBot="1" x14ac:dyDescent="0.3"/>
    <row r="4512" ht="13.8" thickBot="1" x14ac:dyDescent="0.3"/>
    <row r="4513" ht="13.8" thickBot="1" x14ac:dyDescent="0.3"/>
    <row r="4533" ht="13.8" thickBot="1" x14ac:dyDescent="0.3"/>
    <row r="4535" ht="13.8" thickBot="1" x14ac:dyDescent="0.3"/>
    <row r="4536" ht="13.8" thickBot="1" x14ac:dyDescent="0.3"/>
    <row r="4556" ht="13.8" thickBot="1" x14ac:dyDescent="0.3"/>
    <row r="4558" ht="13.8" thickBot="1" x14ac:dyDescent="0.3"/>
    <row r="4559" ht="13.8" thickBot="1" x14ac:dyDescent="0.3"/>
    <row r="4579" ht="13.8" thickBot="1" x14ac:dyDescent="0.3"/>
    <row r="4581" ht="13.8" thickBot="1" x14ac:dyDescent="0.3"/>
    <row r="4582" ht="13.8" thickBot="1" x14ac:dyDescent="0.3"/>
    <row r="4602" ht="13.8" thickBot="1" x14ac:dyDescent="0.3"/>
    <row r="4604" ht="13.8" thickBot="1" x14ac:dyDescent="0.3"/>
    <row r="4605" ht="13.8" thickBot="1" x14ac:dyDescent="0.3"/>
    <row r="4625" ht="13.8" thickBot="1" x14ac:dyDescent="0.3"/>
    <row r="4627" ht="13.8" thickBot="1" x14ac:dyDescent="0.3"/>
    <row r="4628" ht="13.8" thickBot="1" x14ac:dyDescent="0.3"/>
    <row r="4648" ht="13.8" thickBot="1" x14ac:dyDescent="0.3"/>
    <row r="4650" ht="13.8" thickBot="1" x14ac:dyDescent="0.3"/>
    <row r="4651" ht="13.8" thickBot="1" x14ac:dyDescent="0.3"/>
    <row r="4671" ht="13.8" thickBot="1" x14ac:dyDescent="0.3"/>
    <row r="4673" ht="13.8" thickBot="1" x14ac:dyDescent="0.3"/>
    <row r="4674" ht="13.8" thickBot="1" x14ac:dyDescent="0.3"/>
    <row r="4694" ht="13.8" thickBot="1" x14ac:dyDescent="0.3"/>
    <row r="4696" ht="13.8" thickBot="1" x14ac:dyDescent="0.3"/>
    <row r="4697" ht="13.8" thickBot="1" x14ac:dyDescent="0.3"/>
    <row r="4717" ht="13.8" thickBot="1" x14ac:dyDescent="0.3"/>
    <row r="4719" ht="13.8" thickBot="1" x14ac:dyDescent="0.3"/>
    <row r="4720" ht="13.8" thickBot="1" x14ac:dyDescent="0.3"/>
    <row r="4740" ht="13.8" thickBot="1" x14ac:dyDescent="0.3"/>
    <row r="4742" ht="13.8" thickBot="1" x14ac:dyDescent="0.3"/>
    <row r="4743" ht="13.8" thickBot="1" x14ac:dyDescent="0.3"/>
    <row r="4763" ht="13.8" thickBot="1" x14ac:dyDescent="0.3"/>
    <row r="4765" ht="13.8" thickBot="1" x14ac:dyDescent="0.3"/>
    <row r="4766" ht="13.8" thickBot="1" x14ac:dyDescent="0.3"/>
    <row r="4786" ht="13.8" thickBot="1" x14ac:dyDescent="0.3"/>
    <row r="4788" ht="13.8" thickBot="1" x14ac:dyDescent="0.3"/>
    <row r="4789" ht="13.8" thickBot="1" x14ac:dyDescent="0.3"/>
    <row r="4809" ht="13.8" thickBot="1" x14ac:dyDescent="0.3"/>
    <row r="4811" ht="13.8" thickBot="1" x14ac:dyDescent="0.3"/>
    <row r="4812" ht="13.8" thickBot="1" x14ac:dyDescent="0.3"/>
    <row r="4832" ht="13.8" thickBot="1" x14ac:dyDescent="0.3"/>
    <row r="4834" ht="13.8" thickBot="1" x14ac:dyDescent="0.3"/>
    <row r="4835" ht="13.8" thickBot="1" x14ac:dyDescent="0.3"/>
    <row r="4855" ht="13.8" thickBot="1" x14ac:dyDescent="0.3"/>
    <row r="4857" ht="13.8" thickBot="1" x14ac:dyDescent="0.3"/>
    <row r="4858" ht="13.8" thickBot="1" x14ac:dyDescent="0.3"/>
    <row r="4878" ht="13.8" thickBot="1" x14ac:dyDescent="0.3"/>
    <row r="4880" ht="13.8" thickBot="1" x14ac:dyDescent="0.3"/>
    <row r="4881" ht="13.8" thickBot="1" x14ac:dyDescent="0.3"/>
    <row r="4901" ht="13.8" thickBot="1" x14ac:dyDescent="0.3"/>
    <row r="4903" ht="13.8" thickBot="1" x14ac:dyDescent="0.3"/>
    <row r="4904" ht="13.8" thickBot="1" x14ac:dyDescent="0.3"/>
    <row r="4924" ht="13.8" thickBot="1" x14ac:dyDescent="0.3"/>
    <row r="4926" ht="13.8" thickBot="1" x14ac:dyDescent="0.3"/>
    <row r="4927" ht="13.8" thickBot="1" x14ac:dyDescent="0.3"/>
    <row r="4947" ht="13.8" thickBot="1" x14ac:dyDescent="0.3"/>
    <row r="4949" ht="13.8" thickBot="1" x14ac:dyDescent="0.3"/>
    <row r="4950" ht="13.8" thickBot="1" x14ac:dyDescent="0.3"/>
    <row r="4970" ht="13.8" thickBot="1" x14ac:dyDescent="0.3"/>
    <row r="4972" ht="13.8" thickBot="1" x14ac:dyDescent="0.3"/>
    <row r="4973" ht="13.8" thickBot="1" x14ac:dyDescent="0.3"/>
    <row r="4993" ht="13.8" thickBot="1" x14ac:dyDescent="0.3"/>
    <row r="4995" ht="13.8" thickBot="1" x14ac:dyDescent="0.3"/>
    <row r="4996" ht="13.8" thickBot="1" x14ac:dyDescent="0.3"/>
    <row r="5016" ht="13.8" thickBot="1" x14ac:dyDescent="0.3"/>
    <row r="5018" ht="13.8" thickBot="1" x14ac:dyDescent="0.3"/>
    <row r="5019" ht="13.8" thickBot="1" x14ac:dyDescent="0.3"/>
    <row r="5039" ht="13.8" thickBot="1" x14ac:dyDescent="0.3"/>
    <row r="5041" ht="13.8" thickBot="1" x14ac:dyDescent="0.3"/>
    <row r="5042" ht="13.8" thickBot="1" x14ac:dyDescent="0.3"/>
    <row r="5062" ht="13.8" thickBot="1" x14ac:dyDescent="0.3"/>
    <row r="5064" ht="13.8" thickBot="1" x14ac:dyDescent="0.3"/>
    <row r="5065" ht="13.8" thickBot="1" x14ac:dyDescent="0.3"/>
    <row r="5085" ht="13.8" thickBot="1" x14ac:dyDescent="0.3"/>
    <row r="5087" ht="13.8" thickBot="1" x14ac:dyDescent="0.3"/>
    <row r="5088" ht="13.8" thickBot="1" x14ac:dyDescent="0.3"/>
    <row r="5108" ht="13.8" thickBot="1" x14ac:dyDescent="0.3"/>
    <row r="5110" ht="13.8" thickBot="1" x14ac:dyDescent="0.3"/>
    <row r="5111" ht="13.8" thickBot="1" x14ac:dyDescent="0.3"/>
    <row r="5131" ht="13.8" thickBot="1" x14ac:dyDescent="0.3"/>
    <row r="5133" ht="13.8" thickBot="1" x14ac:dyDescent="0.3"/>
    <row r="5134" ht="13.8" thickBot="1" x14ac:dyDescent="0.3"/>
    <row r="5154" ht="13.8" thickBot="1" x14ac:dyDescent="0.3"/>
    <row r="5156" ht="13.8" thickBot="1" x14ac:dyDescent="0.3"/>
    <row r="5157" ht="13.8" thickBot="1" x14ac:dyDescent="0.3"/>
    <row r="5177" ht="13.8" thickBot="1" x14ac:dyDescent="0.3"/>
    <row r="5179" ht="13.8" thickBot="1" x14ac:dyDescent="0.3"/>
    <row r="5180" ht="13.8" thickBot="1" x14ac:dyDescent="0.3"/>
    <row r="5200" ht="13.8" thickBot="1" x14ac:dyDescent="0.3"/>
    <row r="5202" ht="13.8" thickBot="1" x14ac:dyDescent="0.3"/>
    <row r="5203" ht="13.8" thickBot="1" x14ac:dyDescent="0.3"/>
    <row r="5223" ht="13.8" thickBot="1" x14ac:dyDescent="0.3"/>
    <row r="5225" ht="13.8" thickBot="1" x14ac:dyDescent="0.3"/>
    <row r="5226" ht="13.8" thickBot="1" x14ac:dyDescent="0.3"/>
    <row r="5246" ht="13.8" thickBot="1" x14ac:dyDescent="0.3"/>
    <row r="5248" ht="13.8" thickBot="1" x14ac:dyDescent="0.3"/>
    <row r="5249" ht="13.8" thickBot="1" x14ac:dyDescent="0.3"/>
    <row r="5269" ht="13.8" thickBot="1" x14ac:dyDescent="0.3"/>
    <row r="5271" ht="13.8" thickBot="1" x14ac:dyDescent="0.3"/>
    <row r="5272" ht="13.8" thickBot="1" x14ac:dyDescent="0.3"/>
    <row r="5292" ht="13.8" thickBot="1" x14ac:dyDescent="0.3"/>
    <row r="5294" ht="13.8" thickBot="1" x14ac:dyDescent="0.3"/>
    <row r="5295" ht="13.8" thickBot="1" x14ac:dyDescent="0.3"/>
    <row r="5315" ht="13.8" thickBot="1" x14ac:dyDescent="0.3"/>
    <row r="5317" ht="13.8" thickBot="1" x14ac:dyDescent="0.3"/>
    <row r="5318" ht="13.8" thickBot="1" x14ac:dyDescent="0.3"/>
    <row r="5338" ht="13.8" thickBot="1" x14ac:dyDescent="0.3"/>
    <row r="5340" ht="13.8" thickBot="1" x14ac:dyDescent="0.3"/>
    <row r="5341" ht="13.8" thickBot="1" x14ac:dyDescent="0.3"/>
    <row r="5361" ht="13.8" thickBot="1" x14ac:dyDescent="0.3"/>
    <row r="5363" ht="13.8" thickBot="1" x14ac:dyDescent="0.3"/>
    <row r="5364" ht="13.8" thickBot="1" x14ac:dyDescent="0.3"/>
    <row r="5384" ht="13.8" thickBot="1" x14ac:dyDescent="0.3"/>
    <row r="5386" ht="13.8" thickBot="1" x14ac:dyDescent="0.3"/>
    <row r="5387" ht="13.8" thickBot="1" x14ac:dyDescent="0.3"/>
    <row r="5407" ht="13.8" thickBot="1" x14ac:dyDescent="0.3"/>
    <row r="5409" ht="13.8" thickBot="1" x14ac:dyDescent="0.3"/>
    <row r="5410" ht="13.8" thickBot="1" x14ac:dyDescent="0.3"/>
    <row r="5430" ht="13.8" thickBot="1" x14ac:dyDescent="0.3"/>
    <row r="5432" ht="13.8" thickBot="1" x14ac:dyDescent="0.3"/>
    <row r="5433" ht="13.8" thickBot="1" x14ac:dyDescent="0.3"/>
    <row r="5453" ht="13.8" thickBot="1" x14ac:dyDescent="0.3"/>
    <row r="5455" ht="13.8" thickBot="1" x14ac:dyDescent="0.3"/>
    <row r="5456" ht="13.8" thickBot="1" x14ac:dyDescent="0.3"/>
    <row r="5476" ht="13.8" thickBot="1" x14ac:dyDescent="0.3"/>
    <row r="5478" ht="13.8" thickBot="1" x14ac:dyDescent="0.3"/>
    <row r="5479" ht="13.8" thickBot="1" x14ac:dyDescent="0.3"/>
    <row r="5499" ht="13.8" thickBot="1" x14ac:dyDescent="0.3"/>
    <row r="5501" ht="13.8" thickBot="1" x14ac:dyDescent="0.3"/>
    <row r="5502" ht="13.8" thickBot="1" x14ac:dyDescent="0.3"/>
    <row r="5522" ht="13.8" thickBot="1" x14ac:dyDescent="0.3"/>
    <row r="5524" ht="13.8" thickBot="1" x14ac:dyDescent="0.3"/>
    <row r="5525" ht="13.8" thickBot="1" x14ac:dyDescent="0.3"/>
    <row r="5545" ht="13.8" thickBot="1" x14ac:dyDescent="0.3"/>
    <row r="5547" ht="13.8" thickBot="1" x14ac:dyDescent="0.3"/>
    <row r="5548" ht="13.8" thickBot="1" x14ac:dyDescent="0.3"/>
    <row r="5568" ht="13.8" thickBot="1" x14ac:dyDescent="0.3"/>
    <row r="5570" ht="13.8" thickBot="1" x14ac:dyDescent="0.3"/>
    <row r="5571" ht="13.8" thickBot="1" x14ac:dyDescent="0.3"/>
    <row r="5591" ht="13.8" thickBot="1" x14ac:dyDescent="0.3"/>
    <row r="5593" ht="13.8" thickBot="1" x14ac:dyDescent="0.3"/>
    <row r="5594" ht="13.8" thickBot="1" x14ac:dyDescent="0.3"/>
    <row r="5614" ht="13.8" thickBot="1" x14ac:dyDescent="0.3"/>
    <row r="5616" ht="13.8" thickBot="1" x14ac:dyDescent="0.3"/>
    <row r="5617" ht="13.8" thickBot="1" x14ac:dyDescent="0.3"/>
    <row r="5637" ht="13.8" thickBot="1" x14ac:dyDescent="0.3"/>
    <row r="5639" ht="13.8" thickBot="1" x14ac:dyDescent="0.3"/>
    <row r="5640" ht="13.8" thickBot="1" x14ac:dyDescent="0.3"/>
    <row r="5660" ht="13.8" thickBot="1" x14ac:dyDescent="0.3"/>
    <row r="5662" ht="13.8" thickBot="1" x14ac:dyDescent="0.3"/>
    <row r="5663" ht="13.8" thickBot="1" x14ac:dyDescent="0.3"/>
    <row r="5683" ht="13.8" thickBot="1" x14ac:dyDescent="0.3"/>
    <row r="5685" ht="13.8" thickBot="1" x14ac:dyDescent="0.3"/>
    <row r="5686" ht="13.8" thickBot="1" x14ac:dyDescent="0.3"/>
    <row r="5706" ht="13.8" thickBot="1" x14ac:dyDescent="0.3"/>
    <row r="5708" ht="13.8" thickBot="1" x14ac:dyDescent="0.3"/>
    <row r="5709" ht="13.8" thickBot="1" x14ac:dyDescent="0.3"/>
    <row r="5729" ht="13.8" thickBot="1" x14ac:dyDescent="0.3"/>
    <row r="5731" ht="13.8" thickBot="1" x14ac:dyDescent="0.3"/>
    <row r="5732" ht="13.8" thickBot="1" x14ac:dyDescent="0.3"/>
    <row r="5752" ht="13.8" thickBot="1" x14ac:dyDescent="0.3"/>
    <row r="5754" ht="13.8" thickBot="1" x14ac:dyDescent="0.3"/>
    <row r="5755" ht="13.8" thickBot="1" x14ac:dyDescent="0.3"/>
    <row r="5775" ht="13.8" thickBot="1" x14ac:dyDescent="0.3"/>
    <row r="5777" ht="13.8" thickBot="1" x14ac:dyDescent="0.3"/>
    <row r="5778" ht="13.8" thickBot="1" x14ac:dyDescent="0.3"/>
    <row r="5798" ht="13.8" thickBot="1" x14ac:dyDescent="0.3"/>
    <row r="5800" ht="13.8" thickBot="1" x14ac:dyDescent="0.3"/>
    <row r="5801" ht="13.8" thickBot="1" x14ac:dyDescent="0.3"/>
    <row r="5821" ht="13.8" thickBot="1" x14ac:dyDescent="0.3"/>
    <row r="5823" ht="13.8" thickBot="1" x14ac:dyDescent="0.3"/>
    <row r="5824" ht="13.8" thickBot="1" x14ac:dyDescent="0.3"/>
    <row r="5844" ht="13.8" thickBot="1" x14ac:dyDescent="0.3"/>
    <row r="5846" ht="13.8" thickBot="1" x14ac:dyDescent="0.3"/>
    <row r="5847" ht="13.8" thickBot="1" x14ac:dyDescent="0.3"/>
    <row r="5867" ht="13.8" thickBot="1" x14ac:dyDescent="0.3"/>
    <row r="5869" ht="13.8" thickBot="1" x14ac:dyDescent="0.3"/>
    <row r="5870" ht="13.8" thickBot="1" x14ac:dyDescent="0.3"/>
    <row r="5890" ht="13.8" thickBot="1" x14ac:dyDescent="0.3"/>
    <row r="5892" ht="13.8" thickBot="1" x14ac:dyDescent="0.3"/>
    <row r="5893" ht="13.8" thickBot="1" x14ac:dyDescent="0.3"/>
    <row r="5913" ht="13.8" thickBot="1" x14ac:dyDescent="0.3"/>
    <row r="5915" ht="13.8" thickBot="1" x14ac:dyDescent="0.3"/>
    <row r="5916" ht="13.8" thickBot="1" x14ac:dyDescent="0.3"/>
    <row r="5936" ht="13.8" thickBot="1" x14ac:dyDescent="0.3"/>
    <row r="5938" ht="13.8" thickBot="1" x14ac:dyDescent="0.3"/>
    <row r="5939" ht="13.8" thickBot="1" x14ac:dyDescent="0.3"/>
    <row r="5959" ht="13.8" thickBot="1" x14ac:dyDescent="0.3"/>
    <row r="5961" ht="13.8" thickBot="1" x14ac:dyDescent="0.3"/>
    <row r="5962" ht="13.8" thickBot="1" x14ac:dyDescent="0.3"/>
    <row r="5982" ht="13.8" thickBot="1" x14ac:dyDescent="0.3"/>
    <row r="5984" ht="13.8" thickBot="1" x14ac:dyDescent="0.3"/>
    <row r="5985" ht="13.8" thickBot="1" x14ac:dyDescent="0.3"/>
    <row r="6005" ht="13.8" thickBot="1" x14ac:dyDescent="0.3"/>
    <row r="6007" ht="13.8" thickBot="1" x14ac:dyDescent="0.3"/>
    <row r="6008" ht="13.8" thickBot="1" x14ac:dyDescent="0.3"/>
    <row r="6028" ht="13.8" thickBot="1" x14ac:dyDescent="0.3"/>
    <row r="6030" ht="13.8" thickBot="1" x14ac:dyDescent="0.3"/>
    <row r="6031" ht="13.8" thickBot="1" x14ac:dyDescent="0.3"/>
    <row r="6051" ht="13.8" thickBot="1" x14ac:dyDescent="0.3"/>
    <row r="6053" ht="13.8" thickBot="1" x14ac:dyDescent="0.3"/>
    <row r="6054" ht="13.8" thickBot="1" x14ac:dyDescent="0.3"/>
    <row r="6074" ht="13.8" thickBot="1" x14ac:dyDescent="0.3"/>
    <row r="6076" ht="13.8" thickBot="1" x14ac:dyDescent="0.3"/>
    <row r="6077" ht="13.8" thickBot="1" x14ac:dyDescent="0.3"/>
    <row r="6097" ht="13.8" thickBot="1" x14ac:dyDescent="0.3"/>
    <row r="6099" ht="13.8" thickBot="1" x14ac:dyDescent="0.3"/>
    <row r="6100" ht="13.8" thickBot="1" x14ac:dyDescent="0.3"/>
    <row r="6120" ht="13.8" thickBot="1" x14ac:dyDescent="0.3"/>
    <row r="6122" ht="13.8" thickBot="1" x14ac:dyDescent="0.3"/>
    <row r="6123" ht="13.8" thickBot="1" x14ac:dyDescent="0.3"/>
    <row r="6143" ht="13.8" thickBot="1" x14ac:dyDescent="0.3"/>
    <row r="6145" ht="13.8" thickBot="1" x14ac:dyDescent="0.3"/>
    <row r="6146" ht="13.8" thickBot="1" x14ac:dyDescent="0.3"/>
    <row r="6166" ht="13.8" thickBot="1" x14ac:dyDescent="0.3"/>
    <row r="6168" ht="13.8" thickBot="1" x14ac:dyDescent="0.3"/>
    <row r="6169" ht="13.8" thickBot="1" x14ac:dyDescent="0.3"/>
    <row r="6189" ht="13.8" thickBot="1" x14ac:dyDescent="0.3"/>
    <row r="6191" ht="13.8" thickBot="1" x14ac:dyDescent="0.3"/>
    <row r="6192" ht="13.8" thickBot="1" x14ac:dyDescent="0.3"/>
    <row r="6212" ht="13.8" thickBot="1" x14ac:dyDescent="0.3"/>
    <row r="6214" ht="13.8" thickBot="1" x14ac:dyDescent="0.3"/>
    <row r="6215" ht="13.8" thickBot="1" x14ac:dyDescent="0.3"/>
    <row r="6235" ht="13.8" thickBot="1" x14ac:dyDescent="0.3"/>
    <row r="6237" ht="13.8" thickBot="1" x14ac:dyDescent="0.3"/>
    <row r="6238" ht="13.8" thickBot="1" x14ac:dyDescent="0.3"/>
    <row r="6258" ht="13.8" thickBot="1" x14ac:dyDescent="0.3"/>
    <row r="6260" ht="13.8" thickBot="1" x14ac:dyDescent="0.3"/>
    <row r="6261" ht="13.8" thickBot="1" x14ac:dyDescent="0.3"/>
    <row r="6281" ht="13.8" thickBot="1" x14ac:dyDescent="0.3"/>
    <row r="6283" ht="13.8" thickBot="1" x14ac:dyDescent="0.3"/>
    <row r="6284" ht="13.8" thickBot="1" x14ac:dyDescent="0.3"/>
    <row r="6304" ht="13.8" thickBot="1" x14ac:dyDescent="0.3"/>
    <row r="6306" ht="13.8" thickBot="1" x14ac:dyDescent="0.3"/>
    <row r="6307" ht="13.8" thickBot="1" x14ac:dyDescent="0.3"/>
    <row r="6327" ht="13.8" thickBot="1" x14ac:dyDescent="0.3"/>
    <row r="6329" ht="13.8" thickBot="1" x14ac:dyDescent="0.3"/>
    <row r="6330" ht="13.8" thickBot="1" x14ac:dyDescent="0.3"/>
    <row r="6350" ht="13.8" thickBot="1" x14ac:dyDescent="0.3"/>
    <row r="6352" ht="13.8" thickBot="1" x14ac:dyDescent="0.3"/>
    <row r="6353" ht="13.8" thickBot="1" x14ac:dyDescent="0.3"/>
    <row r="6373" ht="13.8" thickBot="1" x14ac:dyDescent="0.3"/>
    <row r="6375" ht="13.8" thickBot="1" x14ac:dyDescent="0.3"/>
    <row r="6376" ht="13.8" thickBot="1" x14ac:dyDescent="0.3"/>
    <row r="6396" ht="13.8" thickBot="1" x14ac:dyDescent="0.3"/>
    <row r="6398" ht="13.8" thickBot="1" x14ac:dyDescent="0.3"/>
    <row r="6399" ht="13.8" thickBot="1" x14ac:dyDescent="0.3"/>
    <row r="6419" ht="13.8" thickBot="1" x14ac:dyDescent="0.3"/>
    <row r="6421" ht="13.8" thickBot="1" x14ac:dyDescent="0.3"/>
    <row r="6422" ht="13.8" thickBot="1" x14ac:dyDescent="0.3"/>
    <row r="6442" ht="13.8" thickBot="1" x14ac:dyDescent="0.3"/>
    <row r="6444" ht="13.8" thickBot="1" x14ac:dyDescent="0.3"/>
    <row r="6445" ht="13.8" thickBot="1" x14ac:dyDescent="0.3"/>
    <row r="6465" ht="13.8" thickBot="1" x14ac:dyDescent="0.3"/>
    <row r="6467" ht="13.8" thickBot="1" x14ac:dyDescent="0.3"/>
    <row r="6468" ht="13.8" thickBot="1" x14ac:dyDescent="0.3"/>
    <row r="6488" ht="13.8" thickBot="1" x14ac:dyDescent="0.3"/>
    <row r="6490" ht="13.8" thickBot="1" x14ac:dyDescent="0.3"/>
    <row r="6491" ht="13.8" thickBot="1" x14ac:dyDescent="0.3"/>
    <row r="6511" ht="13.8" thickBot="1" x14ac:dyDescent="0.3"/>
    <row r="6513" ht="13.8" thickBot="1" x14ac:dyDescent="0.3"/>
    <row r="6514" ht="13.8" thickBot="1" x14ac:dyDescent="0.3"/>
    <row r="6534" ht="13.8" thickBot="1" x14ac:dyDescent="0.3"/>
    <row r="6536" ht="13.8" thickBot="1" x14ac:dyDescent="0.3"/>
    <row r="6537" ht="13.8" thickBot="1" x14ac:dyDescent="0.3"/>
    <row r="6557" ht="13.8" thickBot="1" x14ac:dyDescent="0.3"/>
    <row r="6559" ht="13.8" thickBot="1" x14ac:dyDescent="0.3"/>
    <row r="6560" ht="13.8" thickBot="1" x14ac:dyDescent="0.3"/>
    <row r="6580" ht="13.8" thickBot="1" x14ac:dyDescent="0.3"/>
    <row r="6582" ht="13.8" thickBot="1" x14ac:dyDescent="0.3"/>
    <row r="6583" ht="13.8" thickBot="1" x14ac:dyDescent="0.3"/>
    <row r="6603" ht="13.8" thickBot="1" x14ac:dyDescent="0.3"/>
    <row r="6605" ht="13.8" thickBot="1" x14ac:dyDescent="0.3"/>
    <row r="6606" ht="13.8" thickBot="1" x14ac:dyDescent="0.3"/>
    <row r="6626" ht="13.8" thickBot="1" x14ac:dyDescent="0.3"/>
    <row r="6628" ht="13.8" thickBot="1" x14ac:dyDescent="0.3"/>
    <row r="6629" ht="13.8" thickBot="1" x14ac:dyDescent="0.3"/>
    <row r="6649" ht="13.8" thickBot="1" x14ac:dyDescent="0.3"/>
    <row r="6651" ht="13.8" thickBot="1" x14ac:dyDescent="0.3"/>
    <row r="6652" ht="13.8" thickBot="1" x14ac:dyDescent="0.3"/>
    <row r="6672" ht="13.8" thickBot="1" x14ac:dyDescent="0.3"/>
    <row r="6674" ht="13.8" thickBot="1" x14ac:dyDescent="0.3"/>
    <row r="6675" ht="13.8" thickBot="1" x14ac:dyDescent="0.3"/>
    <row r="6695" ht="13.8" thickBot="1" x14ac:dyDescent="0.3"/>
    <row r="6697" ht="13.8" thickBot="1" x14ac:dyDescent="0.3"/>
    <row r="6698" ht="13.8" thickBot="1" x14ac:dyDescent="0.3"/>
    <row r="6718" ht="13.8" thickBot="1" x14ac:dyDescent="0.3"/>
    <row r="6720" ht="13.8" thickBot="1" x14ac:dyDescent="0.3"/>
    <row r="6721" ht="13.8" thickBot="1" x14ac:dyDescent="0.3"/>
    <row r="6741" ht="13.8" thickBot="1" x14ac:dyDescent="0.3"/>
    <row r="6743" ht="13.8" thickBot="1" x14ac:dyDescent="0.3"/>
    <row r="6744" ht="13.8" thickBot="1" x14ac:dyDescent="0.3"/>
    <row r="6764" ht="13.8" thickBot="1" x14ac:dyDescent="0.3"/>
    <row r="6766" ht="13.8" thickBot="1" x14ac:dyDescent="0.3"/>
    <row r="6767" ht="13.8" thickBot="1" x14ac:dyDescent="0.3"/>
    <row r="6787" ht="13.8" thickBot="1" x14ac:dyDescent="0.3"/>
    <row r="6789" ht="13.8" thickBot="1" x14ac:dyDescent="0.3"/>
    <row r="6790" ht="13.8" thickBot="1" x14ac:dyDescent="0.3"/>
    <row r="6810" ht="13.8" thickBot="1" x14ac:dyDescent="0.3"/>
    <row r="6812" ht="13.8" thickBot="1" x14ac:dyDescent="0.3"/>
    <row r="6813" ht="13.8" thickBot="1" x14ac:dyDescent="0.3"/>
    <row r="6833" ht="13.8" thickBot="1" x14ac:dyDescent="0.3"/>
    <row r="6835" ht="13.8" thickBot="1" x14ac:dyDescent="0.3"/>
    <row r="6836" ht="13.8" thickBot="1" x14ac:dyDescent="0.3"/>
    <row r="6856" ht="13.8" thickBot="1" x14ac:dyDescent="0.3"/>
    <row r="6858" ht="13.8" thickBot="1" x14ac:dyDescent="0.3"/>
    <row r="6859" ht="13.8" thickBot="1" x14ac:dyDescent="0.3"/>
    <row r="6879" ht="13.8" thickBot="1" x14ac:dyDescent="0.3"/>
    <row r="6881" ht="13.8" thickBot="1" x14ac:dyDescent="0.3"/>
    <row r="6882" ht="13.8" thickBot="1" x14ac:dyDescent="0.3"/>
    <row r="6902" ht="13.8" thickBot="1" x14ac:dyDescent="0.3"/>
    <row r="6904" ht="13.8" thickBot="1" x14ac:dyDescent="0.3"/>
    <row r="6905" ht="13.8" thickBot="1" x14ac:dyDescent="0.3"/>
    <row r="6925" ht="13.8" thickBot="1" x14ac:dyDescent="0.3"/>
    <row r="6927" ht="13.8" thickBot="1" x14ac:dyDescent="0.3"/>
    <row r="6928" ht="13.8" thickBot="1" x14ac:dyDescent="0.3"/>
    <row r="6948" ht="13.8" thickBot="1" x14ac:dyDescent="0.3"/>
    <row r="6950" ht="13.8" thickBot="1" x14ac:dyDescent="0.3"/>
    <row r="6951" ht="13.8" thickBot="1" x14ac:dyDescent="0.3"/>
    <row r="6971" ht="13.8" thickBot="1" x14ac:dyDescent="0.3"/>
    <row r="6973" ht="13.8" thickBot="1" x14ac:dyDescent="0.3"/>
    <row r="6974" ht="13.8" thickBot="1" x14ac:dyDescent="0.3"/>
    <row r="6994" ht="13.8" thickBot="1" x14ac:dyDescent="0.3"/>
    <row r="6996" ht="13.8" thickBot="1" x14ac:dyDescent="0.3"/>
    <row r="6997" ht="13.8" thickBot="1" x14ac:dyDescent="0.3"/>
    <row r="7017" ht="13.8" thickBot="1" x14ac:dyDescent="0.3"/>
    <row r="7019" ht="13.8" thickBot="1" x14ac:dyDescent="0.3"/>
    <row r="7020" ht="13.8" thickBot="1" x14ac:dyDescent="0.3"/>
    <row r="7040" ht="13.8" thickBot="1" x14ac:dyDescent="0.3"/>
    <row r="7042" ht="13.8" thickBot="1" x14ac:dyDescent="0.3"/>
    <row r="7043" ht="13.8" thickBot="1" x14ac:dyDescent="0.3"/>
    <row r="7063" ht="13.8" thickBot="1" x14ac:dyDescent="0.3"/>
    <row r="7065" ht="13.8" thickBot="1" x14ac:dyDescent="0.3"/>
    <row r="7066" ht="13.8" thickBot="1" x14ac:dyDescent="0.3"/>
    <row r="7086" ht="13.8" thickBot="1" x14ac:dyDescent="0.3"/>
    <row r="7088" ht="13.8" thickBot="1" x14ac:dyDescent="0.3"/>
    <row r="7089" ht="13.8" thickBot="1" x14ac:dyDescent="0.3"/>
    <row r="7109" ht="13.8" thickBot="1" x14ac:dyDescent="0.3"/>
    <row r="7111" ht="13.8" thickBot="1" x14ac:dyDescent="0.3"/>
    <row r="7112" ht="13.8" thickBot="1" x14ac:dyDescent="0.3"/>
    <row r="7132" ht="13.8" thickBot="1" x14ac:dyDescent="0.3"/>
    <row r="7134" ht="13.8" thickBot="1" x14ac:dyDescent="0.3"/>
    <row r="7135" ht="13.8" thickBot="1" x14ac:dyDescent="0.3"/>
    <row r="7155" ht="13.8" thickBot="1" x14ac:dyDescent="0.3"/>
    <row r="7157" ht="13.8" thickBot="1" x14ac:dyDescent="0.3"/>
    <row r="7158" ht="13.8" thickBot="1" x14ac:dyDescent="0.3"/>
    <row r="7178" ht="13.8" thickBot="1" x14ac:dyDescent="0.3"/>
    <row r="7180" ht="13.8" thickBot="1" x14ac:dyDescent="0.3"/>
    <row r="7181" ht="13.8" thickBot="1" x14ac:dyDescent="0.3"/>
    <row r="7201" ht="13.8" thickBot="1" x14ac:dyDescent="0.3"/>
    <row r="7203" ht="13.8" thickBot="1" x14ac:dyDescent="0.3"/>
    <row r="7204" ht="13.8" thickBot="1" x14ac:dyDescent="0.3"/>
    <row r="7224" ht="13.8" thickBot="1" x14ac:dyDescent="0.3"/>
    <row r="7226" ht="13.8" thickBot="1" x14ac:dyDescent="0.3"/>
    <row r="7227" ht="13.8" thickBot="1" x14ac:dyDescent="0.3"/>
    <row r="7247" ht="13.8" thickBot="1" x14ac:dyDescent="0.3"/>
    <row r="7249" ht="13.8" thickBot="1" x14ac:dyDescent="0.3"/>
    <row r="7250" ht="13.8" thickBot="1" x14ac:dyDescent="0.3"/>
    <row r="7270" ht="13.8" thickBot="1" x14ac:dyDescent="0.3"/>
    <row r="7272" ht="13.8" thickBot="1" x14ac:dyDescent="0.3"/>
    <row r="7273" ht="13.8" thickBot="1" x14ac:dyDescent="0.3"/>
    <row r="7293" ht="13.8" thickBot="1" x14ac:dyDescent="0.3"/>
    <row r="7295" ht="13.8" thickBot="1" x14ac:dyDescent="0.3"/>
    <row r="7296" ht="13.8" thickBot="1" x14ac:dyDescent="0.3"/>
    <row r="7316" ht="13.8" thickBot="1" x14ac:dyDescent="0.3"/>
    <row r="7318" ht="13.8" thickBot="1" x14ac:dyDescent="0.3"/>
    <row r="7319" ht="13.8" thickBot="1" x14ac:dyDescent="0.3"/>
    <row r="7339" ht="13.8" thickBot="1" x14ac:dyDescent="0.3"/>
    <row r="7341" ht="13.8" thickBot="1" x14ac:dyDescent="0.3"/>
    <row r="7342" ht="13.8" thickBot="1" x14ac:dyDescent="0.3"/>
    <row r="7362" ht="13.8" thickBot="1" x14ac:dyDescent="0.3"/>
    <row r="7364" ht="13.8" thickBot="1" x14ac:dyDescent="0.3"/>
    <row r="7365" ht="13.8" thickBot="1" x14ac:dyDescent="0.3"/>
    <row r="7385" ht="13.8" thickBot="1" x14ac:dyDescent="0.3"/>
    <row r="7387" ht="13.8" thickBot="1" x14ac:dyDescent="0.3"/>
    <row r="7388" ht="13.8" thickBot="1" x14ac:dyDescent="0.3"/>
    <row r="7408" ht="13.8" thickBot="1" x14ac:dyDescent="0.3"/>
    <row r="7410" ht="13.8" thickBot="1" x14ac:dyDescent="0.3"/>
    <row r="7411" ht="13.8" thickBot="1" x14ac:dyDescent="0.3"/>
    <row r="7431" ht="13.8" thickBot="1" x14ac:dyDescent="0.3"/>
    <row r="7433" ht="13.8" thickBot="1" x14ac:dyDescent="0.3"/>
    <row r="7434" ht="13.8" thickBot="1" x14ac:dyDescent="0.3"/>
    <row r="7454" ht="13.8" thickBot="1" x14ac:dyDescent="0.3"/>
    <row r="7456" ht="13.8" thickBot="1" x14ac:dyDescent="0.3"/>
    <row r="7457" ht="13.8" thickBot="1" x14ac:dyDescent="0.3"/>
    <row r="7477" ht="13.8" thickBot="1" x14ac:dyDescent="0.3"/>
    <row r="7479" ht="13.8" thickBot="1" x14ac:dyDescent="0.3"/>
    <row r="7480" ht="13.8" thickBot="1" x14ac:dyDescent="0.3"/>
    <row r="7500" ht="13.8" thickBot="1" x14ac:dyDescent="0.3"/>
    <row r="7502" ht="13.8" thickBot="1" x14ac:dyDescent="0.3"/>
    <row r="7503" ht="13.8" thickBot="1" x14ac:dyDescent="0.3"/>
    <row r="7523" ht="13.8" thickBot="1" x14ac:dyDescent="0.3"/>
    <row r="7525" ht="13.8" thickBot="1" x14ac:dyDescent="0.3"/>
    <row r="7526" ht="13.8" thickBot="1" x14ac:dyDescent="0.3"/>
    <row r="7546" ht="13.8" thickBot="1" x14ac:dyDescent="0.3"/>
    <row r="7548" ht="13.8" thickBot="1" x14ac:dyDescent="0.3"/>
    <row r="7549" ht="13.8" thickBot="1" x14ac:dyDescent="0.3"/>
    <row r="7569" ht="13.8" thickBot="1" x14ac:dyDescent="0.3"/>
    <row r="7571" ht="13.8" thickBot="1" x14ac:dyDescent="0.3"/>
    <row r="7572" ht="13.8" thickBot="1" x14ac:dyDescent="0.3"/>
    <row r="7592" ht="13.8" thickBot="1" x14ac:dyDescent="0.3"/>
    <row r="7594" ht="13.8" thickBot="1" x14ac:dyDescent="0.3"/>
    <row r="7595" ht="13.8" thickBot="1" x14ac:dyDescent="0.3"/>
    <row r="7615" ht="13.8" thickBot="1" x14ac:dyDescent="0.3"/>
    <row r="7617" ht="13.8" thickBot="1" x14ac:dyDescent="0.3"/>
    <row r="7618" ht="13.8" thickBot="1" x14ac:dyDescent="0.3"/>
    <row r="7638" ht="13.8" thickBot="1" x14ac:dyDescent="0.3"/>
    <row r="7640" ht="13.8" thickBot="1" x14ac:dyDescent="0.3"/>
    <row r="7641" ht="13.8" thickBot="1" x14ac:dyDescent="0.3"/>
    <row r="7661" ht="13.8" thickBot="1" x14ac:dyDescent="0.3"/>
    <row r="7663" ht="13.8" thickBot="1" x14ac:dyDescent="0.3"/>
    <row r="7664" ht="13.8" thickBot="1" x14ac:dyDescent="0.3"/>
    <row r="7684" ht="13.8" thickBot="1" x14ac:dyDescent="0.3"/>
    <row r="7686" ht="13.8" thickBot="1" x14ac:dyDescent="0.3"/>
    <row r="7687" ht="13.8" thickBot="1" x14ac:dyDescent="0.3"/>
    <row r="7707" ht="13.8" thickBot="1" x14ac:dyDescent="0.3"/>
    <row r="7709" ht="13.8" thickBot="1" x14ac:dyDescent="0.3"/>
    <row r="7710" ht="13.8" thickBot="1" x14ac:dyDescent="0.3"/>
    <row r="7730" ht="13.8" thickBot="1" x14ac:dyDescent="0.3"/>
    <row r="7732" ht="13.8" thickBot="1" x14ac:dyDescent="0.3"/>
    <row r="7733" ht="13.8" thickBot="1" x14ac:dyDescent="0.3"/>
    <row r="7753" ht="13.8" thickBot="1" x14ac:dyDescent="0.3"/>
    <row r="7755" ht="13.8" thickBot="1" x14ac:dyDescent="0.3"/>
    <row r="7756" ht="13.8" thickBot="1" x14ac:dyDescent="0.3"/>
    <row r="7776" ht="13.8" thickBot="1" x14ac:dyDescent="0.3"/>
    <row r="7778" ht="13.8" thickBot="1" x14ac:dyDescent="0.3"/>
    <row r="7779" ht="13.8" thickBot="1" x14ac:dyDescent="0.3"/>
    <row r="7799" ht="13.8" thickBot="1" x14ac:dyDescent="0.3"/>
    <row r="7801" ht="13.8" thickBot="1" x14ac:dyDescent="0.3"/>
    <row r="7802" ht="13.8" thickBot="1" x14ac:dyDescent="0.3"/>
    <row r="7822" ht="13.8" thickBot="1" x14ac:dyDescent="0.3"/>
    <row r="7824" ht="13.8" thickBot="1" x14ac:dyDescent="0.3"/>
    <row r="7825" ht="13.8" thickBot="1" x14ac:dyDescent="0.3"/>
    <row r="7845" ht="13.8" thickBot="1" x14ac:dyDescent="0.3"/>
    <row r="7847" ht="13.8" thickBot="1" x14ac:dyDescent="0.3"/>
    <row r="7848" ht="13.8" thickBot="1" x14ac:dyDescent="0.3"/>
    <row r="7868" ht="13.8" thickBot="1" x14ac:dyDescent="0.3"/>
    <row r="7870" ht="13.8" thickBot="1" x14ac:dyDescent="0.3"/>
    <row r="7871" ht="13.8" thickBot="1" x14ac:dyDescent="0.3"/>
    <row r="7891" ht="13.8" thickBot="1" x14ac:dyDescent="0.3"/>
    <row r="7893" ht="13.8" thickBot="1" x14ac:dyDescent="0.3"/>
    <row r="7894" ht="13.8" thickBot="1" x14ac:dyDescent="0.3"/>
    <row r="7914" ht="13.8" thickBot="1" x14ac:dyDescent="0.3"/>
    <row r="7916" ht="13.8" thickBot="1" x14ac:dyDescent="0.3"/>
    <row r="7917" ht="13.8" thickBot="1" x14ac:dyDescent="0.3"/>
    <row r="7937" ht="13.8" thickBot="1" x14ac:dyDescent="0.3"/>
    <row r="7939" ht="13.8" thickBot="1" x14ac:dyDescent="0.3"/>
    <row r="7940" ht="13.8" thickBot="1" x14ac:dyDescent="0.3"/>
    <row r="7960" ht="13.8" thickBot="1" x14ac:dyDescent="0.3"/>
    <row r="7962" ht="13.8" thickBot="1" x14ac:dyDescent="0.3"/>
    <row r="7963" ht="13.8" thickBot="1" x14ac:dyDescent="0.3"/>
    <row r="7983" ht="13.8" thickBot="1" x14ac:dyDescent="0.3"/>
    <row r="7985" ht="13.8" thickBot="1" x14ac:dyDescent="0.3"/>
    <row r="7986" ht="13.8" thickBot="1" x14ac:dyDescent="0.3"/>
    <row r="8006" ht="13.8" thickBot="1" x14ac:dyDescent="0.3"/>
    <row r="8008" ht="13.8" thickBot="1" x14ac:dyDescent="0.3"/>
    <row r="8009" ht="13.8" thickBot="1" x14ac:dyDescent="0.3"/>
    <row r="8029" ht="13.8" thickBot="1" x14ac:dyDescent="0.3"/>
    <row r="8031" ht="13.8" thickBot="1" x14ac:dyDescent="0.3"/>
    <row r="8032" ht="13.8" thickBot="1" x14ac:dyDescent="0.3"/>
    <row r="8052" ht="13.8" thickBot="1" x14ac:dyDescent="0.3"/>
    <row r="8054" ht="13.8" thickBot="1" x14ac:dyDescent="0.3"/>
    <row r="8055" ht="13.8" thickBot="1" x14ac:dyDescent="0.3"/>
    <row r="8075" ht="13.8" thickBot="1" x14ac:dyDescent="0.3"/>
    <row r="8077" ht="13.8" thickBot="1" x14ac:dyDescent="0.3"/>
    <row r="8078" ht="13.8" thickBot="1" x14ac:dyDescent="0.3"/>
    <row r="8098" ht="13.8" thickBot="1" x14ac:dyDescent="0.3"/>
    <row r="8100" ht="13.8" thickBot="1" x14ac:dyDescent="0.3"/>
    <row r="8101" ht="13.8" thickBot="1" x14ac:dyDescent="0.3"/>
    <row r="8121" ht="13.8" thickBot="1" x14ac:dyDescent="0.3"/>
    <row r="8123" ht="13.8" thickBot="1" x14ac:dyDescent="0.3"/>
    <row r="8124" ht="13.8" thickBot="1" x14ac:dyDescent="0.3"/>
    <row r="8144" ht="13.8" thickBot="1" x14ac:dyDescent="0.3"/>
    <row r="8146" ht="13.8" thickBot="1" x14ac:dyDescent="0.3"/>
    <row r="8147" ht="13.8" thickBot="1" x14ac:dyDescent="0.3"/>
    <row r="8167" ht="13.8" thickBot="1" x14ac:dyDescent="0.3"/>
    <row r="8169" ht="13.8" thickBot="1" x14ac:dyDescent="0.3"/>
    <row r="8170" ht="13.8" thickBot="1" x14ac:dyDescent="0.3"/>
    <row r="8190" ht="13.8" thickBot="1" x14ac:dyDescent="0.3"/>
    <row r="8192" ht="13.8" thickBot="1" x14ac:dyDescent="0.3"/>
    <row r="8193" ht="13.8" thickBot="1" x14ac:dyDescent="0.3"/>
    <row r="8213" ht="13.8" thickBot="1" x14ac:dyDescent="0.3"/>
    <row r="8215" ht="13.8" thickBot="1" x14ac:dyDescent="0.3"/>
    <row r="8216" ht="13.8" thickBot="1" x14ac:dyDescent="0.3"/>
    <row r="8236" ht="13.8" thickBot="1" x14ac:dyDescent="0.3"/>
    <row r="8238" ht="13.8" thickBot="1" x14ac:dyDescent="0.3"/>
    <row r="8239" ht="13.8" thickBot="1" x14ac:dyDescent="0.3"/>
    <row r="8259" ht="13.8" thickBot="1" x14ac:dyDescent="0.3"/>
    <row r="8261" ht="13.8" thickBot="1" x14ac:dyDescent="0.3"/>
    <row r="8262" ht="13.8" thickBot="1" x14ac:dyDescent="0.3"/>
    <row r="8282" ht="13.8" thickBot="1" x14ac:dyDescent="0.3"/>
    <row r="8284" ht="13.8" thickBot="1" x14ac:dyDescent="0.3"/>
    <row r="8285" ht="13.8" thickBot="1" x14ac:dyDescent="0.3"/>
    <row r="8305" ht="13.8" thickBot="1" x14ac:dyDescent="0.3"/>
    <row r="8307" ht="13.8" thickBot="1" x14ac:dyDescent="0.3"/>
    <row r="8308" ht="13.8" thickBot="1" x14ac:dyDescent="0.3"/>
    <row r="8328" ht="13.8" thickBot="1" x14ac:dyDescent="0.3"/>
    <row r="8330" ht="13.8" thickBot="1" x14ac:dyDescent="0.3"/>
    <row r="8331" ht="13.8" thickBot="1" x14ac:dyDescent="0.3"/>
    <row r="8351" ht="13.8" thickBot="1" x14ac:dyDescent="0.3"/>
    <row r="8353" ht="13.8" thickBot="1" x14ac:dyDescent="0.3"/>
    <row r="8354" ht="13.8" thickBot="1" x14ac:dyDescent="0.3"/>
    <row r="8374" ht="13.8" thickBot="1" x14ac:dyDescent="0.3"/>
    <row r="8376" ht="13.8" thickBot="1" x14ac:dyDescent="0.3"/>
    <row r="8377" ht="13.8" thickBot="1" x14ac:dyDescent="0.3"/>
    <row r="8397" ht="13.8" thickBot="1" x14ac:dyDescent="0.3"/>
    <row r="8399" ht="13.8" thickBot="1" x14ac:dyDescent="0.3"/>
    <row r="8400" ht="13.8" thickBot="1" x14ac:dyDescent="0.3"/>
    <row r="8420" ht="13.8" thickBot="1" x14ac:dyDescent="0.3"/>
    <row r="8422" ht="13.8" thickBot="1" x14ac:dyDescent="0.3"/>
    <row r="8423" ht="13.8" thickBot="1" x14ac:dyDescent="0.3"/>
    <row r="8443" ht="13.8" thickBot="1" x14ac:dyDescent="0.3"/>
    <row r="8445" ht="13.8" thickBot="1" x14ac:dyDescent="0.3"/>
    <row r="8446" ht="13.8" thickBot="1" x14ac:dyDescent="0.3"/>
    <row r="8466" ht="13.8" thickBot="1" x14ac:dyDescent="0.3"/>
    <row r="8468" ht="13.8" thickBot="1" x14ac:dyDescent="0.3"/>
    <row r="8469" ht="13.8" thickBot="1" x14ac:dyDescent="0.3"/>
    <row r="8489" ht="13.8" thickBot="1" x14ac:dyDescent="0.3"/>
    <row r="8491" ht="13.8" thickBot="1" x14ac:dyDescent="0.3"/>
    <row r="8492" ht="13.8" thickBot="1" x14ac:dyDescent="0.3"/>
    <row r="8512" ht="13.8" thickBot="1" x14ac:dyDescent="0.3"/>
    <row r="8514" ht="13.8" thickBot="1" x14ac:dyDescent="0.3"/>
    <row r="8515" ht="13.8" thickBot="1" x14ac:dyDescent="0.3"/>
    <row r="8535" ht="13.8" thickBot="1" x14ac:dyDescent="0.3"/>
    <row r="8537" ht="13.8" thickBot="1" x14ac:dyDescent="0.3"/>
    <row r="8538" ht="13.8" thickBot="1" x14ac:dyDescent="0.3"/>
    <row r="8558" ht="13.8" thickBot="1" x14ac:dyDescent="0.3"/>
    <row r="8560" ht="13.8" thickBot="1" x14ac:dyDescent="0.3"/>
    <row r="8561" ht="13.8" thickBot="1" x14ac:dyDescent="0.3"/>
    <row r="8581" ht="13.8" thickBot="1" x14ac:dyDescent="0.3"/>
    <row r="8583" ht="13.8" thickBot="1" x14ac:dyDescent="0.3"/>
    <row r="8584" ht="13.8" thickBot="1" x14ac:dyDescent="0.3"/>
    <row r="8604" ht="13.8" thickBot="1" x14ac:dyDescent="0.3"/>
    <row r="8606" ht="13.8" thickBot="1" x14ac:dyDescent="0.3"/>
    <row r="8607" ht="13.8" thickBot="1" x14ac:dyDescent="0.3"/>
    <row r="8627" ht="13.8" thickBot="1" x14ac:dyDescent="0.3"/>
    <row r="8629" ht="13.8" thickBot="1" x14ac:dyDescent="0.3"/>
    <row r="8630" ht="13.8" thickBot="1" x14ac:dyDescent="0.3"/>
    <row r="8650" ht="13.8" thickBot="1" x14ac:dyDescent="0.3"/>
    <row r="8652" ht="13.8" thickBot="1" x14ac:dyDescent="0.3"/>
    <row r="8653" ht="13.8" thickBot="1" x14ac:dyDescent="0.3"/>
    <row r="8673" ht="13.8" thickBot="1" x14ac:dyDescent="0.3"/>
    <row r="8675" ht="13.8" thickBot="1" x14ac:dyDescent="0.3"/>
    <row r="8676" ht="13.8" thickBot="1" x14ac:dyDescent="0.3"/>
    <row r="8696" ht="13.8" thickBot="1" x14ac:dyDescent="0.3"/>
    <row r="8698" ht="13.8" thickBot="1" x14ac:dyDescent="0.3"/>
    <row r="8699" ht="13.8" thickBot="1" x14ac:dyDescent="0.3"/>
    <row r="8719" ht="13.8" thickBot="1" x14ac:dyDescent="0.3"/>
    <row r="8721" ht="13.8" thickBot="1" x14ac:dyDescent="0.3"/>
    <row r="8722" ht="13.8" thickBot="1" x14ac:dyDescent="0.3"/>
    <row r="8742" ht="13.8" thickBot="1" x14ac:dyDescent="0.3"/>
    <row r="8744" ht="13.8" thickBot="1" x14ac:dyDescent="0.3"/>
    <row r="8745" ht="13.8" thickBot="1" x14ac:dyDescent="0.3"/>
    <row r="8765" ht="13.8" thickBot="1" x14ac:dyDescent="0.3"/>
    <row r="8767" ht="13.8" thickBot="1" x14ac:dyDescent="0.3"/>
    <row r="8768" ht="13.8" thickBot="1" x14ac:dyDescent="0.3"/>
    <row r="8788" ht="13.8" thickBot="1" x14ac:dyDescent="0.3"/>
    <row r="8790" ht="13.8" thickBot="1" x14ac:dyDescent="0.3"/>
    <row r="8791" ht="13.8" thickBot="1" x14ac:dyDescent="0.3"/>
    <row r="8811" ht="13.8" thickBot="1" x14ac:dyDescent="0.3"/>
    <row r="8813" ht="13.8" thickBot="1" x14ac:dyDescent="0.3"/>
    <row r="8814" ht="13.8" thickBot="1" x14ac:dyDescent="0.3"/>
    <row r="8834" ht="13.8" thickBot="1" x14ac:dyDescent="0.3"/>
    <row r="8836" ht="13.8" thickBot="1" x14ac:dyDescent="0.3"/>
    <row r="8837" ht="13.8" thickBot="1" x14ac:dyDescent="0.3"/>
    <row r="8857" ht="13.8" thickBot="1" x14ac:dyDescent="0.3"/>
    <row r="8859" ht="13.8" thickBot="1" x14ac:dyDescent="0.3"/>
    <row r="8860" ht="13.8" thickBot="1" x14ac:dyDescent="0.3"/>
    <row r="8880" ht="13.8" thickBot="1" x14ac:dyDescent="0.3"/>
    <row r="8882" ht="13.8" thickBot="1" x14ac:dyDescent="0.3"/>
    <row r="8883" ht="13.8" thickBot="1" x14ac:dyDescent="0.3"/>
    <row r="8903" ht="13.8" thickBot="1" x14ac:dyDescent="0.3"/>
    <row r="8905" ht="13.8" thickBot="1" x14ac:dyDescent="0.3"/>
    <row r="8906" ht="13.8" thickBot="1" x14ac:dyDescent="0.3"/>
    <row r="8926" ht="13.8" thickBot="1" x14ac:dyDescent="0.3"/>
    <row r="8928" ht="13.8" thickBot="1" x14ac:dyDescent="0.3"/>
    <row r="8929" ht="13.8" thickBot="1" x14ac:dyDescent="0.3"/>
    <row r="8949" ht="13.8" thickBot="1" x14ac:dyDescent="0.3"/>
    <row r="8951" ht="13.8" thickBot="1" x14ac:dyDescent="0.3"/>
    <row r="8952" ht="13.8" thickBot="1" x14ac:dyDescent="0.3"/>
    <row r="8972" ht="13.8" thickBot="1" x14ac:dyDescent="0.3"/>
    <row r="8974" ht="13.8" thickBot="1" x14ac:dyDescent="0.3"/>
    <row r="8975" ht="13.8" thickBot="1" x14ac:dyDescent="0.3"/>
    <row r="8995" ht="13.8" thickBot="1" x14ac:dyDescent="0.3"/>
    <row r="8997" ht="13.8" thickBot="1" x14ac:dyDescent="0.3"/>
    <row r="8998" ht="13.8" thickBot="1" x14ac:dyDescent="0.3"/>
    <row r="9018" ht="13.8" thickBot="1" x14ac:dyDescent="0.3"/>
    <row r="9020" ht="13.8" thickBot="1" x14ac:dyDescent="0.3"/>
    <row r="9021" ht="13.8" thickBot="1" x14ac:dyDescent="0.3"/>
    <row r="9041" ht="13.8" thickBot="1" x14ac:dyDescent="0.3"/>
    <row r="9043" ht="13.8" thickBot="1" x14ac:dyDescent="0.3"/>
    <row r="9044" ht="13.8" thickBot="1" x14ac:dyDescent="0.3"/>
    <row r="9064" ht="13.8" thickBot="1" x14ac:dyDescent="0.3"/>
    <row r="9066" ht="13.8" thickBot="1" x14ac:dyDescent="0.3"/>
    <row r="9067" ht="13.8" thickBot="1" x14ac:dyDescent="0.3"/>
    <row r="9087" ht="13.8" thickBot="1" x14ac:dyDescent="0.3"/>
    <row r="9089" ht="13.8" thickBot="1" x14ac:dyDescent="0.3"/>
    <row r="9090" ht="13.8" thickBot="1" x14ac:dyDescent="0.3"/>
    <row r="9110" ht="13.8" thickBot="1" x14ac:dyDescent="0.3"/>
    <row r="9112" ht="13.8" thickBot="1" x14ac:dyDescent="0.3"/>
    <row r="9113" ht="13.8" thickBot="1" x14ac:dyDescent="0.3"/>
    <row r="9133" ht="13.8" thickBot="1" x14ac:dyDescent="0.3"/>
    <row r="9135" ht="13.8" thickBot="1" x14ac:dyDescent="0.3"/>
    <row r="9136" ht="13.8" thickBot="1" x14ac:dyDescent="0.3"/>
    <row r="9156" ht="13.8" thickBot="1" x14ac:dyDescent="0.3"/>
    <row r="9158" ht="13.8" thickBot="1" x14ac:dyDescent="0.3"/>
    <row r="9159" ht="13.8" thickBot="1" x14ac:dyDescent="0.3"/>
    <row r="9179" ht="13.8" thickBot="1" x14ac:dyDescent="0.3"/>
    <row r="9181" ht="13.8" thickBot="1" x14ac:dyDescent="0.3"/>
    <row r="9182" ht="13.8" thickBot="1" x14ac:dyDescent="0.3"/>
    <row r="9202" ht="13.8" thickBot="1" x14ac:dyDescent="0.3"/>
  </sheetData>
  <mergeCells count="561">
    <mergeCell ref="K5:L5"/>
    <mergeCell ref="M5:N5"/>
    <mergeCell ref="K7:L7"/>
    <mergeCell ref="M7:N7"/>
    <mergeCell ref="K28:L28"/>
    <mergeCell ref="M28:N28"/>
    <mergeCell ref="O28:P28"/>
    <mergeCell ref="Q28:R28"/>
    <mergeCell ref="K9:L9"/>
    <mergeCell ref="K11:L11"/>
    <mergeCell ref="M11:N11"/>
    <mergeCell ref="O51:P51"/>
    <mergeCell ref="Q51:R51"/>
    <mergeCell ref="M34:N34"/>
    <mergeCell ref="Q5:R5"/>
    <mergeCell ref="O6:P6"/>
    <mergeCell ref="Q6:R6"/>
    <mergeCell ref="O29:P29"/>
    <mergeCell ref="Q29:R29"/>
    <mergeCell ref="O5:P5"/>
    <mergeCell ref="K30:L30"/>
    <mergeCell ref="M30:N30"/>
    <mergeCell ref="K32:L32"/>
    <mergeCell ref="K34:L34"/>
    <mergeCell ref="K51:L51"/>
    <mergeCell ref="M51:N51"/>
    <mergeCell ref="Q52:R52"/>
    <mergeCell ref="K74:L74"/>
    <mergeCell ref="M74:N74"/>
    <mergeCell ref="O74:P74"/>
    <mergeCell ref="Q74:R74"/>
    <mergeCell ref="K53:L53"/>
    <mergeCell ref="M53:N53"/>
    <mergeCell ref="K55:L55"/>
    <mergeCell ref="K57:L57"/>
    <mergeCell ref="M57:N57"/>
    <mergeCell ref="K76:L76"/>
    <mergeCell ref="M76:N76"/>
    <mergeCell ref="K78:L78"/>
    <mergeCell ref="K80:L80"/>
    <mergeCell ref="M80:N80"/>
    <mergeCell ref="O52:P52"/>
    <mergeCell ref="M99:N99"/>
    <mergeCell ref="K101:L101"/>
    <mergeCell ref="K103:L103"/>
    <mergeCell ref="M103:N103"/>
    <mergeCell ref="O75:P75"/>
    <mergeCell ref="Q75:R75"/>
    <mergeCell ref="K97:L97"/>
    <mergeCell ref="M97:N97"/>
    <mergeCell ref="O97:P97"/>
    <mergeCell ref="Q97:R97"/>
    <mergeCell ref="K124:L124"/>
    <mergeCell ref="K126:L126"/>
    <mergeCell ref="M126:N126"/>
    <mergeCell ref="O98:P98"/>
    <mergeCell ref="Q98:R98"/>
    <mergeCell ref="K120:L120"/>
    <mergeCell ref="M120:N120"/>
    <mergeCell ref="O120:P120"/>
    <mergeCell ref="Q120:R120"/>
    <mergeCell ref="K99:L99"/>
    <mergeCell ref="K149:L149"/>
    <mergeCell ref="M149:N149"/>
    <mergeCell ref="O121:P121"/>
    <mergeCell ref="Q121:R121"/>
    <mergeCell ref="K143:L143"/>
    <mergeCell ref="M143:N143"/>
    <mergeCell ref="O143:P143"/>
    <mergeCell ref="Q143:R143"/>
    <mergeCell ref="K122:L122"/>
    <mergeCell ref="M122:N122"/>
    <mergeCell ref="M172:N172"/>
    <mergeCell ref="O144:P144"/>
    <mergeCell ref="Q144:R144"/>
    <mergeCell ref="K166:L166"/>
    <mergeCell ref="M166:N166"/>
    <mergeCell ref="O166:P166"/>
    <mergeCell ref="Q166:R166"/>
    <mergeCell ref="K145:L145"/>
    <mergeCell ref="M145:N145"/>
    <mergeCell ref="K147:L147"/>
    <mergeCell ref="O167:P167"/>
    <mergeCell ref="Q167:R167"/>
    <mergeCell ref="K189:L189"/>
    <mergeCell ref="M189:N189"/>
    <mergeCell ref="O189:P189"/>
    <mergeCell ref="Q189:R189"/>
    <mergeCell ref="K168:L168"/>
    <mergeCell ref="M168:N168"/>
    <mergeCell ref="K170:L170"/>
    <mergeCell ref="K172:L172"/>
    <mergeCell ref="Q190:R190"/>
    <mergeCell ref="K212:L212"/>
    <mergeCell ref="M212:N212"/>
    <mergeCell ref="O212:P212"/>
    <mergeCell ref="Q212:R212"/>
    <mergeCell ref="K191:L191"/>
    <mergeCell ref="M191:N191"/>
    <mergeCell ref="K193:L193"/>
    <mergeCell ref="K195:L195"/>
    <mergeCell ref="M195:N195"/>
    <mergeCell ref="K214:L214"/>
    <mergeCell ref="M214:N214"/>
    <mergeCell ref="K216:L216"/>
    <mergeCell ref="K218:L218"/>
    <mergeCell ref="M218:N218"/>
    <mergeCell ref="O190:P190"/>
    <mergeCell ref="M237:N237"/>
    <mergeCell ref="K239:L239"/>
    <mergeCell ref="K241:L241"/>
    <mergeCell ref="M241:N241"/>
    <mergeCell ref="O213:P213"/>
    <mergeCell ref="Q213:R213"/>
    <mergeCell ref="K235:L235"/>
    <mergeCell ref="M235:N235"/>
    <mergeCell ref="O235:P235"/>
    <mergeCell ref="Q235:R235"/>
    <mergeCell ref="K262:L262"/>
    <mergeCell ref="K264:L264"/>
    <mergeCell ref="M264:N264"/>
    <mergeCell ref="O236:P236"/>
    <mergeCell ref="Q236:R236"/>
    <mergeCell ref="K258:L258"/>
    <mergeCell ref="M258:N258"/>
    <mergeCell ref="O258:P258"/>
    <mergeCell ref="Q258:R258"/>
    <mergeCell ref="K237:L237"/>
    <mergeCell ref="K287:L287"/>
    <mergeCell ref="M287:N287"/>
    <mergeCell ref="O259:P259"/>
    <mergeCell ref="Q259:R259"/>
    <mergeCell ref="K281:L281"/>
    <mergeCell ref="M281:N281"/>
    <mergeCell ref="O281:P281"/>
    <mergeCell ref="Q281:R281"/>
    <mergeCell ref="K260:L260"/>
    <mergeCell ref="M260:N260"/>
    <mergeCell ref="M310:N310"/>
    <mergeCell ref="O282:P282"/>
    <mergeCell ref="Q282:R282"/>
    <mergeCell ref="K304:L304"/>
    <mergeCell ref="M304:N304"/>
    <mergeCell ref="O304:P304"/>
    <mergeCell ref="Q304:R304"/>
    <mergeCell ref="K283:L283"/>
    <mergeCell ref="M283:N283"/>
    <mergeCell ref="K285:L285"/>
    <mergeCell ref="O305:P305"/>
    <mergeCell ref="Q305:R305"/>
    <mergeCell ref="K327:L327"/>
    <mergeCell ref="M327:N327"/>
    <mergeCell ref="O327:P327"/>
    <mergeCell ref="Q327:R327"/>
    <mergeCell ref="K306:L306"/>
    <mergeCell ref="M306:N306"/>
    <mergeCell ref="K308:L308"/>
    <mergeCell ref="K310:L310"/>
    <mergeCell ref="Q328:R328"/>
    <mergeCell ref="K350:L350"/>
    <mergeCell ref="M350:N350"/>
    <mergeCell ref="O350:P350"/>
    <mergeCell ref="Q350:R350"/>
    <mergeCell ref="K329:L329"/>
    <mergeCell ref="M329:N329"/>
    <mergeCell ref="K331:L331"/>
    <mergeCell ref="K333:L333"/>
    <mergeCell ref="M333:N333"/>
    <mergeCell ref="K352:L352"/>
    <mergeCell ref="M352:N352"/>
    <mergeCell ref="K354:L354"/>
    <mergeCell ref="K356:L356"/>
    <mergeCell ref="M356:N356"/>
    <mergeCell ref="O328:P328"/>
    <mergeCell ref="M375:N375"/>
    <mergeCell ref="K377:L377"/>
    <mergeCell ref="K379:L379"/>
    <mergeCell ref="M379:N379"/>
    <mergeCell ref="O351:P351"/>
    <mergeCell ref="Q351:R351"/>
    <mergeCell ref="K373:L373"/>
    <mergeCell ref="M373:N373"/>
    <mergeCell ref="O373:P373"/>
    <mergeCell ref="Q373:R373"/>
    <mergeCell ref="K400:L400"/>
    <mergeCell ref="K402:L402"/>
    <mergeCell ref="M402:N402"/>
    <mergeCell ref="O374:P374"/>
    <mergeCell ref="Q374:R374"/>
    <mergeCell ref="K396:L396"/>
    <mergeCell ref="M396:N396"/>
    <mergeCell ref="O396:P396"/>
    <mergeCell ref="Q396:R396"/>
    <mergeCell ref="K375:L375"/>
    <mergeCell ref="K425:L425"/>
    <mergeCell ref="M425:N425"/>
    <mergeCell ref="O397:P397"/>
    <mergeCell ref="Q397:R397"/>
    <mergeCell ref="K419:L419"/>
    <mergeCell ref="M419:N419"/>
    <mergeCell ref="O419:P419"/>
    <mergeCell ref="Q419:R419"/>
    <mergeCell ref="K398:L398"/>
    <mergeCell ref="M398:N398"/>
    <mergeCell ref="M448:N448"/>
    <mergeCell ref="O420:P420"/>
    <mergeCell ref="Q420:R420"/>
    <mergeCell ref="K442:L442"/>
    <mergeCell ref="M442:N442"/>
    <mergeCell ref="O442:P442"/>
    <mergeCell ref="Q442:R442"/>
    <mergeCell ref="K421:L421"/>
    <mergeCell ref="M421:N421"/>
    <mergeCell ref="K423:L423"/>
    <mergeCell ref="O443:P443"/>
    <mergeCell ref="Q443:R443"/>
    <mergeCell ref="K465:L465"/>
    <mergeCell ref="M465:N465"/>
    <mergeCell ref="O465:P465"/>
    <mergeCell ref="Q465:R465"/>
    <mergeCell ref="K444:L444"/>
    <mergeCell ref="M444:N444"/>
    <mergeCell ref="K446:L446"/>
    <mergeCell ref="K448:L448"/>
    <mergeCell ref="Q466:R466"/>
    <mergeCell ref="K488:L488"/>
    <mergeCell ref="M488:N488"/>
    <mergeCell ref="O488:P488"/>
    <mergeCell ref="Q488:R488"/>
    <mergeCell ref="K467:L467"/>
    <mergeCell ref="M467:N467"/>
    <mergeCell ref="K469:L469"/>
    <mergeCell ref="K471:L471"/>
    <mergeCell ref="M471:N471"/>
    <mergeCell ref="K490:L490"/>
    <mergeCell ref="M490:N490"/>
    <mergeCell ref="K492:L492"/>
    <mergeCell ref="K494:L494"/>
    <mergeCell ref="M494:N494"/>
    <mergeCell ref="O466:P466"/>
    <mergeCell ref="M513:N513"/>
    <mergeCell ref="K515:L515"/>
    <mergeCell ref="K517:L517"/>
    <mergeCell ref="M517:N517"/>
    <mergeCell ref="O489:P489"/>
    <mergeCell ref="Q489:R489"/>
    <mergeCell ref="K511:L511"/>
    <mergeCell ref="M511:N511"/>
    <mergeCell ref="O511:P511"/>
    <mergeCell ref="Q511:R511"/>
    <mergeCell ref="K538:L538"/>
    <mergeCell ref="K540:L540"/>
    <mergeCell ref="M540:N540"/>
    <mergeCell ref="O512:P512"/>
    <mergeCell ref="Q512:R512"/>
    <mergeCell ref="K534:L534"/>
    <mergeCell ref="M534:N534"/>
    <mergeCell ref="O534:P534"/>
    <mergeCell ref="Q534:R534"/>
    <mergeCell ref="K513:L513"/>
    <mergeCell ref="K563:L563"/>
    <mergeCell ref="M563:N563"/>
    <mergeCell ref="O535:P535"/>
    <mergeCell ref="Q535:R535"/>
    <mergeCell ref="K557:L557"/>
    <mergeCell ref="M557:N557"/>
    <mergeCell ref="O557:P557"/>
    <mergeCell ref="Q557:R557"/>
    <mergeCell ref="K536:L536"/>
    <mergeCell ref="M536:N536"/>
    <mergeCell ref="M586:N586"/>
    <mergeCell ref="O558:P558"/>
    <mergeCell ref="Q558:R558"/>
    <mergeCell ref="K580:L580"/>
    <mergeCell ref="M580:N580"/>
    <mergeCell ref="O580:P580"/>
    <mergeCell ref="Q580:R580"/>
    <mergeCell ref="K559:L559"/>
    <mergeCell ref="M559:N559"/>
    <mergeCell ref="K561:L561"/>
    <mergeCell ref="O581:P581"/>
    <mergeCell ref="Q581:R581"/>
    <mergeCell ref="K603:L603"/>
    <mergeCell ref="M603:N603"/>
    <mergeCell ref="O603:P603"/>
    <mergeCell ref="Q603:R603"/>
    <mergeCell ref="K582:L582"/>
    <mergeCell ref="M582:N582"/>
    <mergeCell ref="K584:L584"/>
    <mergeCell ref="K586:L586"/>
    <mergeCell ref="Q604:R604"/>
    <mergeCell ref="K626:L626"/>
    <mergeCell ref="M626:N626"/>
    <mergeCell ref="O626:P626"/>
    <mergeCell ref="Q626:R626"/>
    <mergeCell ref="K605:L605"/>
    <mergeCell ref="M605:N605"/>
    <mergeCell ref="K607:L607"/>
    <mergeCell ref="K609:L609"/>
    <mergeCell ref="M609:N609"/>
    <mergeCell ref="K628:L628"/>
    <mergeCell ref="M628:N628"/>
    <mergeCell ref="K630:L630"/>
    <mergeCell ref="K632:L632"/>
    <mergeCell ref="M632:N632"/>
    <mergeCell ref="O604:P604"/>
    <mergeCell ref="M651:N651"/>
    <mergeCell ref="K653:L653"/>
    <mergeCell ref="K655:L655"/>
    <mergeCell ref="M655:N655"/>
    <mergeCell ref="O627:P627"/>
    <mergeCell ref="Q627:R627"/>
    <mergeCell ref="K649:L649"/>
    <mergeCell ref="M649:N649"/>
    <mergeCell ref="O649:P649"/>
    <mergeCell ref="Q649:R649"/>
    <mergeCell ref="K676:L676"/>
    <mergeCell ref="K678:L678"/>
    <mergeCell ref="M678:N678"/>
    <mergeCell ref="O650:P650"/>
    <mergeCell ref="Q650:R650"/>
    <mergeCell ref="K672:L672"/>
    <mergeCell ref="M672:N672"/>
    <mergeCell ref="O672:P672"/>
    <mergeCell ref="Q672:R672"/>
    <mergeCell ref="K651:L651"/>
    <mergeCell ref="K701:L701"/>
    <mergeCell ref="M701:N701"/>
    <mergeCell ref="O673:P673"/>
    <mergeCell ref="Q673:R673"/>
    <mergeCell ref="K695:L695"/>
    <mergeCell ref="M695:N695"/>
    <mergeCell ref="O695:P695"/>
    <mergeCell ref="Q695:R695"/>
    <mergeCell ref="K674:L674"/>
    <mergeCell ref="M674:N674"/>
    <mergeCell ref="M724:N724"/>
    <mergeCell ref="O696:P696"/>
    <mergeCell ref="Q696:R696"/>
    <mergeCell ref="K718:L718"/>
    <mergeCell ref="M718:N718"/>
    <mergeCell ref="O718:P718"/>
    <mergeCell ref="Q718:R718"/>
    <mergeCell ref="K697:L697"/>
    <mergeCell ref="M697:N697"/>
    <mergeCell ref="K699:L699"/>
    <mergeCell ref="O719:P719"/>
    <mergeCell ref="Q719:R719"/>
    <mergeCell ref="K741:L741"/>
    <mergeCell ref="M741:N741"/>
    <mergeCell ref="O741:P741"/>
    <mergeCell ref="Q741:R741"/>
    <mergeCell ref="K720:L720"/>
    <mergeCell ref="M720:N720"/>
    <mergeCell ref="K722:L722"/>
    <mergeCell ref="K724:L724"/>
    <mergeCell ref="Q742:R742"/>
    <mergeCell ref="K764:L764"/>
    <mergeCell ref="M764:N764"/>
    <mergeCell ref="O764:P764"/>
    <mergeCell ref="Q764:R764"/>
    <mergeCell ref="K743:L743"/>
    <mergeCell ref="M743:N743"/>
    <mergeCell ref="K745:L745"/>
    <mergeCell ref="K747:L747"/>
    <mergeCell ref="M747:N747"/>
    <mergeCell ref="K766:L766"/>
    <mergeCell ref="M766:N766"/>
    <mergeCell ref="K768:L768"/>
    <mergeCell ref="K770:L770"/>
    <mergeCell ref="M770:N770"/>
    <mergeCell ref="O742:P742"/>
    <mergeCell ref="M789:N789"/>
    <mergeCell ref="K791:L791"/>
    <mergeCell ref="K793:L793"/>
    <mergeCell ref="M793:N793"/>
    <mergeCell ref="O765:P765"/>
    <mergeCell ref="Q765:R765"/>
    <mergeCell ref="K787:L787"/>
    <mergeCell ref="M787:N787"/>
    <mergeCell ref="O787:P787"/>
    <mergeCell ref="Q787:R787"/>
    <mergeCell ref="K814:L814"/>
    <mergeCell ref="K816:L816"/>
    <mergeCell ref="M816:N816"/>
    <mergeCell ref="O788:P788"/>
    <mergeCell ref="Q788:R788"/>
    <mergeCell ref="K810:L810"/>
    <mergeCell ref="M810:N810"/>
    <mergeCell ref="O810:P810"/>
    <mergeCell ref="Q810:R810"/>
    <mergeCell ref="K789:L789"/>
    <mergeCell ref="K839:L839"/>
    <mergeCell ref="M839:N839"/>
    <mergeCell ref="O811:P811"/>
    <mergeCell ref="Q811:R811"/>
    <mergeCell ref="K833:L833"/>
    <mergeCell ref="M833:N833"/>
    <mergeCell ref="O833:P833"/>
    <mergeCell ref="Q833:R833"/>
    <mergeCell ref="K812:L812"/>
    <mergeCell ref="M812:N812"/>
    <mergeCell ref="M862:N862"/>
    <mergeCell ref="O834:P834"/>
    <mergeCell ref="Q834:R834"/>
    <mergeCell ref="K856:L856"/>
    <mergeCell ref="M856:N856"/>
    <mergeCell ref="O856:P856"/>
    <mergeCell ref="Q856:R856"/>
    <mergeCell ref="K835:L835"/>
    <mergeCell ref="M835:N835"/>
    <mergeCell ref="K837:L837"/>
    <mergeCell ref="O857:P857"/>
    <mergeCell ref="Q857:R857"/>
    <mergeCell ref="K879:L879"/>
    <mergeCell ref="M879:N879"/>
    <mergeCell ref="O879:P879"/>
    <mergeCell ref="Q879:R879"/>
    <mergeCell ref="K858:L858"/>
    <mergeCell ref="M858:N858"/>
    <mergeCell ref="K860:L860"/>
    <mergeCell ref="K862:L862"/>
    <mergeCell ref="Q880:R880"/>
    <mergeCell ref="K902:L902"/>
    <mergeCell ref="M902:N902"/>
    <mergeCell ref="O902:P902"/>
    <mergeCell ref="Q902:R902"/>
    <mergeCell ref="K881:L881"/>
    <mergeCell ref="M881:N881"/>
    <mergeCell ref="K883:L883"/>
    <mergeCell ref="K885:L885"/>
    <mergeCell ref="M885:N885"/>
    <mergeCell ref="K904:L904"/>
    <mergeCell ref="M904:N904"/>
    <mergeCell ref="K906:L906"/>
    <mergeCell ref="K908:L908"/>
    <mergeCell ref="M908:N908"/>
    <mergeCell ref="O880:P880"/>
    <mergeCell ref="M927:N927"/>
    <mergeCell ref="K929:L929"/>
    <mergeCell ref="K931:L931"/>
    <mergeCell ref="M931:N931"/>
    <mergeCell ref="O903:P903"/>
    <mergeCell ref="Q903:R903"/>
    <mergeCell ref="K925:L925"/>
    <mergeCell ref="M925:N925"/>
    <mergeCell ref="O925:P925"/>
    <mergeCell ref="Q925:R925"/>
    <mergeCell ref="K952:L952"/>
    <mergeCell ref="K954:L954"/>
    <mergeCell ref="M954:N954"/>
    <mergeCell ref="O926:P926"/>
    <mergeCell ref="Q926:R926"/>
    <mergeCell ref="K948:L948"/>
    <mergeCell ref="M948:N948"/>
    <mergeCell ref="O948:P948"/>
    <mergeCell ref="Q948:R948"/>
    <mergeCell ref="K927:L927"/>
    <mergeCell ref="K977:L977"/>
    <mergeCell ref="M977:N977"/>
    <mergeCell ref="O949:P949"/>
    <mergeCell ref="Q949:R949"/>
    <mergeCell ref="K971:L971"/>
    <mergeCell ref="M971:N971"/>
    <mergeCell ref="O971:P971"/>
    <mergeCell ref="Q971:R971"/>
    <mergeCell ref="K950:L950"/>
    <mergeCell ref="M950:N950"/>
    <mergeCell ref="M1000:N1000"/>
    <mergeCell ref="O972:P972"/>
    <mergeCell ref="Q972:R972"/>
    <mergeCell ref="K994:L994"/>
    <mergeCell ref="M994:N994"/>
    <mergeCell ref="O994:P994"/>
    <mergeCell ref="Q994:R994"/>
    <mergeCell ref="K973:L973"/>
    <mergeCell ref="M973:N973"/>
    <mergeCell ref="K975:L975"/>
    <mergeCell ref="O995:P995"/>
    <mergeCell ref="Q995:R995"/>
    <mergeCell ref="K1017:L1017"/>
    <mergeCell ref="M1017:N1017"/>
    <mergeCell ref="O1017:P1017"/>
    <mergeCell ref="Q1017:R1017"/>
    <mergeCell ref="K996:L996"/>
    <mergeCell ref="M996:N996"/>
    <mergeCell ref="K998:L998"/>
    <mergeCell ref="K1000:L1000"/>
    <mergeCell ref="Q1018:R1018"/>
    <mergeCell ref="K1040:L1040"/>
    <mergeCell ref="M1040:N1040"/>
    <mergeCell ref="O1040:P1040"/>
    <mergeCell ref="Q1040:R1040"/>
    <mergeCell ref="K1019:L1019"/>
    <mergeCell ref="M1019:N1019"/>
    <mergeCell ref="K1021:L1021"/>
    <mergeCell ref="K1023:L1023"/>
    <mergeCell ref="M1023:N1023"/>
    <mergeCell ref="K1042:L1042"/>
    <mergeCell ref="M1042:N1042"/>
    <mergeCell ref="K1044:L1044"/>
    <mergeCell ref="K1046:L1046"/>
    <mergeCell ref="M1046:N1046"/>
    <mergeCell ref="O1018:P1018"/>
    <mergeCell ref="M1065:N1065"/>
    <mergeCell ref="K1067:L1067"/>
    <mergeCell ref="K1069:L1069"/>
    <mergeCell ref="M1069:N1069"/>
    <mergeCell ref="O1041:P1041"/>
    <mergeCell ref="Q1041:R1041"/>
    <mergeCell ref="K1063:L1063"/>
    <mergeCell ref="M1063:N1063"/>
    <mergeCell ref="O1063:P1063"/>
    <mergeCell ref="Q1063:R1063"/>
    <mergeCell ref="K1090:L1090"/>
    <mergeCell ref="K1092:L1092"/>
    <mergeCell ref="M1092:N1092"/>
    <mergeCell ref="O1064:P1064"/>
    <mergeCell ref="Q1064:R1064"/>
    <mergeCell ref="K1086:L1086"/>
    <mergeCell ref="M1086:N1086"/>
    <mergeCell ref="O1086:P1086"/>
    <mergeCell ref="Q1086:R1086"/>
    <mergeCell ref="K1065:L1065"/>
    <mergeCell ref="K1115:L1115"/>
    <mergeCell ref="M1115:N1115"/>
    <mergeCell ref="O1087:P1087"/>
    <mergeCell ref="Q1087:R1087"/>
    <mergeCell ref="K1109:L1109"/>
    <mergeCell ref="M1109:N1109"/>
    <mergeCell ref="O1109:P1109"/>
    <mergeCell ref="Q1109:R1109"/>
    <mergeCell ref="K1088:L1088"/>
    <mergeCell ref="M1088:N1088"/>
    <mergeCell ref="M1138:N1138"/>
    <mergeCell ref="O1110:P1110"/>
    <mergeCell ref="Q1110:R1110"/>
    <mergeCell ref="K1132:L1132"/>
    <mergeCell ref="M1132:N1132"/>
    <mergeCell ref="O1132:P1132"/>
    <mergeCell ref="Q1132:R1132"/>
    <mergeCell ref="K1111:L1111"/>
    <mergeCell ref="M1111:N1111"/>
    <mergeCell ref="K1113:L1113"/>
    <mergeCell ref="O1133:P1133"/>
    <mergeCell ref="Q1133:R1133"/>
    <mergeCell ref="K1155:L1155"/>
    <mergeCell ref="M1155:N1155"/>
    <mergeCell ref="O1155:P1155"/>
    <mergeCell ref="Q1155:R1155"/>
    <mergeCell ref="K1134:L1134"/>
    <mergeCell ref="M1134:N1134"/>
    <mergeCell ref="K1136:L1136"/>
    <mergeCell ref="K1138:L1138"/>
    <mergeCell ref="O1156:P1156"/>
    <mergeCell ref="Q1156:R1156"/>
    <mergeCell ref="K1157:L1157"/>
    <mergeCell ref="M1157:N1157"/>
    <mergeCell ref="K1159:L1159"/>
    <mergeCell ref="K1161:L1161"/>
    <mergeCell ref="M1161:N1161"/>
  </mergeCells>
  <phoneticPr fontId="3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18"/>
  <sheetViews>
    <sheetView topLeftCell="A76" workbookViewId="0">
      <selection activeCell="A112" sqref="A112:A118"/>
    </sheetView>
  </sheetViews>
  <sheetFormatPr defaultRowHeight="13.2" x14ac:dyDescent="0.25"/>
  <cols>
    <col min="1" max="1" width="14.33203125" bestFit="1" customWidth="1"/>
    <col min="2" max="2" width="45.6640625" bestFit="1" customWidth="1"/>
    <col min="5" max="5" width="28.6640625" customWidth="1"/>
  </cols>
  <sheetData>
    <row r="1" spans="1:1" x14ac:dyDescent="0.25">
      <c r="A1" t="s">
        <v>77</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82</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row r="33" spans="1:1" x14ac:dyDescent="0.25">
      <c r="A33" t="s">
        <v>115</v>
      </c>
    </row>
    <row r="34" spans="1:1" x14ac:dyDescent="0.25">
      <c r="A34" t="s">
        <v>116</v>
      </c>
    </row>
    <row r="35" spans="1:1" x14ac:dyDescent="0.25">
      <c r="A35" t="s">
        <v>117</v>
      </c>
    </row>
    <row r="36" spans="1:1" x14ac:dyDescent="0.25">
      <c r="A36" t="s">
        <v>118</v>
      </c>
    </row>
    <row r="37" spans="1:1" x14ac:dyDescent="0.25">
      <c r="A37" t="s">
        <v>119</v>
      </c>
    </row>
    <row r="38" spans="1:1" x14ac:dyDescent="0.25">
      <c r="A38" t="s">
        <v>120</v>
      </c>
    </row>
    <row r="39" spans="1:1" x14ac:dyDescent="0.25">
      <c r="A39" t="s">
        <v>121</v>
      </c>
    </row>
    <row r="40" spans="1:1" x14ac:dyDescent="0.25">
      <c r="A40" t="s">
        <v>122</v>
      </c>
    </row>
    <row r="41" spans="1:1" x14ac:dyDescent="0.25">
      <c r="A41" t="s">
        <v>123</v>
      </c>
    </row>
    <row r="42" spans="1:1" x14ac:dyDescent="0.25">
      <c r="A42" t="s">
        <v>124</v>
      </c>
    </row>
    <row r="43" spans="1:1" x14ac:dyDescent="0.25">
      <c r="A43" t="s">
        <v>125</v>
      </c>
    </row>
    <row r="44" spans="1:1" x14ac:dyDescent="0.25">
      <c r="A44" t="s">
        <v>126</v>
      </c>
    </row>
    <row r="45" spans="1:1" x14ac:dyDescent="0.25">
      <c r="A45" t="s">
        <v>127</v>
      </c>
    </row>
    <row r="46" spans="1:1" x14ac:dyDescent="0.25">
      <c r="A46" t="s">
        <v>128</v>
      </c>
    </row>
    <row r="47" spans="1:1" x14ac:dyDescent="0.25">
      <c r="A47" t="s">
        <v>129</v>
      </c>
    </row>
    <row r="48" spans="1:1" x14ac:dyDescent="0.25">
      <c r="A48" t="s">
        <v>130</v>
      </c>
    </row>
    <row r="49" spans="1:1" x14ac:dyDescent="0.25">
      <c r="A49" t="s">
        <v>131</v>
      </c>
    </row>
    <row r="50" spans="1:1" x14ac:dyDescent="0.25">
      <c r="A50" t="s">
        <v>132</v>
      </c>
    </row>
    <row r="51" spans="1:1" x14ac:dyDescent="0.25">
      <c r="A51" t="s">
        <v>185</v>
      </c>
    </row>
    <row r="52" spans="1:1" x14ac:dyDescent="0.25">
      <c r="A52" t="s">
        <v>133</v>
      </c>
    </row>
    <row r="53" spans="1:1" x14ac:dyDescent="0.25">
      <c r="A53" t="s">
        <v>134</v>
      </c>
    </row>
    <row r="54" spans="1:1" x14ac:dyDescent="0.25">
      <c r="A54" t="s">
        <v>135</v>
      </c>
    </row>
    <row r="55" spans="1:1" x14ac:dyDescent="0.25">
      <c r="A55" t="s">
        <v>4</v>
      </c>
    </row>
    <row r="56" spans="1:1" x14ac:dyDescent="0.25">
      <c r="A56" s="251" t="s">
        <v>136</v>
      </c>
    </row>
    <row r="57" spans="1:1" x14ac:dyDescent="0.25">
      <c r="A57" t="s">
        <v>137</v>
      </c>
    </row>
    <row r="58" spans="1:1" x14ac:dyDescent="0.25">
      <c r="A58" t="s">
        <v>138</v>
      </c>
    </row>
    <row r="59" spans="1:1" x14ac:dyDescent="0.25">
      <c r="A59" t="s">
        <v>139</v>
      </c>
    </row>
    <row r="60" spans="1:1" x14ac:dyDescent="0.25">
      <c r="A60" t="s">
        <v>140</v>
      </c>
    </row>
    <row r="61" spans="1:1" x14ac:dyDescent="0.25">
      <c r="A61" t="s">
        <v>141</v>
      </c>
    </row>
    <row r="62" spans="1:1" x14ac:dyDescent="0.25">
      <c r="A62" t="s">
        <v>142</v>
      </c>
    </row>
    <row r="63" spans="1:1" x14ac:dyDescent="0.25">
      <c r="A63" s="251" t="s">
        <v>143</v>
      </c>
    </row>
    <row r="64" spans="1:1" x14ac:dyDescent="0.25">
      <c r="A64" s="251" t="s">
        <v>144</v>
      </c>
    </row>
    <row r="65" spans="1:1" x14ac:dyDescent="0.25">
      <c r="A65" s="251" t="s">
        <v>145</v>
      </c>
    </row>
    <row r="66" spans="1:1" x14ac:dyDescent="0.25">
      <c r="A66" t="s">
        <v>146</v>
      </c>
    </row>
    <row r="67" spans="1:1" x14ac:dyDescent="0.25">
      <c r="A67" t="s">
        <v>147</v>
      </c>
    </row>
    <row r="68" spans="1:1" x14ac:dyDescent="0.25">
      <c r="A68" t="s">
        <v>148</v>
      </c>
    </row>
    <row r="69" spans="1:1" x14ac:dyDescent="0.25">
      <c r="A69" t="s">
        <v>149</v>
      </c>
    </row>
    <row r="70" spans="1:1" x14ac:dyDescent="0.25">
      <c r="A70" t="s">
        <v>150</v>
      </c>
    </row>
    <row r="71" spans="1:1" x14ac:dyDescent="0.25">
      <c r="A71" t="s">
        <v>151</v>
      </c>
    </row>
    <row r="72" spans="1:1" x14ac:dyDescent="0.25">
      <c r="A72" t="s">
        <v>152</v>
      </c>
    </row>
    <row r="73" spans="1:1" x14ac:dyDescent="0.25">
      <c r="A73" t="s">
        <v>153</v>
      </c>
    </row>
    <row r="74" spans="1:1" x14ac:dyDescent="0.25">
      <c r="A74" t="s">
        <v>154</v>
      </c>
    </row>
    <row r="75" spans="1:1" x14ac:dyDescent="0.25">
      <c r="A75" s="251" t="s">
        <v>145</v>
      </c>
    </row>
    <row r="76" spans="1:1" x14ac:dyDescent="0.25">
      <c r="A76" t="s">
        <v>155</v>
      </c>
    </row>
    <row r="77" spans="1:1" x14ac:dyDescent="0.25">
      <c r="A77" t="s">
        <v>156</v>
      </c>
    </row>
    <row r="78" spans="1:1" x14ac:dyDescent="0.25">
      <c r="A78" t="s">
        <v>157</v>
      </c>
    </row>
    <row r="79" spans="1:1" x14ac:dyDescent="0.25">
      <c r="A79" s="251" t="s">
        <v>158</v>
      </c>
    </row>
    <row r="80" spans="1:1" x14ac:dyDescent="0.25">
      <c r="A80" s="251" t="s">
        <v>159</v>
      </c>
    </row>
    <row r="81" spans="1:1" x14ac:dyDescent="0.25">
      <c r="A81" s="251" t="s">
        <v>160</v>
      </c>
    </row>
    <row r="82" spans="1:1" x14ac:dyDescent="0.25">
      <c r="A82" s="251" t="s">
        <v>161</v>
      </c>
    </row>
    <row r="83" spans="1:1" x14ac:dyDescent="0.25">
      <c r="A83" s="251" t="s">
        <v>162</v>
      </c>
    </row>
    <row r="84" spans="1:1" x14ac:dyDescent="0.25">
      <c r="A84" t="s">
        <v>186</v>
      </c>
    </row>
    <row r="85" spans="1:1" x14ac:dyDescent="0.25">
      <c r="A85" t="s">
        <v>187</v>
      </c>
    </row>
    <row r="86" spans="1:1" x14ac:dyDescent="0.25">
      <c r="A86" t="s">
        <v>188</v>
      </c>
    </row>
    <row r="87" spans="1:1" x14ac:dyDescent="0.25">
      <c r="A87" t="s">
        <v>189</v>
      </c>
    </row>
    <row r="88" spans="1:1" x14ac:dyDescent="0.25">
      <c r="A88" t="s">
        <v>163</v>
      </c>
    </row>
    <row r="89" spans="1:1" x14ac:dyDescent="0.25">
      <c r="A89" t="s">
        <v>164</v>
      </c>
    </row>
    <row r="90" spans="1:1" x14ac:dyDescent="0.25">
      <c r="A90" t="s">
        <v>165</v>
      </c>
    </row>
    <row r="91" spans="1:1" x14ac:dyDescent="0.25">
      <c r="A91" s="251" t="s">
        <v>166</v>
      </c>
    </row>
    <row r="92" spans="1:1" x14ac:dyDescent="0.25">
      <c r="A92" s="251" t="s">
        <v>167</v>
      </c>
    </row>
    <row r="93" spans="1:1" x14ac:dyDescent="0.25">
      <c r="A93" s="251" t="s">
        <v>168</v>
      </c>
    </row>
    <row r="94" spans="1:1" x14ac:dyDescent="0.25">
      <c r="A94" s="251" t="s">
        <v>169</v>
      </c>
    </row>
    <row r="95" spans="1:1" x14ac:dyDescent="0.25">
      <c r="A95" s="251" t="s">
        <v>170</v>
      </c>
    </row>
    <row r="96" spans="1:1" x14ac:dyDescent="0.25">
      <c r="A96" s="251" t="s">
        <v>171</v>
      </c>
    </row>
    <row r="97" spans="1:1" x14ac:dyDescent="0.25">
      <c r="A97" t="s">
        <v>172</v>
      </c>
    </row>
    <row r="98" spans="1:1" x14ac:dyDescent="0.25">
      <c r="A98" t="s">
        <v>173</v>
      </c>
    </row>
    <row r="99" spans="1:1" x14ac:dyDescent="0.25">
      <c r="A99" s="251" t="s">
        <v>174</v>
      </c>
    </row>
    <row r="100" spans="1:1" x14ac:dyDescent="0.25">
      <c r="A100" s="251" t="s">
        <v>9</v>
      </c>
    </row>
    <row r="101" spans="1:1" x14ac:dyDescent="0.25">
      <c r="A101" t="s">
        <v>175</v>
      </c>
    </row>
    <row r="102" spans="1:1" x14ac:dyDescent="0.25">
      <c r="A102" t="s">
        <v>176</v>
      </c>
    </row>
    <row r="103" spans="1:1" x14ac:dyDescent="0.25">
      <c r="A103" t="s">
        <v>177</v>
      </c>
    </row>
    <row r="104" spans="1:1" x14ac:dyDescent="0.25">
      <c r="A104" t="s">
        <v>178</v>
      </c>
    </row>
    <row r="105" spans="1:1" x14ac:dyDescent="0.25">
      <c r="A105" t="s">
        <v>179</v>
      </c>
    </row>
    <row r="106" spans="1:1" x14ac:dyDescent="0.25">
      <c r="A106" t="s">
        <v>182</v>
      </c>
    </row>
    <row r="107" spans="1:1" x14ac:dyDescent="0.25">
      <c r="A107" t="s">
        <v>180</v>
      </c>
    </row>
    <row r="108" spans="1:1" x14ac:dyDescent="0.25">
      <c r="A108" t="s">
        <v>6</v>
      </c>
    </row>
    <row r="109" spans="1:1" x14ac:dyDescent="0.25">
      <c r="A109" t="s">
        <v>7</v>
      </c>
    </row>
    <row r="110" spans="1:1" x14ac:dyDescent="0.25">
      <c r="A110" t="s">
        <v>8</v>
      </c>
    </row>
    <row r="111" spans="1:1" x14ac:dyDescent="0.25">
      <c r="A111" s="251" t="s">
        <v>181</v>
      </c>
    </row>
    <row r="112" spans="1:1" x14ac:dyDescent="0.25">
      <c r="A112" t="s">
        <v>191</v>
      </c>
    </row>
    <row r="113" spans="1:1" x14ac:dyDescent="0.25">
      <c r="A113" t="s">
        <v>192</v>
      </c>
    </row>
    <row r="114" spans="1:1" x14ac:dyDescent="0.25">
      <c r="A114" t="s">
        <v>193</v>
      </c>
    </row>
    <row r="115" spans="1:1" x14ac:dyDescent="0.25">
      <c r="A115" t="s">
        <v>4</v>
      </c>
    </row>
    <row r="116" spans="1:1" x14ac:dyDescent="0.25">
      <c r="A116" t="s">
        <v>179</v>
      </c>
    </row>
    <row r="117" spans="1:1" x14ac:dyDescent="0.25">
      <c r="A117" t="s">
        <v>194</v>
      </c>
    </row>
    <row r="118" spans="1:1" x14ac:dyDescent="0.25">
      <c r="A118" t="s">
        <v>195</v>
      </c>
    </row>
  </sheetData>
  <phoneticPr fontId="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Cost</vt:lpstr>
      <vt:lpstr>Report</vt:lpstr>
      <vt:lpstr>June-2023</vt:lpstr>
      <vt:lpstr>MASTER</vt:lpstr>
      <vt:lpstr>Flow Rate Table</vt:lpstr>
      <vt:lpstr>Coefficient Table</vt:lpstr>
      <vt:lpstr>June-2023-pictures</vt:lpstr>
      <vt:lpstr>Translations</vt:lpstr>
      <vt:lpstr>CurrencyType</vt:lpstr>
      <vt:lpstr>CurrencyTypee</vt:lpstr>
      <vt:lpstr>DisplayUnits</vt:lpstr>
      <vt:lpstr>Cost!Print_Area</vt:lpstr>
      <vt:lpstr>'Flow Rate Table'!Print_Area</vt:lpstr>
      <vt:lpstr>'June-2023'!Print_Area</vt:lpstr>
      <vt:lpstr>MASTER!Print_Area</vt:lpstr>
      <vt:lpstr>Report!Print_Area</vt:lpstr>
      <vt:lpstr>'Flow Rate Table'!Print_Titles</vt:lpstr>
      <vt:lpstr>'June-2023'!Print_Titles</vt:lpstr>
      <vt:lpstr>MASTER!Print_Titles</vt:lpstr>
    </vt:vector>
  </TitlesOfParts>
  <Company>UE Systems,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Mixed Gases Report</dc:title>
  <dc:creator>KW Maxwell</dc:creator>
  <dc:description>LeakSurvey App_x000d_
UE Systems, Inc.</dc:description>
  <cp:lastModifiedBy>KW Maxwell</cp:lastModifiedBy>
  <cp:lastPrinted>2003-03-06T18:33:51Z</cp:lastPrinted>
  <dcterms:created xsi:type="dcterms:W3CDTF">2000-08-07T11:46:13Z</dcterms:created>
  <dcterms:modified xsi:type="dcterms:W3CDTF">2023-06-12T18:47:04Z</dcterms:modified>
</cp:coreProperties>
</file>