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Users\bcz\Desktop\Inspections\"/>
    </mc:Choice>
  </mc:AlternateContent>
  <xr:revisionPtr revIDLastSave="0" documentId="13_ncr:1_{446A295C-5D6B-42A3-B6A9-FBD777AE81C2}" xr6:coauthVersionLast="47" xr6:coauthVersionMax="47" xr10:uidLastSave="{00000000-0000-0000-0000-000000000000}"/>
  <bookViews>
    <workbookView xWindow="-108" yWindow="-108" windowWidth="23256" windowHeight="12576" activeTab="1" xr2:uid="{00000000-000D-0000-FFFF-FFFF00000000}"/>
  </bookViews>
  <sheets>
    <sheet name="Qtr Freq" sheetId="5" r:id="rId1"/>
    <sheet name="Annual Per" sheetId="1" r:id="rId2"/>
    <sheet name="Quote" sheetId="4" r:id="rId3"/>
    <sheet name="Margin Qualifier" sheetId="2" r:id="rId4"/>
  </sheets>
  <externalReferences>
    <externalReference r:id="rId5"/>
  </externalReferences>
  <definedNames>
    <definedName name="_xlnm._FilterDatabase" localSheetId="1" hidden="1">'Annual Per'!$C$3:$C$3</definedName>
    <definedName name="_xlnm._FilterDatabase" localSheetId="0" hidden="1">'Qtr Freq'!$C$3:$C$3</definedName>
    <definedName name="CustomerLift">[1]Inspection!#REF!</definedName>
    <definedName name="Lift">[1]Inspection!#REF!</definedName>
    <definedName name="_xlnm.Print_Area" localSheetId="1">'Annual Per'!$A$1:$H$100</definedName>
    <definedName name="_xlnm.Print_Area" localSheetId="0">'Qtr Freq'!$A$1:$H$100</definedName>
    <definedName name="_xlnm.Print_Area" localSheetId="2">Quote!$A$1:$K$168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4" l="1"/>
  <c r="J105" i="5"/>
  <c r="C104" i="5"/>
  <c r="F88" i="5"/>
  <c r="H88" i="5" s="1"/>
  <c r="D88" i="5"/>
  <c r="F87" i="5"/>
  <c r="H87" i="5" s="1"/>
  <c r="D87" i="5"/>
  <c r="F86" i="5"/>
  <c r="H86" i="5" s="1"/>
  <c r="D86" i="5"/>
  <c r="I105" i="5" s="1"/>
  <c r="D84" i="5"/>
  <c r="H84" i="5" s="1"/>
  <c r="D81" i="5"/>
  <c r="H81" i="5" s="1"/>
  <c r="C109" i="5" s="1"/>
  <c r="H78" i="5"/>
  <c r="C108" i="5" s="1"/>
  <c r="D78" i="5"/>
  <c r="F75" i="5"/>
  <c r="H75" i="5" s="1"/>
  <c r="D75" i="5"/>
  <c r="D72" i="5"/>
  <c r="H72" i="5" s="1"/>
  <c r="C107" i="5" s="1"/>
  <c r="F69" i="5"/>
  <c r="H69" i="5" s="1"/>
  <c r="F68" i="5"/>
  <c r="H68" i="5" s="1"/>
  <c r="H67" i="5"/>
  <c r="F67" i="5"/>
  <c r="F66" i="5"/>
  <c r="H66" i="5" s="1"/>
  <c r="H63" i="5"/>
  <c r="H62" i="5"/>
  <c r="C106" i="5" s="1"/>
  <c r="H61" i="5"/>
  <c r="H60" i="5"/>
  <c r="H59" i="5"/>
  <c r="H58" i="5"/>
  <c r="B55" i="5"/>
  <c r="F54" i="5"/>
  <c r="D54" i="5"/>
  <c r="F53" i="5"/>
  <c r="D53" i="5"/>
  <c r="H53" i="5" s="1"/>
  <c r="F52" i="5"/>
  <c r="D52" i="5"/>
  <c r="F51" i="5"/>
  <c r="D51" i="5"/>
  <c r="F50" i="5"/>
  <c r="D50" i="5"/>
  <c r="F49" i="5"/>
  <c r="D49" i="5"/>
  <c r="F48" i="5"/>
  <c r="D48" i="5"/>
  <c r="H48" i="5" s="1"/>
  <c r="F47" i="5"/>
  <c r="D47" i="5"/>
  <c r="H47" i="5" s="1"/>
  <c r="F44" i="5"/>
  <c r="D44" i="5"/>
  <c r="F43" i="5"/>
  <c r="D43" i="5"/>
  <c r="H43" i="5" s="1"/>
  <c r="F42" i="5"/>
  <c r="D42" i="5"/>
  <c r="F41" i="5"/>
  <c r="D41" i="5"/>
  <c r="B38" i="5"/>
  <c r="F37" i="5"/>
  <c r="H37" i="5" s="1"/>
  <c r="D37" i="5"/>
  <c r="F36" i="5"/>
  <c r="D36" i="5"/>
  <c r="H35" i="5"/>
  <c r="F35" i="5"/>
  <c r="D35" i="5"/>
  <c r="B32" i="5"/>
  <c r="F31" i="5"/>
  <c r="H31" i="5" s="1"/>
  <c r="D31" i="5"/>
  <c r="F30" i="5"/>
  <c r="D30" i="5"/>
  <c r="H30" i="5" s="1"/>
  <c r="F29" i="5"/>
  <c r="H29" i="5" s="1"/>
  <c r="D29" i="5"/>
  <c r="F28" i="5"/>
  <c r="H28" i="5" s="1"/>
  <c r="D28" i="5"/>
  <c r="F27" i="5"/>
  <c r="D27" i="5"/>
  <c r="F26" i="5"/>
  <c r="D26" i="5"/>
  <c r="B23" i="5"/>
  <c r="F22" i="5"/>
  <c r="D22" i="5"/>
  <c r="H22" i="5" s="1"/>
  <c r="F21" i="5"/>
  <c r="D21" i="5"/>
  <c r="H21" i="5" s="1"/>
  <c r="F20" i="5"/>
  <c r="D20" i="5"/>
  <c r="F19" i="5"/>
  <c r="D19" i="5"/>
  <c r="F18" i="5"/>
  <c r="D18" i="5"/>
  <c r="B15" i="5"/>
  <c r="F14" i="5"/>
  <c r="D14" i="5"/>
  <c r="H14" i="5" s="1"/>
  <c r="F13" i="5"/>
  <c r="D13" i="5"/>
  <c r="H13" i="5" s="1"/>
  <c r="F12" i="5"/>
  <c r="H12" i="5" s="1"/>
  <c r="D12" i="5"/>
  <c r="F11" i="5"/>
  <c r="D11" i="5"/>
  <c r="F10" i="5"/>
  <c r="D10" i="5"/>
  <c r="F9" i="5"/>
  <c r="D9" i="5"/>
  <c r="F8" i="5"/>
  <c r="H8" i="5" s="1"/>
  <c r="D8" i="5"/>
  <c r="F7" i="5"/>
  <c r="D7" i="5"/>
  <c r="F75" i="1"/>
  <c r="F48" i="1"/>
  <c r="H48" i="1" s="1"/>
  <c r="D48" i="1"/>
  <c r="B38" i="1"/>
  <c r="B55" i="1"/>
  <c r="F50" i="1"/>
  <c r="D50" i="1"/>
  <c r="F86" i="1"/>
  <c r="F54" i="1"/>
  <c r="D54" i="1"/>
  <c r="D52" i="1"/>
  <c r="F51" i="1"/>
  <c r="D51" i="1"/>
  <c r="F53" i="1"/>
  <c r="D53" i="1"/>
  <c r="F52" i="1"/>
  <c r="F87" i="1"/>
  <c r="J36" i="4"/>
  <c r="J37" i="4"/>
  <c r="F12" i="2"/>
  <c r="E12" i="2"/>
  <c r="D12" i="2"/>
  <c r="C12" i="2"/>
  <c r="G11" i="2"/>
  <c r="H10" i="2"/>
  <c r="H9" i="2" s="1"/>
  <c r="H8" i="2" s="1"/>
  <c r="H7" i="2" s="1"/>
  <c r="H6" i="2" s="1"/>
  <c r="H5" i="2" s="1"/>
  <c r="H4" i="2" s="1"/>
  <c r="H3" i="2" s="1"/>
  <c r="G10" i="2"/>
  <c r="G9" i="2"/>
  <c r="G8" i="2"/>
  <c r="G7" i="2"/>
  <c r="G6" i="2"/>
  <c r="G5" i="2"/>
  <c r="G4" i="2"/>
  <c r="G3" i="2"/>
  <c r="G2" i="2"/>
  <c r="B23" i="1"/>
  <c r="B15" i="1"/>
  <c r="B15" i="4"/>
  <c r="J35" i="4"/>
  <c r="J34" i="4"/>
  <c r="J33" i="4"/>
  <c r="J32" i="4"/>
  <c r="J31" i="4"/>
  <c r="J30" i="4"/>
  <c r="J29" i="4"/>
  <c r="J28" i="4"/>
  <c r="J27" i="4"/>
  <c r="J26" i="4"/>
  <c r="J25" i="4"/>
  <c r="J24" i="4"/>
  <c r="J23" i="4"/>
  <c r="B11" i="4"/>
  <c r="D43" i="1"/>
  <c r="D44" i="1"/>
  <c r="D42" i="1"/>
  <c r="D41" i="1"/>
  <c r="D21" i="1"/>
  <c r="D75" i="1"/>
  <c r="D72" i="1"/>
  <c r="H72" i="1" s="1"/>
  <c r="F18" i="1"/>
  <c r="D7" i="1"/>
  <c r="C104" i="1"/>
  <c r="D49" i="1"/>
  <c r="D47" i="1"/>
  <c r="D37" i="1"/>
  <c r="D36" i="1"/>
  <c r="D35" i="1"/>
  <c r="D31" i="1"/>
  <c r="D30" i="1"/>
  <c r="D29" i="1"/>
  <c r="D28" i="1"/>
  <c r="D27" i="1"/>
  <c r="D26" i="1"/>
  <c r="D22" i="1"/>
  <c r="D20" i="1"/>
  <c r="D19" i="1"/>
  <c r="D18" i="1"/>
  <c r="D14" i="1"/>
  <c r="D13" i="1"/>
  <c r="D12" i="1"/>
  <c r="D11" i="1"/>
  <c r="D10" i="1"/>
  <c r="D9" i="1"/>
  <c r="D8" i="1"/>
  <c r="H44" i="5" l="1"/>
  <c r="H19" i="5"/>
  <c r="H9" i="5"/>
  <c r="H18" i="5"/>
  <c r="H41" i="5"/>
  <c r="H51" i="5"/>
  <c r="H20" i="5"/>
  <c r="H36" i="5"/>
  <c r="H52" i="5"/>
  <c r="H7" i="5"/>
  <c r="H11" i="5"/>
  <c r="H27" i="5"/>
  <c r="H10" i="5"/>
  <c r="H26" i="5"/>
  <c r="H42" i="5"/>
  <c r="H49" i="5"/>
  <c r="C102" i="5"/>
  <c r="C105" i="5" s="1"/>
  <c r="H50" i="5"/>
  <c r="H54" i="5"/>
  <c r="H75" i="1"/>
  <c r="H50" i="1"/>
  <c r="H54" i="1"/>
  <c r="H51" i="1"/>
  <c r="H18" i="1"/>
  <c r="H53" i="1"/>
  <c r="H52" i="1"/>
  <c r="G12" i="2"/>
  <c r="F7" i="1"/>
  <c r="H7" i="1" s="1"/>
  <c r="H90" i="5" l="1"/>
  <c r="H91" i="5" s="1"/>
  <c r="H92" i="5" s="1"/>
  <c r="H94" i="5" s="1"/>
  <c r="H105" i="5"/>
  <c r="K105" i="5" s="1"/>
  <c r="F88" i="1"/>
  <c r="J105" i="1"/>
  <c r="C110" i="5" l="1"/>
  <c r="C111" i="5" s="1"/>
  <c r="H95" i="5" s="1"/>
  <c r="F67" i="1"/>
  <c r="F68" i="1"/>
  <c r="F69" i="1"/>
  <c r="F66" i="1"/>
  <c r="F49" i="1"/>
  <c r="F47" i="1"/>
  <c r="F42" i="1"/>
  <c r="H42" i="1" s="1"/>
  <c r="F43" i="1"/>
  <c r="F44" i="1"/>
  <c r="F41" i="1"/>
  <c r="H41" i="1" s="1"/>
  <c r="F36" i="1"/>
  <c r="F37" i="1"/>
  <c r="F35" i="1"/>
  <c r="F27" i="1"/>
  <c r="F28" i="1"/>
  <c r="F29" i="1"/>
  <c r="F30" i="1"/>
  <c r="F31" i="1"/>
  <c r="F26" i="1"/>
  <c r="F19" i="1"/>
  <c r="F20" i="1"/>
  <c r="F21" i="1"/>
  <c r="F22" i="1"/>
  <c r="F8" i="1"/>
  <c r="F9" i="1"/>
  <c r="F10" i="1"/>
  <c r="F11" i="1"/>
  <c r="F12" i="1"/>
  <c r="F13" i="1"/>
  <c r="F14" i="1"/>
  <c r="D87" i="1" l="1"/>
  <c r="H87" i="1" s="1"/>
  <c r="D86" i="1"/>
  <c r="H86" i="1" s="1"/>
  <c r="B32" i="1"/>
  <c r="H59" i="1"/>
  <c r="H58" i="1"/>
  <c r="H60" i="1"/>
  <c r="H61" i="1"/>
  <c r="H62" i="1"/>
  <c r="H63" i="1"/>
  <c r="H49" i="1"/>
  <c r="H47" i="1"/>
  <c r="H26" i="1"/>
  <c r="H21" i="1"/>
  <c r="H22" i="1"/>
  <c r="H11" i="1"/>
  <c r="H8" i="1"/>
  <c r="H9" i="1"/>
  <c r="H10" i="1"/>
  <c r="H12" i="1"/>
  <c r="H13" i="1"/>
  <c r="H14" i="1"/>
  <c r="H19" i="1"/>
  <c r="H20" i="1"/>
  <c r="H27" i="1"/>
  <c r="H28" i="1"/>
  <c r="H29" i="1"/>
  <c r="H30" i="1"/>
  <c r="H31" i="1"/>
  <c r="H35" i="1"/>
  <c r="H36" i="1"/>
  <c r="H37" i="1"/>
  <c r="H43" i="1"/>
  <c r="H44" i="1"/>
  <c r="H66" i="1"/>
  <c r="H67" i="1"/>
  <c r="H68" i="1"/>
  <c r="H69" i="1"/>
  <c r="C107" i="1"/>
  <c r="D78" i="1"/>
  <c r="H78" i="1" s="1"/>
  <c r="C108" i="1" s="1"/>
  <c r="D81" i="1"/>
  <c r="H81" i="1" s="1"/>
  <c r="C109" i="1" s="1"/>
  <c r="D84" i="1"/>
  <c r="H84" i="1" s="1"/>
  <c r="C106" i="1" l="1"/>
  <c r="I105" i="1"/>
  <c r="D88" i="1"/>
  <c r="H88" i="1" s="1"/>
  <c r="H90" i="1" s="1"/>
  <c r="H91" i="1" s="1"/>
  <c r="H92" i="1" s="1"/>
  <c r="H94" i="1" s="1"/>
  <c r="I22" i="4" s="1"/>
  <c r="J22" i="4" s="1"/>
  <c r="J49" i="4" s="1"/>
  <c r="J50" i="4" s="1"/>
  <c r="C102" i="1" l="1"/>
  <c r="C105" i="1" s="1"/>
  <c r="C110" i="1"/>
  <c r="H105" i="1" l="1"/>
  <c r="K105" i="1" s="1"/>
  <c r="C111" i="1"/>
  <c r="H95" i="1" s="1"/>
</calcChain>
</file>

<file path=xl/sharedStrings.xml><?xml version="1.0" encoding="utf-8"?>
<sst xmlns="http://schemas.openxmlformats.org/spreadsheetml/2006/main" count="374" uniqueCount="195">
  <si>
    <t>Single Girder 1 Hoist</t>
  </si>
  <si>
    <t>Single Girder 2 Hoist</t>
  </si>
  <si>
    <t>Double Girder 1 Hoist</t>
  </si>
  <si>
    <t>Double Girder 2 Hoist</t>
  </si>
  <si>
    <t>Monorail System</t>
  </si>
  <si>
    <t>Hoist / Electric</t>
  </si>
  <si>
    <t>Hoist / Air</t>
  </si>
  <si>
    <t>Inspection Time</t>
  </si>
  <si>
    <t>JIB</t>
  </si>
  <si>
    <t>Jib 1 Hoist</t>
  </si>
  <si>
    <t>Rate</t>
  </si>
  <si>
    <t xml:space="preserve"> </t>
  </si>
  <si>
    <t>Equipment Required</t>
  </si>
  <si>
    <t>Aerial Lift</t>
  </si>
  <si>
    <t>Number of Units</t>
  </si>
  <si>
    <t>Single Man Lift</t>
  </si>
  <si>
    <t>Scissor Lift Small</t>
  </si>
  <si>
    <t>Scissor Lift Large</t>
  </si>
  <si>
    <t>Lift Required</t>
  </si>
  <si>
    <t>Days</t>
  </si>
  <si>
    <t>COMMENTS</t>
  </si>
  <si>
    <t>Ladder</t>
  </si>
  <si>
    <t>Number of Buildings</t>
  </si>
  <si>
    <t>Pathway for Lift (FT)</t>
  </si>
  <si>
    <t>Clear Access (Y/N)</t>
  </si>
  <si>
    <t>Dye Penetrant</t>
  </si>
  <si>
    <t>Mag-Partical</t>
  </si>
  <si>
    <t>NDT Hook Inspection</t>
  </si>
  <si>
    <t>Gantry Crane</t>
  </si>
  <si>
    <t>Bridge Crane</t>
  </si>
  <si>
    <t>Disassemble (Y/N)</t>
  </si>
  <si>
    <t>Customer</t>
  </si>
  <si>
    <t>Total</t>
  </si>
  <si>
    <t>Total (hrs)</t>
  </si>
  <si>
    <t>Additional Time</t>
  </si>
  <si>
    <t xml:space="preserve">Total </t>
  </si>
  <si>
    <t>Travel</t>
  </si>
  <si>
    <t>Travel Miles</t>
  </si>
  <si>
    <t>Travel Time</t>
  </si>
  <si>
    <t>Per Diem</t>
  </si>
  <si>
    <t xml:space="preserve">Hotel </t>
  </si>
  <si>
    <t>Safety Meeting</t>
  </si>
  <si>
    <t>Other</t>
  </si>
  <si>
    <t>Miles</t>
  </si>
  <si>
    <t># Trucks</t>
  </si>
  <si>
    <t># Men</t>
  </si>
  <si>
    <t>Hours</t>
  </si>
  <si>
    <t># Days</t>
  </si>
  <si>
    <t># Rooms</t>
  </si>
  <si>
    <t># Nights</t>
  </si>
  <si>
    <t># Hours</t>
  </si>
  <si>
    <t xml:space="preserve">Safety  </t>
  </si>
  <si>
    <t>Y</t>
  </si>
  <si>
    <t>Inspection Type:</t>
  </si>
  <si>
    <t>&gt; 20 &lt; 50 Ton (per Hoist)</t>
  </si>
  <si>
    <t>&gt; 50 Ton (per Hoist)</t>
  </si>
  <si>
    <t>Rental ( &gt; 30 Feet)</t>
  </si>
  <si>
    <t>Manual &lt; 2 Ton Hoists</t>
  </si>
  <si>
    <t>Additional Request (Note)</t>
  </si>
  <si>
    <t>Total Units</t>
  </si>
  <si>
    <t>Floor Mount</t>
  </si>
  <si>
    <t>&gt; 10 Ton (Y/N)</t>
  </si>
  <si>
    <t>Total Cost</t>
  </si>
  <si>
    <t>Burden Rate</t>
  </si>
  <si>
    <t>Lifts</t>
  </si>
  <si>
    <t>Overtime</t>
  </si>
  <si>
    <t>Double Time</t>
  </si>
  <si>
    <t>Mileage</t>
  </si>
  <si>
    <t>Hotel</t>
  </si>
  <si>
    <t>Shop Supply</t>
  </si>
  <si>
    <t>INSPECTION SUB-TOTAL:</t>
  </si>
  <si>
    <t>Inspection SubTotal</t>
  </si>
  <si>
    <t>Auxiliary Hoists</t>
  </si>
  <si>
    <t>Curved Monorail</t>
  </si>
  <si>
    <t>Hoists</t>
  </si>
  <si>
    <t>Shop Gantry</t>
  </si>
  <si>
    <t>Low Value (Shop Supply)</t>
  </si>
  <si>
    <t>Miscellaneous Deduction</t>
  </si>
  <si>
    <t>Inspection Total</t>
  </si>
  <si>
    <t>BTH Devices</t>
  </si>
  <si>
    <t>Margin</t>
  </si>
  <si>
    <t>Vacuum Lifter</t>
  </si>
  <si>
    <t>(Limit to 150 in competitive situations only - outside regular territory)</t>
  </si>
  <si>
    <t>Summary</t>
  </si>
  <si>
    <t>Total Bridge Cranes</t>
  </si>
  <si>
    <t>Total Monorails</t>
  </si>
  <si>
    <t>Total Gantries</t>
  </si>
  <si>
    <t>total Labor Cost(OT&amp;DT)</t>
  </si>
  <si>
    <t>does not assume markup</t>
  </si>
  <si>
    <t>Labor (Hours)</t>
  </si>
  <si>
    <t>Labor Per Hour (Avg.)</t>
  </si>
  <si>
    <t>Labor Rate:</t>
  </si>
  <si>
    <t>Ground Man</t>
  </si>
  <si>
    <t>Regular labor</t>
  </si>
  <si>
    <t>Travel Rate</t>
  </si>
  <si>
    <t>Hoist Tech</t>
  </si>
  <si>
    <t>Customer Name</t>
  </si>
  <si>
    <t xml:space="preserve">    Quote:</t>
  </si>
  <si>
    <t>Quote To:</t>
  </si>
  <si>
    <t>Deliver To:</t>
  </si>
  <si>
    <t>Date:</t>
  </si>
  <si>
    <t xml:space="preserve">     Valid To:</t>
  </si>
  <si>
    <t>Customer #:</t>
  </si>
  <si>
    <t>Reference:</t>
  </si>
  <si>
    <t>Attention:</t>
  </si>
  <si>
    <t>PO#:</t>
  </si>
  <si>
    <t>Crane and Hoist Inspection</t>
  </si>
  <si>
    <t>Phone:</t>
  </si>
  <si>
    <t>Fax:</t>
  </si>
  <si>
    <t xml:space="preserve"> We are pleased to submit our quotation for the following:</t>
  </si>
  <si>
    <t>Line:</t>
  </si>
  <si>
    <t>Description:</t>
  </si>
  <si>
    <t>Qty:</t>
  </si>
  <si>
    <t>Unit Price:</t>
  </si>
  <si>
    <t>Amount:</t>
  </si>
  <si>
    <t>per your list of equipment which includes</t>
  </si>
  <si>
    <t xml:space="preserve">47 Hoist and Crane </t>
  </si>
  <si>
    <t xml:space="preserve">3 Spreader Bars </t>
  </si>
  <si>
    <t xml:space="preserve">Load test on </t>
  </si>
  <si>
    <t>Hi Speed will supply a man lift</t>
  </si>
  <si>
    <t>All work is quoted to be completed Monday through Friday with free and clear access to the work area.  Hi-Speed must have access to the work area for the duration of the job. Free and clear access is defined as Hi-Speed having full access to the work area without delays due to production, maintenance, and materials or equipment delayed by the customer. If there are any delays beyond the control of Hi-Speed additional charges will apply. Any work or materials outside the supplied scope will be a change order and additional charges will apply.</t>
  </si>
  <si>
    <t xml:space="preserve">All inspections will be conducted per Hi Speed's interpretation of OSHA 1910.179 &amp; ASME / ANSI B30.2 </t>
  </si>
  <si>
    <t>Inspections will be performed during the hours of Monday - Friday 7:00am - 3:30pm unless otherwise noted.</t>
  </si>
  <si>
    <t xml:space="preserve"> Please send a P.O number prior to service rendered.</t>
  </si>
  <si>
    <t>Unless specified elsewhere, price does not include taxes or freight</t>
  </si>
  <si>
    <t>Terms:</t>
  </si>
  <si>
    <t>Net 30</t>
  </si>
  <si>
    <t>Freight:</t>
  </si>
  <si>
    <t>Not Included</t>
  </si>
  <si>
    <t>Salesperson:</t>
  </si>
  <si>
    <t>Quoted By:</t>
  </si>
  <si>
    <t>BASED ON OUR STANDARD TERMS AND CONDITIONS</t>
  </si>
  <si>
    <t>Name</t>
  </si>
  <si>
    <t>Points</t>
  </si>
  <si>
    <t>Crane Class</t>
  </si>
  <si>
    <t>Compliance Culture</t>
  </si>
  <si>
    <t>Reliability Culture</t>
  </si>
  <si>
    <t>Safety Culture</t>
  </si>
  <si>
    <t>Budget</t>
  </si>
  <si>
    <t>F</t>
  </si>
  <si>
    <t>25-30</t>
  </si>
  <si>
    <t>e</t>
  </si>
  <si>
    <t>30-35</t>
  </si>
  <si>
    <t>d</t>
  </si>
  <si>
    <t>35-40</t>
  </si>
  <si>
    <t>c</t>
  </si>
  <si>
    <t>40-45</t>
  </si>
  <si>
    <t>b</t>
  </si>
  <si>
    <t>45-50</t>
  </si>
  <si>
    <t>a</t>
  </si>
  <si>
    <t>total</t>
  </si>
  <si>
    <t>Class A (Standby or Infrequent Service) Cranes</t>
  </si>
  <si>
    <t>A Class A crane has long periods of idleness and when used the traveling speeds are low and used for precise handling of loads. Cranes that fall under this classification often serve as a backup in case another crane goes down or they may be used in a maintenance setting where lifts are rarely required. They are often used as maintenance cranes or installation cranes.</t>
  </si>
  <si>
    <t>This type of crane is used at low traveling speeds with long periods of idleness. Typically, cranes in this classification may act as a back up unit in case another crane goes down or may be used in a maintenance setting that rarely requires lifts.</t>
  </si>
  <si>
    <t>Class B (Light Service) Cranes</t>
  </si>
  <si>
    <t>Class B cranes are also used at low speeds and low frequency. While these cranes may execute maximum capacity lifts, they are only used around 2-5 times per hour and the average lifting height is no more than 10 ft per lift. Class B cranes are typically found in repair shops or used with assembly and storage operations that involve light duty cycles.</t>
  </si>
  <si>
    <t>This type of crane is also used at low speeds and low frequency. While these cranes may perform 100% capacity lifts, they will only be used 2-5 times per hour with an average lifting height of no more than 10ft. per lift. These may be found in repair shops or assembly and storage operations with light duty cycles.</t>
  </si>
  <si>
    <t>Class C (Moderate Service) Cranes</t>
  </si>
  <si>
    <t>Class C cranes are the most common and are typified by loads that are, on average, 50% of the crane’s maximum operating capacity and involve a frequency of 5-10 lifts per hour. The average lifting height for Class C is 15 ft per lift, which is greater than the Class B height. These cranes are often found in paper mill machine rooms and machine shops.</t>
  </si>
  <si>
    <t>The most common classification is Class C. It is typified by loads that are, on average, 50% of the crane’s capacity with a frequency of 5-10 lifts per hour. The average lifting height of 15 ft per lift is also greater than the Class B height. These are used across industries and can be found in a variety of settings and roles.</t>
  </si>
  <si>
    <t>Class D (Heavy Service) Cranes</t>
  </si>
  <si>
    <t xml:space="preserve">Like Class C cranes, Class D cranes are used for loads that are, on average, 50% of the crane’s rated capacity. They differ from Class C cranes in that the lifts are done much more frequently: Class D allows for 10 to 20 lifts per hour at greater speeds than Class C and with a 15 ft average lifting height. Class D cranes can be found in lumber yards, foundries, warehouses, and repair shops. Note that magnet or bucket cranes are often Class D or above. </t>
  </si>
  <si>
    <t>Like the Class C, Class D loads typically are 50% of the rated capacity on average but are done with much greater frequency. Class D allows for 10-20 lifts per hour at greater speeds with a 15 ft average lifting height.  One may see a Class D in a heavy machine shop, lumber yard, foundries, or warehouses. Often the use of magnet or bucket cranes are Class D and above.</t>
  </si>
  <si>
    <t>Class E (Severe Service) Cranes</t>
  </si>
  <si>
    <t>Class E cranes are used to handle loads at or approaching their rated capacity and nearly every lift is performed at great speed. If a lift is performed more than 20 times in a single hour, the crane would be classified as Class E. Like Class D cranes, they often have magnetic capabilities. Lumber yards, cement mills, container handing, or scrap yards are some most common settings for Class E cranes.</t>
  </si>
  <si>
    <t>Class E cranes handle loads at or approaching rated capacity nearly every lift at great speed. If a lift is done more than 20 times in an hour it is classified as Class E type and most may have magnets or magnetic capability. Lumber yards, cement mills, or scrap yards are some common settings one may see a Class E.</t>
  </si>
  <si>
    <t>Class F (Continuous Severe Service) Cranes</t>
  </si>
  <si>
    <t>A Class F crane must also be able to handle continuous lifts at full load capacity and do so indefinitely. Such cranes require frequent maintenance and will typically have short operational lives. A Class F crane is usually an integral part of the total output of a facility and must be as reliable as possible to not halt production.</t>
  </si>
  <si>
    <t>A Class F crane must be able to handle continuous lifts at full load capacity indefinitely. These cranes will require frequent maintenance schedules and typically have short operational lives. A Class F crane is usually an integral part of the total output of facility and must be as reliable as possible to not halt production.</t>
  </si>
  <si>
    <t>Notes:</t>
  </si>
  <si>
    <t>Subtotal</t>
  </si>
  <si>
    <t>Brendan Zahn</t>
  </si>
  <si>
    <t xml:space="preserve">Custom Devices </t>
  </si>
  <si>
    <t>Body Harness</t>
  </si>
  <si>
    <t>Lanyard</t>
  </si>
  <si>
    <t>Periodic</t>
  </si>
  <si>
    <t xml:space="preserve">NOTES: </t>
  </si>
  <si>
    <t>Slings (Simple Chain/Nylon)</t>
  </si>
  <si>
    <t>Slings (Multiple Drops)</t>
  </si>
  <si>
    <t xml:space="preserve">Spreader Bar Simple </t>
  </si>
  <si>
    <t xml:space="preserve">Spreader Bar Complex </t>
  </si>
  <si>
    <t xml:space="preserve">Updated </t>
  </si>
  <si>
    <t>Travel Rate - Linked to rate top right</t>
  </si>
  <si>
    <t xml:space="preserve">Added additional BTH inspections </t>
  </si>
  <si>
    <t>OT and Double Time. OT should have been 1.5 times normal rate. It was the full 1.5 rate, not the .5 addition</t>
  </si>
  <si>
    <t xml:space="preserve">DT was the same miscalculation </t>
  </si>
  <si>
    <t xml:space="preserve">Updated reference cell on quote sheet </t>
  </si>
  <si>
    <t xml:space="preserve">Need to add back in load test into sheet as on previous </t>
  </si>
  <si>
    <t xml:space="preserve">Added notes section(quoted using closest techs, bring lift, special instructions etc </t>
  </si>
  <si>
    <t>Frequent</t>
  </si>
  <si>
    <t>BZ01132023</t>
  </si>
  <si>
    <t>556-1</t>
  </si>
  <si>
    <t xml:space="preserve">SuperSagless Corp </t>
  </si>
  <si>
    <t xml:space="preserve">2071 S Green St </t>
  </si>
  <si>
    <t xml:space="preserve">Tupelo 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</si>
</sst>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8" formatCode="&quot;$&quot;#,##0.00_);[Red]\(&quot;$&quot;#,##0.00\)"/>
    <numFmt numFmtId="44" formatCode="_(&quot;$&quot;* #,##0.00_);_(&quot;$&quot;* \(#,##0.00\);_(&quot;$&quot;* &quot;-&quot;??_);_(@_)"/>
    <numFmt numFmtId="164" formatCode="&quot;$&quot;#,##0"/>
  </numFmts>
  <fonts count="31" x14ac:knownFonts="1">
    <font>
      <sz val="10"/>
      <name val="Arial"/>
    </font>
    <font>
      <sz val="10"/>
      <name val="Arial"/>
      <family val="2"/>
    </font>
    <font>
      <sz val="8"/>
      <name val="Arial"/>
      <family val="2"/>
    </font>
    <font>
      <b/>
      <sz val="10"/>
      <name val="Arial"/>
      <family val="2"/>
    </font>
    <font>
      <u/>
      <sz val="10"/>
      <name val="Arial"/>
      <family val="2"/>
    </font>
    <font>
      <b/>
      <u/>
      <sz val="10"/>
      <name val="Arial"/>
      <family val="2"/>
    </font>
    <font>
      <sz val="10"/>
      <name val="Arial"/>
      <family val="2"/>
    </font>
    <font>
      <sz val="10"/>
      <name val="Arial"/>
      <family val="2"/>
    </font>
    <font>
      <u/>
      <sz val="10"/>
      <name val="Arial"/>
      <family val="2"/>
    </font>
    <font>
      <sz val="10"/>
      <name val="Arial"/>
      <family val="2"/>
    </font>
    <font>
      <b/>
      <sz val="18"/>
      <name val="Arial"/>
      <family val="2"/>
    </font>
    <font>
      <b/>
      <sz val="12"/>
      <color indexed="10"/>
      <name val="Arial"/>
      <family val="2"/>
    </font>
    <font>
      <u/>
      <sz val="10"/>
      <name val="Arial"/>
      <family val="2"/>
    </font>
    <font>
      <sz val="10"/>
      <color theme="0"/>
      <name val="Arial"/>
      <family val="2"/>
    </font>
    <font>
      <b/>
      <sz val="10"/>
      <color theme="0"/>
      <name val="Arial"/>
      <family val="2"/>
    </font>
    <font>
      <sz val="10"/>
      <name val="Arial"/>
      <family val="2"/>
    </font>
    <font>
      <b/>
      <sz val="11"/>
      <color theme="1"/>
      <name val="Calibri"/>
      <family val="2"/>
      <scheme val="minor"/>
    </font>
    <font>
      <sz val="10"/>
      <name val="Helv"/>
    </font>
    <font>
      <b/>
      <i/>
      <sz val="10"/>
      <color indexed="62"/>
      <name val="Helv"/>
    </font>
    <font>
      <b/>
      <i/>
      <sz val="10"/>
      <name val="Helv"/>
    </font>
    <font>
      <u/>
      <sz val="10"/>
      <color indexed="12"/>
      <name val="Arial"/>
      <family val="2"/>
    </font>
    <font>
      <i/>
      <sz val="10"/>
      <name val="Helv"/>
    </font>
    <font>
      <b/>
      <sz val="10"/>
      <name val="Helv"/>
    </font>
    <font>
      <sz val="10"/>
      <name val="Times New Roman"/>
      <family val="1"/>
    </font>
    <font>
      <sz val="8"/>
      <color indexed="10"/>
      <name val="Times New Roman"/>
      <family val="1"/>
    </font>
    <font>
      <sz val="10"/>
      <color theme="1"/>
      <name val="Times New Roman"/>
      <family val="1"/>
    </font>
    <font>
      <sz val="10"/>
      <color rgb="FFC00000"/>
      <name val="Times New Roman"/>
      <family val="1"/>
    </font>
    <font>
      <b/>
      <sz val="11"/>
      <color theme="1"/>
      <name val="Arial"/>
      <family val="2"/>
    </font>
    <font>
      <sz val="11"/>
      <color theme="1"/>
      <name val="Arial"/>
      <family val="2"/>
    </font>
    <font>
      <sz val="11"/>
      <color rgb="FF000000"/>
      <name val="Calibri"/>
      <family val="2"/>
      <scheme val="minor"/>
    </font>
    <font>
      <b/>
      <i/>
      <u/>
      <sz val="10"/>
      <name val="Arial"/>
      <family val="2"/>
    </font>
  </fonts>
  <fills count="8">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55"/>
      </left>
      <right style="thick">
        <color indexed="63"/>
      </right>
      <top style="thick">
        <color indexed="55"/>
      </top>
      <bottom style="thick">
        <color indexed="6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23"/>
      </bottom>
      <diagonal/>
    </border>
    <border>
      <left style="thin">
        <color indexed="23"/>
      </left>
      <right style="thin">
        <color indexed="23"/>
      </right>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right style="thin">
        <color indexed="23"/>
      </right>
      <top/>
      <bottom style="thin">
        <color indexed="23"/>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23"/>
      </right>
      <top style="thin">
        <color indexed="23"/>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23"/>
      </left>
      <right style="thin">
        <color indexed="23"/>
      </right>
      <top/>
      <bottom style="thin">
        <color theme="0" tint="-0.34998626667073579"/>
      </bottom>
      <diagonal/>
    </border>
    <border>
      <left style="thin">
        <color indexed="23"/>
      </left>
      <right/>
      <top/>
      <bottom style="thin">
        <color theme="0" tint="-0.34998626667073579"/>
      </bottom>
      <diagonal/>
    </border>
    <border>
      <left/>
      <right/>
      <top/>
      <bottom style="thin">
        <color theme="0" tint="-0.34998626667073579"/>
      </bottom>
      <diagonal/>
    </border>
    <border>
      <left/>
      <right style="thin">
        <color indexed="23"/>
      </right>
      <top/>
      <bottom style="thin">
        <color theme="0" tint="-0.34998626667073579"/>
      </bottom>
      <diagonal/>
    </border>
    <border>
      <left style="thin">
        <color indexed="64"/>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23"/>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23"/>
      </right>
      <top style="thin">
        <color indexed="23"/>
      </top>
      <bottom/>
      <diagonal/>
    </border>
    <border>
      <left style="thin">
        <color theme="0" tint="-0.34998626667073579"/>
      </left>
      <right style="thin">
        <color indexed="23"/>
      </right>
      <top style="thin">
        <color indexed="23"/>
      </top>
      <bottom style="thin">
        <color indexed="23"/>
      </bottom>
      <diagonal/>
    </border>
    <border>
      <left style="thin">
        <color theme="0" tint="-0.34998626667073579"/>
      </left>
      <right style="thin">
        <color indexed="23"/>
      </right>
      <top style="thin">
        <color indexed="23"/>
      </top>
      <bottom style="thin">
        <color theme="0" tint="-0.34998626667073579"/>
      </bottom>
      <diagonal/>
    </border>
    <border>
      <left style="thin">
        <color theme="0" tint="-0.34998626667073579"/>
      </left>
      <right style="thin">
        <color indexed="23"/>
      </right>
      <top/>
      <bottom/>
      <diagonal/>
    </border>
    <border>
      <left style="thin">
        <color theme="0" tint="-0.34998626667073579"/>
      </left>
      <right style="thin">
        <color indexed="23"/>
      </right>
      <top style="thin">
        <color theme="0" tint="-0.34998626667073579"/>
      </top>
      <bottom/>
      <diagonal/>
    </border>
    <border>
      <left/>
      <right/>
      <top style="thin">
        <color theme="0" tint="-0.34998626667073579"/>
      </top>
      <bottom style="thin">
        <color theme="0"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44" fontId="15" fillId="0" borderId="0" applyFont="0" applyFill="0" applyBorder="0" applyAlignment="0" applyProtection="0"/>
  </cellStyleXfs>
  <cellXfs count="270">
    <xf numFmtId="0" fontId="0" fillId="0" borderId="0" xfId="0"/>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0" fillId="0" borderId="0" xfId="0" applyAlignment="1">
      <alignment horizontal="center"/>
    </xf>
    <xf numFmtId="8" fontId="0" fillId="0" borderId="5" xfId="0" applyNumberFormat="1" applyBorder="1" applyAlignment="1">
      <alignment horizontal="center"/>
    </xf>
    <xf numFmtId="0" fontId="3" fillId="0" borderId="0" xfId="0" applyFont="1" applyAlignment="1">
      <alignment horizontal="center"/>
    </xf>
    <xf numFmtId="164" fontId="0" fillId="0" borderId="3" xfId="0" applyNumberFormat="1" applyBorder="1" applyAlignment="1">
      <alignment horizontal="center"/>
    </xf>
    <xf numFmtId="0" fontId="0" fillId="0" borderId="8" xfId="0" applyBorder="1"/>
    <xf numFmtId="0" fontId="3" fillId="0" borderId="9" xfId="0" applyFont="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3" fillId="0" borderId="0" xfId="0" applyFont="1" applyProtection="1">
      <protection locked="0"/>
    </xf>
    <xf numFmtId="0" fontId="0" fillId="0" borderId="0" xfId="0" applyProtection="1">
      <protection locked="0"/>
    </xf>
    <xf numFmtId="0" fontId="10" fillId="0" borderId="0" xfId="0" applyFont="1" applyAlignment="1" applyProtection="1">
      <alignment horizontal="left"/>
      <protection locked="0"/>
    </xf>
    <xf numFmtId="0" fontId="3" fillId="0" borderId="0" xfId="0" applyFont="1" applyAlignment="1" applyProtection="1">
      <alignment horizontal="left"/>
      <protection locked="0"/>
    </xf>
    <xf numFmtId="0" fontId="11" fillId="0" borderId="16" xfId="0" applyFont="1" applyBorder="1" applyAlignment="1" applyProtection="1">
      <alignment horizontal="center"/>
      <protection locked="0"/>
    </xf>
    <xf numFmtId="0" fontId="3" fillId="0" borderId="0" xfId="0" applyFont="1" applyAlignment="1" applyProtection="1">
      <alignment horizontal="right"/>
      <protection locked="0"/>
    </xf>
    <xf numFmtId="0" fontId="5" fillId="0" borderId="0" xfId="0" applyFont="1" applyProtection="1">
      <protection locked="0"/>
    </xf>
    <xf numFmtId="0" fontId="3" fillId="4" borderId="1"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6" fillId="0" borderId="0" xfId="0" applyFont="1" applyProtection="1">
      <protection locked="0"/>
    </xf>
    <xf numFmtId="0" fontId="3" fillId="4" borderId="3" xfId="0" applyFont="1" applyFill="1" applyBorder="1" applyAlignment="1" applyProtection="1">
      <alignment horizontal="center"/>
      <protection locked="0"/>
    </xf>
    <xf numFmtId="0" fontId="6" fillId="2" borderId="0" xfId="0" applyFont="1" applyFill="1" applyProtection="1">
      <protection locked="0"/>
    </xf>
    <xf numFmtId="0" fontId="3" fillId="4" borderId="18" xfId="0" applyFont="1" applyFill="1" applyBorder="1" applyAlignment="1" applyProtection="1">
      <alignment horizontal="center"/>
      <protection locked="0"/>
    </xf>
    <xf numFmtId="0" fontId="5" fillId="0" borderId="0" xfId="0" applyFont="1" applyAlignment="1" applyProtection="1">
      <alignment horizontal="center"/>
      <protection locked="0"/>
    </xf>
    <xf numFmtId="0" fontId="3" fillId="4" borderId="2" xfId="0" applyFont="1" applyFill="1" applyBorder="1" applyAlignment="1" applyProtection="1">
      <alignment horizontal="center"/>
      <protection locked="0"/>
    </xf>
    <xf numFmtId="1" fontId="3" fillId="4" borderId="3" xfId="0" applyNumberFormat="1" applyFont="1" applyFill="1" applyBorder="1" applyAlignment="1" applyProtection="1">
      <alignment horizontal="center"/>
      <protection locked="0"/>
    </xf>
    <xf numFmtId="6" fontId="3" fillId="4" borderId="1" xfId="0" applyNumberFormat="1"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1" fontId="3" fillId="4" borderId="5" xfId="0" applyNumberFormat="1" applyFont="1" applyFill="1" applyBorder="1" applyAlignment="1" applyProtection="1">
      <alignment horizontal="center"/>
      <protection locked="0"/>
    </xf>
    <xf numFmtId="6" fontId="3" fillId="4" borderId="17" xfId="0" applyNumberFormat="1" applyFont="1" applyFill="1" applyBorder="1" applyAlignment="1" applyProtection="1">
      <alignment horizontal="center"/>
      <protection locked="0"/>
    </xf>
    <xf numFmtId="6" fontId="3" fillId="4" borderId="3" xfId="0" applyNumberFormat="1" applyFont="1" applyFill="1" applyBorder="1" applyAlignment="1" applyProtection="1">
      <alignment horizontal="center"/>
      <protection locked="0"/>
    </xf>
    <xf numFmtId="2" fontId="3" fillId="4" borderId="3" xfId="0" applyNumberFormat="1" applyFont="1" applyFill="1" applyBorder="1" applyAlignment="1" applyProtection="1">
      <alignment horizontal="center"/>
      <protection locked="0"/>
    </xf>
    <xf numFmtId="0" fontId="7" fillId="0" borderId="0" xfId="0" applyFont="1" applyProtection="1">
      <protection locked="0"/>
    </xf>
    <xf numFmtId="0" fontId="3" fillId="4" borderId="0" xfId="0" applyFont="1" applyFill="1" applyProtection="1">
      <protection locked="0"/>
    </xf>
    <xf numFmtId="0" fontId="3" fillId="4" borderId="0" xfId="0" applyFont="1" applyFill="1" applyAlignment="1" applyProtection="1">
      <alignment horizontal="center"/>
      <protection locked="0"/>
    </xf>
    <xf numFmtId="0" fontId="3" fillId="3" borderId="0" xfId="0" applyFont="1" applyFill="1" applyProtection="1">
      <protection locked="0"/>
    </xf>
    <xf numFmtId="0" fontId="0" fillId="3" borderId="0" xfId="0" applyFill="1" applyAlignment="1" applyProtection="1">
      <alignment horizontal="center"/>
      <protection locked="0"/>
    </xf>
    <xf numFmtId="0" fontId="8" fillId="0" borderId="19" xfId="0" applyFont="1" applyBorder="1" applyProtection="1">
      <protection locked="0"/>
    </xf>
    <xf numFmtId="0" fontId="4" fillId="0" borderId="19" xfId="0" applyFont="1" applyBorder="1" applyAlignment="1" applyProtection="1">
      <alignment horizontal="center"/>
      <protection locked="0"/>
    </xf>
    <xf numFmtId="0" fontId="7" fillId="0" borderId="20" xfId="0" applyFont="1" applyBorder="1" applyProtection="1">
      <protection locked="0"/>
    </xf>
    <xf numFmtId="0" fontId="0" fillId="0" borderId="20" xfId="0" applyBorder="1" applyAlignment="1" applyProtection="1">
      <alignment horizontal="center"/>
      <protection locked="0"/>
    </xf>
    <xf numFmtId="0" fontId="0" fillId="0" borderId="21" xfId="0" applyBorder="1" applyProtection="1">
      <protection locked="0"/>
    </xf>
    <xf numFmtId="0" fontId="0" fillId="0" borderId="21" xfId="0" applyBorder="1" applyAlignment="1" applyProtection="1">
      <alignment horizontal="center"/>
      <protection locked="0"/>
    </xf>
    <xf numFmtId="0" fontId="0" fillId="0" borderId="2" xfId="0" applyBorder="1" applyAlignment="1">
      <alignment horizontal="center"/>
    </xf>
    <xf numFmtId="0" fontId="7" fillId="0" borderId="3" xfId="0" applyFont="1" applyBorder="1" applyAlignment="1">
      <alignment horizontal="center"/>
    </xf>
    <xf numFmtId="44" fontId="0" fillId="0" borderId="3" xfId="0" applyNumberFormat="1" applyBorder="1" applyAlignment="1">
      <alignment horizontal="center"/>
    </xf>
    <xf numFmtId="8"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8" fontId="0" fillId="0" borderId="6" xfId="0" applyNumberFormat="1" applyBorder="1" applyAlignment="1">
      <alignment horizontal="center"/>
    </xf>
    <xf numFmtId="0" fontId="7" fillId="0" borderId="0" xfId="0" applyFont="1" applyAlignment="1">
      <alignment horizontal="center"/>
    </xf>
    <xf numFmtId="8" fontId="0" fillId="0" borderId="0" xfId="0" applyNumberFormat="1" applyAlignment="1">
      <alignment horizontal="center"/>
    </xf>
    <xf numFmtId="0" fontId="0" fillId="0" borderId="7" xfId="0" applyBorder="1" applyAlignment="1">
      <alignment horizontal="center"/>
    </xf>
    <xf numFmtId="6" fontId="0" fillId="0" borderId="0" xfId="0" applyNumberFormat="1" applyAlignment="1">
      <alignment horizontal="center"/>
    </xf>
    <xf numFmtId="6" fontId="0" fillId="0" borderId="3" xfId="0" applyNumberFormat="1" applyBorder="1" applyAlignment="1">
      <alignment horizontal="center"/>
    </xf>
    <xf numFmtId="44" fontId="9" fillId="0" borderId="3" xfId="1" applyFont="1" applyFill="1" applyBorder="1" applyAlignment="1" applyProtection="1">
      <alignment horizontal="center"/>
    </xf>
    <xf numFmtId="44" fontId="0" fillId="0" borderId="3" xfId="1" applyFont="1" applyFill="1" applyBorder="1" applyAlignment="1" applyProtection="1">
      <alignment horizontal="center"/>
    </xf>
    <xf numFmtId="44" fontId="0" fillId="0" borderId="0" xfId="1" applyFont="1" applyFill="1" applyAlignment="1" applyProtection="1">
      <alignment horizontal="center"/>
    </xf>
    <xf numFmtId="44" fontId="0" fillId="0" borderId="0" xfId="1" applyFont="1" applyFill="1" applyAlignment="1" applyProtection="1">
      <alignment horizontal="center"/>
      <protection locked="0"/>
    </xf>
    <xf numFmtId="8" fontId="3" fillId="0" borderId="3" xfId="0" applyNumberFormat="1" applyFont="1" applyBorder="1" applyAlignment="1">
      <alignment horizontal="center"/>
    </xf>
    <xf numFmtId="8" fontId="3" fillId="0" borderId="0" xfId="0" applyNumberFormat="1" applyFont="1" applyAlignment="1">
      <alignment horizontal="center"/>
    </xf>
    <xf numFmtId="10" fontId="3" fillId="0" borderId="0" xfId="2" applyNumberFormat="1" applyFont="1" applyFill="1" applyAlignment="1" applyProtection="1">
      <alignment horizontal="center"/>
    </xf>
    <xf numFmtId="0" fontId="0" fillId="0" borderId="11" xfId="0" applyBorder="1"/>
    <xf numFmtId="0" fontId="6" fillId="0" borderId="0" xfId="0" applyFont="1" applyAlignment="1">
      <alignment horizontal="left"/>
    </xf>
    <xf numFmtId="39" fontId="0" fillId="0" borderId="0" xfId="1" applyNumberFormat="1" applyFont="1" applyFill="1" applyBorder="1" applyAlignment="1" applyProtection="1">
      <alignment horizontal="center"/>
    </xf>
    <xf numFmtId="0" fontId="0" fillId="0" borderId="12" xfId="0" applyBorder="1" applyAlignment="1">
      <alignment horizontal="center"/>
    </xf>
    <xf numFmtId="0" fontId="0" fillId="0" borderId="0" xfId="0" applyAlignment="1">
      <alignment horizontal="left"/>
    </xf>
    <xf numFmtId="0" fontId="6" fillId="0" borderId="0" xfId="0" applyFont="1" applyAlignment="1">
      <alignment horizontal="right"/>
    </xf>
    <xf numFmtId="7" fontId="12" fillId="0" borderId="0" xfId="1" applyNumberFormat="1" applyFont="1" applyFill="1" applyBorder="1" applyAlignment="1" applyProtection="1">
      <alignment horizontal="center"/>
    </xf>
    <xf numFmtId="0" fontId="3" fillId="0" borderId="0" xfId="0" applyFont="1" applyAlignment="1">
      <alignment horizontal="right"/>
    </xf>
    <xf numFmtId="7" fontId="0" fillId="0" borderId="0" xfId="1" applyNumberFormat="1" applyFont="1" applyFill="1" applyBorder="1" applyAlignment="1" applyProtection="1">
      <alignment horizontal="center"/>
    </xf>
    <xf numFmtId="0" fontId="0" fillId="0" borderId="13" xfId="0" applyBorder="1"/>
    <xf numFmtId="0" fontId="3" fillId="0" borderId="14" xfId="0" applyFont="1" applyBorder="1" applyAlignment="1">
      <alignment horizontal="center"/>
    </xf>
    <xf numFmtId="7" fontId="3" fillId="0" borderId="14" xfId="0" applyNumberFormat="1"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Protection="1">
      <protection locked="0"/>
    </xf>
    <xf numFmtId="0" fontId="3" fillId="4" borderId="3" xfId="0" applyFont="1" applyFill="1" applyBorder="1" applyAlignment="1">
      <alignment horizontal="center"/>
    </xf>
    <xf numFmtId="2" fontId="0" fillId="0" borderId="0" xfId="1" applyNumberFormat="1" applyFont="1" applyFill="1" applyBorder="1" applyAlignment="1" applyProtection="1">
      <alignment horizontal="center"/>
    </xf>
    <xf numFmtId="0" fontId="1" fillId="0" borderId="0" xfId="0" applyFont="1" applyAlignment="1" applyProtection="1">
      <alignment horizontal="center"/>
      <protection locked="0"/>
    </xf>
    <xf numFmtId="7" fontId="0" fillId="0" borderId="0" xfId="0" applyNumberFormat="1" applyAlignment="1" applyProtection="1">
      <alignment horizontal="center"/>
      <protection locked="0"/>
    </xf>
    <xf numFmtId="44" fontId="0" fillId="5" borderId="25" xfId="1" applyFont="1" applyFill="1" applyBorder="1" applyAlignment="1" applyProtection="1">
      <alignment horizontal="center"/>
      <protection locked="0"/>
    </xf>
    <xf numFmtId="44" fontId="0" fillId="6" borderId="3" xfId="1" applyFont="1" applyFill="1" applyBorder="1" applyAlignment="1" applyProtection="1">
      <alignment horizontal="center"/>
    </xf>
    <xf numFmtId="44" fontId="9" fillId="6" borderId="3" xfId="1" applyFont="1" applyFill="1" applyBorder="1" applyAlignment="1" applyProtection="1">
      <alignment horizontal="center"/>
    </xf>
    <xf numFmtId="0" fontId="3" fillId="0" borderId="10" xfId="0" applyFont="1" applyBorder="1" applyAlignment="1" applyProtection="1">
      <alignment horizontal="center"/>
      <protection locked="0"/>
    </xf>
    <xf numFmtId="0" fontId="17" fillId="0" borderId="0" xfId="0" applyFont="1"/>
    <xf numFmtId="0" fontId="18" fillId="0" borderId="0" xfId="0" applyFont="1"/>
    <xf numFmtId="0" fontId="19" fillId="0" borderId="0" xfId="0" applyFont="1"/>
    <xf numFmtId="0" fontId="19" fillId="0" borderId="26" xfId="0" applyFont="1" applyBorder="1"/>
    <xf numFmtId="0" fontId="17" fillId="7" borderId="1" xfId="0" applyFont="1" applyFill="1" applyBorder="1" applyAlignment="1">
      <alignment horizontal="right"/>
    </xf>
    <xf numFmtId="0" fontId="17" fillId="0" borderId="27" xfId="0" applyFont="1" applyBorder="1" applyAlignment="1">
      <alignment horizontal="center"/>
    </xf>
    <xf numFmtId="0" fontId="17" fillId="7" borderId="28" xfId="0" applyFont="1" applyFill="1" applyBorder="1"/>
    <xf numFmtId="0" fontId="17" fillId="7" borderId="29" xfId="0" applyFont="1" applyFill="1" applyBorder="1"/>
    <xf numFmtId="0" fontId="17" fillId="0" borderId="30" xfId="0" applyFont="1" applyBorder="1" applyAlignment="1">
      <alignment horizontal="right"/>
    </xf>
    <xf numFmtId="0" fontId="17" fillId="0" borderId="30" xfId="0" applyFont="1" applyBorder="1" applyAlignment="1">
      <alignment horizontal="center"/>
    </xf>
    <xf numFmtId="0" fontId="17" fillId="0" borderId="33" xfId="0" applyFont="1" applyBorder="1" applyAlignment="1">
      <alignment horizontal="center"/>
    </xf>
    <xf numFmtId="0" fontId="17" fillId="0" borderId="27" xfId="0" applyFont="1" applyBorder="1"/>
    <xf numFmtId="0" fontId="17" fillId="7" borderId="1" xfId="0" applyFont="1" applyFill="1" applyBorder="1" applyAlignment="1">
      <alignment horizontal="left"/>
    </xf>
    <xf numFmtId="0" fontId="17" fillId="0" borderId="31" xfId="0" applyFont="1" applyBorder="1" applyAlignment="1">
      <alignment horizontal="center"/>
    </xf>
    <xf numFmtId="0" fontId="17" fillId="0" borderId="32" xfId="0" applyFont="1" applyBorder="1" applyAlignment="1">
      <alignment horizontal="center"/>
    </xf>
    <xf numFmtId="0" fontId="22" fillId="0" borderId="0" xfId="0" applyFont="1"/>
    <xf numFmtId="0" fontId="17" fillId="0" borderId="17" xfId="0" applyFont="1" applyBorder="1" applyAlignment="1" applyProtection="1">
      <alignment horizontal="center"/>
      <protection locked="0"/>
    </xf>
    <xf numFmtId="8" fontId="17" fillId="0" borderId="17" xfId="4" applyNumberFormat="1" applyFont="1" applyBorder="1" applyAlignment="1" applyProtection="1">
      <alignment horizontal="center"/>
      <protection locked="0"/>
    </xf>
    <xf numFmtId="44" fontId="17" fillId="0" borderId="17" xfId="4" applyFont="1" applyBorder="1" applyAlignment="1">
      <alignment horizontal="right"/>
    </xf>
    <xf numFmtId="0" fontId="17" fillId="0" borderId="27" xfId="0" applyFont="1" applyBorder="1" applyAlignment="1" applyProtection="1">
      <alignment horizontal="center"/>
      <protection locked="0"/>
    </xf>
    <xf numFmtId="0" fontId="17" fillId="0" borderId="0" xfId="0" applyFont="1" applyAlignment="1">
      <alignment horizontal="center"/>
    </xf>
    <xf numFmtId="0" fontId="17" fillId="7" borderId="2" xfId="0" applyFont="1" applyFill="1" applyBorder="1"/>
    <xf numFmtId="0" fontId="17" fillId="0" borderId="32" xfId="0" applyFont="1" applyBorder="1"/>
    <xf numFmtId="0" fontId="17" fillId="7" borderId="35" xfId="0" applyFont="1" applyFill="1" applyBorder="1"/>
    <xf numFmtId="0" fontId="22" fillId="0" borderId="0" xfId="0" applyFont="1" applyAlignment="1" applyProtection="1">
      <alignment horizontal="left"/>
      <protection locked="0"/>
    </xf>
    <xf numFmtId="44" fontId="17" fillId="0" borderId="31" xfId="4" applyFont="1" applyBorder="1" applyAlignment="1">
      <alignment horizontal="right"/>
    </xf>
    <xf numFmtId="0" fontId="0" fillId="0" borderId="3" xfId="0" applyBorder="1" applyAlignment="1">
      <alignment horizontal="center" wrapText="1"/>
    </xf>
    <xf numFmtId="9" fontId="0" fillId="0" borderId="3" xfId="0" applyNumberForma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0" fillId="0" borderId="42" xfId="0" applyBorder="1" applyAlignment="1">
      <alignment horizontal="center" wrapText="1"/>
    </xf>
    <xf numFmtId="0" fontId="0" fillId="0" borderId="5"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10" fontId="0" fillId="0" borderId="46" xfId="2" applyNumberFormat="1" applyFont="1" applyBorder="1" applyAlignment="1">
      <alignment horizontal="center" wrapText="1"/>
    </xf>
    <xf numFmtId="0" fontId="0" fillId="0" borderId="47" xfId="0" applyBorder="1" applyAlignment="1">
      <alignment horizontal="center" wrapText="1"/>
    </xf>
    <xf numFmtId="16" fontId="0" fillId="0" borderId="39" xfId="0" applyNumberFormat="1" applyBorder="1" applyAlignment="1">
      <alignment horizontal="center" wrapText="1"/>
    </xf>
    <xf numFmtId="9" fontId="0" fillId="0" borderId="41" xfId="0" applyNumberFormat="1" applyBorder="1" applyAlignment="1">
      <alignment horizontal="center" wrapText="1"/>
    </xf>
    <xf numFmtId="9" fontId="0" fillId="0" borderId="0" xfId="0" applyNumberFormat="1" applyAlignment="1">
      <alignment horizontal="center"/>
    </xf>
    <xf numFmtId="0" fontId="27" fillId="0" borderId="0" xfId="0" applyFont="1" applyAlignment="1">
      <alignment horizontal="left" vertical="center"/>
    </xf>
    <xf numFmtId="8" fontId="13" fillId="0" borderId="48" xfId="0" applyNumberFormat="1" applyFont="1" applyBorder="1" applyProtection="1">
      <protection locked="0"/>
    </xf>
    <xf numFmtId="0" fontId="14" fillId="0" borderId="49" xfId="0" applyFont="1" applyBorder="1" applyProtection="1">
      <protection locked="0"/>
    </xf>
    <xf numFmtId="44" fontId="0" fillId="5" borderId="50" xfId="1" applyFont="1" applyFill="1" applyBorder="1" applyProtection="1">
      <protection locked="0"/>
    </xf>
    <xf numFmtId="0" fontId="3" fillId="0" borderId="15" xfId="0" applyFont="1" applyBorder="1" applyProtection="1">
      <protection locked="0"/>
    </xf>
    <xf numFmtId="0" fontId="17" fillId="0" borderId="0" xfId="0" applyFont="1" applyAlignment="1" applyProtection="1">
      <alignment horizontal="center"/>
      <protection locked="0"/>
    </xf>
    <xf numFmtId="0" fontId="17" fillId="0" borderId="58" xfId="0" applyFont="1" applyBorder="1" applyAlignment="1" applyProtection="1">
      <alignment horizontal="center"/>
      <protection locked="0"/>
    </xf>
    <xf numFmtId="44" fontId="17" fillId="0" borderId="52" xfId="4" applyFont="1" applyBorder="1" applyAlignment="1" applyProtection="1">
      <alignment horizontal="center"/>
      <protection locked="0"/>
    </xf>
    <xf numFmtId="0" fontId="17" fillId="0" borderId="59" xfId="0" applyFont="1" applyBorder="1" applyAlignment="1" applyProtection="1">
      <alignment horizontal="center"/>
      <protection locked="0"/>
    </xf>
    <xf numFmtId="0" fontId="17" fillId="0" borderId="60" xfId="0" applyFont="1" applyBorder="1" applyAlignment="1" applyProtection="1">
      <alignment horizontal="center"/>
      <protection locked="0"/>
    </xf>
    <xf numFmtId="0" fontId="17" fillId="0" borderId="61" xfId="0" applyFont="1" applyBorder="1" applyAlignment="1" applyProtection="1">
      <alignment horizontal="center"/>
      <protection locked="0"/>
    </xf>
    <xf numFmtId="44" fontId="17" fillId="0" borderId="58" xfId="4" applyFont="1" applyBorder="1" applyAlignment="1" applyProtection="1">
      <alignment horizontal="center"/>
      <protection locked="0"/>
    </xf>
    <xf numFmtId="44" fontId="17" fillId="0" borderId="65" xfId="4" applyFont="1" applyBorder="1" applyAlignment="1" applyProtection="1">
      <alignment horizontal="center"/>
      <protection locked="0"/>
    </xf>
    <xf numFmtId="44" fontId="17" fillId="0" borderId="66" xfId="4" applyFont="1" applyBorder="1" applyAlignment="1" applyProtection="1">
      <alignment horizontal="center"/>
      <protection locked="0"/>
    </xf>
    <xf numFmtId="0" fontId="17" fillId="0" borderId="65" xfId="0" applyFont="1" applyBorder="1" applyAlignment="1" applyProtection="1">
      <alignment horizontal="center"/>
      <protection locked="0"/>
    </xf>
    <xf numFmtId="0" fontId="17" fillId="0" borderId="71" xfId="0" applyFont="1" applyBorder="1"/>
    <xf numFmtId="0" fontId="17" fillId="0" borderId="0" xfId="0" applyFont="1" applyAlignment="1">
      <alignment horizontal="right"/>
    </xf>
    <xf numFmtId="0" fontId="17" fillId="0" borderId="54" xfId="0" applyFont="1" applyBorder="1" applyAlignment="1">
      <alignment horizontal="right"/>
    </xf>
    <xf numFmtId="0" fontId="17" fillId="0" borderId="59" xfId="0" applyFont="1" applyBorder="1" applyAlignment="1">
      <alignment horizontal="right"/>
    </xf>
    <xf numFmtId="0" fontId="17" fillId="0" borderId="68" xfId="0" applyFont="1" applyBorder="1"/>
    <xf numFmtId="44" fontId="17" fillId="0" borderId="58" xfId="4" applyFont="1" applyBorder="1" applyAlignment="1"/>
    <xf numFmtId="44" fontId="17" fillId="0" borderId="60" xfId="4" applyFont="1" applyBorder="1" applyAlignment="1" applyProtection="1">
      <alignment horizontal="center"/>
      <protection locked="0"/>
    </xf>
    <xf numFmtId="44" fontId="17" fillId="0" borderId="76" xfId="4" applyFont="1" applyBorder="1" applyAlignment="1">
      <alignment horizontal="right"/>
    </xf>
    <xf numFmtId="0" fontId="17" fillId="7" borderId="78" xfId="0" applyFont="1" applyFill="1" applyBorder="1" applyAlignment="1">
      <alignment horizontal="right"/>
    </xf>
    <xf numFmtId="0" fontId="17" fillId="7" borderId="77" xfId="0" applyFont="1" applyFill="1" applyBorder="1" applyAlignment="1">
      <alignment horizontal="left"/>
    </xf>
    <xf numFmtId="0" fontId="17" fillId="0" borderId="76" xfId="0" applyFont="1" applyBorder="1" applyAlignment="1" applyProtection="1">
      <alignment horizontal="center"/>
      <protection locked="0"/>
    </xf>
    <xf numFmtId="0" fontId="17" fillId="0" borderId="79" xfId="0" applyFont="1" applyBorder="1" applyAlignment="1" applyProtection="1">
      <alignment horizontal="center"/>
      <protection locked="0"/>
    </xf>
    <xf numFmtId="0" fontId="17" fillId="0" borderId="71" xfId="0" applyFont="1" applyBorder="1" applyAlignment="1" applyProtection="1">
      <alignment horizontal="center"/>
      <protection locked="0"/>
    </xf>
    <xf numFmtId="0" fontId="17" fillId="0" borderId="80" xfId="0" applyFont="1" applyBorder="1" applyAlignment="1" applyProtection="1">
      <alignment horizontal="center"/>
      <protection locked="0"/>
    </xf>
    <xf numFmtId="0" fontId="17" fillId="0" borderId="26" xfId="0" applyFont="1" applyBorder="1"/>
    <xf numFmtId="0" fontId="30" fillId="4" borderId="0" xfId="0" applyFont="1" applyFill="1" applyProtection="1">
      <protection locked="0"/>
    </xf>
    <xf numFmtId="0" fontId="0" fillId="4" borderId="0" xfId="0" applyFill="1" applyProtection="1">
      <protection locked="0"/>
    </xf>
    <xf numFmtId="44" fontId="0" fillId="0" borderId="0" xfId="0" applyNumberFormat="1" applyAlignment="1">
      <alignment horizontal="center"/>
    </xf>
    <xf numFmtId="0" fontId="0" fillId="6" borderId="0" xfId="0" applyFill="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7" fillId="0" borderId="1" xfId="0" applyFont="1" applyBorder="1" applyAlignment="1" applyProtection="1">
      <alignment horizontal="center"/>
      <protection locked="0"/>
    </xf>
    <xf numFmtId="0" fontId="17" fillId="7" borderId="2" xfId="0" applyFont="1" applyFill="1" applyBorder="1" applyAlignment="1">
      <alignment horizontal="left"/>
    </xf>
    <xf numFmtId="0" fontId="17" fillId="7" borderId="28" xfId="0" applyFont="1" applyFill="1" applyBorder="1" applyAlignment="1">
      <alignment horizontal="left"/>
    </xf>
    <xf numFmtId="14" fontId="17" fillId="0" borderId="1" xfId="0" applyNumberFormat="1" applyFont="1" applyBorder="1" applyAlignment="1" applyProtection="1">
      <alignment horizontal="center"/>
      <protection locked="0"/>
    </xf>
    <xf numFmtId="0" fontId="17" fillId="0" borderId="4"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4" xfId="0" applyFont="1" applyBorder="1" applyAlignment="1" applyProtection="1">
      <alignment horizontal="left"/>
      <protection locked="0"/>
    </xf>
    <xf numFmtId="0" fontId="17" fillId="0" borderId="30" xfId="0" applyFont="1" applyBorder="1" applyAlignment="1" applyProtection="1">
      <alignment horizontal="left"/>
      <protection locked="0"/>
    </xf>
    <xf numFmtId="0" fontId="17" fillId="0" borderId="31" xfId="0" applyFont="1" applyBorder="1" applyAlignment="1" applyProtection="1">
      <alignment horizontal="left"/>
      <protection locked="0"/>
    </xf>
    <xf numFmtId="0" fontId="17" fillId="0" borderId="32" xfId="0" applyFont="1" applyBorder="1" applyAlignment="1" applyProtection="1">
      <alignment horizontal="left"/>
      <protection locked="0"/>
    </xf>
    <xf numFmtId="0" fontId="17" fillId="0" borderId="0" xfId="0" applyFont="1" applyAlignment="1" applyProtection="1">
      <alignment horizontal="left"/>
      <protection locked="0"/>
    </xf>
    <xf numFmtId="0" fontId="17" fillId="0" borderId="33" xfId="0" applyFont="1" applyBorder="1" applyAlignment="1" applyProtection="1">
      <alignment horizontal="left"/>
      <protection locked="0"/>
    </xf>
    <xf numFmtId="0" fontId="20" fillId="0" borderId="32" xfId="3" applyBorder="1" applyAlignment="1" applyProtection="1">
      <alignment horizontal="left"/>
      <protection locked="0"/>
    </xf>
    <xf numFmtId="0" fontId="17" fillId="0" borderId="7" xfId="0" applyFont="1" applyBorder="1" applyAlignment="1" applyProtection="1">
      <alignment horizontal="left"/>
      <protection locked="0"/>
    </xf>
    <xf numFmtId="0" fontId="17" fillId="0" borderId="26" xfId="0" applyFont="1" applyBorder="1" applyAlignment="1" applyProtection="1">
      <alignment horizontal="left"/>
      <protection locked="0"/>
    </xf>
    <xf numFmtId="0" fontId="17" fillId="0" borderId="34" xfId="0" applyFont="1" applyBorder="1" applyAlignment="1" applyProtection="1">
      <alignment horizontal="left"/>
      <protection locked="0"/>
    </xf>
    <xf numFmtId="0" fontId="17" fillId="0" borderId="4" xfId="0" applyFont="1" applyBorder="1" applyAlignment="1" applyProtection="1">
      <alignment horizontal="center"/>
      <protection locked="0"/>
    </xf>
    <xf numFmtId="0" fontId="17" fillId="0" borderId="31" xfId="0" applyFont="1" applyBorder="1" applyAlignment="1" applyProtection="1">
      <alignment horizontal="center"/>
      <protection locked="0"/>
    </xf>
    <xf numFmtId="0" fontId="17" fillId="0" borderId="2" xfId="0" applyFont="1" applyBorder="1" applyAlignment="1" applyProtection="1">
      <alignment horizontal="left"/>
      <protection locked="0"/>
    </xf>
    <xf numFmtId="0" fontId="17" fillId="0" borderId="29" xfId="0" applyFont="1" applyBorder="1" applyAlignment="1" applyProtection="1">
      <alignment horizontal="left"/>
      <protection locked="0"/>
    </xf>
    <xf numFmtId="0" fontId="17" fillId="0" borderId="32" xfId="0" applyFont="1" applyBorder="1" applyAlignment="1" applyProtection="1">
      <alignment horizontal="center"/>
      <protection locked="0"/>
    </xf>
    <xf numFmtId="0" fontId="17" fillId="0" borderId="33" xfId="0" applyFont="1" applyBorder="1" applyAlignment="1" applyProtection="1">
      <alignment horizontal="center"/>
      <protection locked="0"/>
    </xf>
    <xf numFmtId="0" fontId="17" fillId="0" borderId="0" xfId="0" applyFont="1" applyAlignment="1" applyProtection="1">
      <alignment horizontal="center"/>
      <protection locked="0"/>
    </xf>
    <xf numFmtId="0" fontId="23" fillId="0" borderId="59" xfId="0" applyFont="1" applyBorder="1" applyAlignment="1" applyProtection="1">
      <alignment horizontal="left"/>
      <protection locked="0"/>
    </xf>
    <xf numFmtId="0" fontId="23" fillId="0" borderId="81" xfId="0" applyFont="1" applyBorder="1" applyAlignment="1" applyProtection="1">
      <alignment horizontal="left"/>
      <protection locked="0"/>
    </xf>
    <xf numFmtId="0" fontId="23" fillId="0" borderId="75" xfId="0" applyFont="1" applyBorder="1" applyAlignment="1" applyProtection="1">
      <alignment horizontal="left"/>
      <protection locked="0"/>
    </xf>
    <xf numFmtId="0" fontId="17" fillId="0" borderId="7" xfId="0" applyFont="1" applyBorder="1" applyAlignment="1" applyProtection="1">
      <alignment horizontal="center"/>
      <protection locked="0"/>
    </xf>
    <xf numFmtId="0" fontId="17" fillId="0" borderId="34"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21" fillId="0" borderId="0" xfId="0" applyFont="1" applyAlignment="1">
      <alignment horizontal="left"/>
    </xf>
    <xf numFmtId="0" fontId="23" fillId="0" borderId="4" xfId="0" applyFont="1" applyBorder="1" applyAlignment="1" applyProtection="1">
      <alignment horizontal="left"/>
      <protection locked="0"/>
    </xf>
    <xf numFmtId="0" fontId="23" fillId="0" borderId="30" xfId="0" applyFont="1" applyBorder="1" applyAlignment="1" applyProtection="1">
      <alignment horizontal="left"/>
      <protection locked="0"/>
    </xf>
    <xf numFmtId="0" fontId="23" fillId="0" borderId="31" xfId="0" applyFont="1" applyBorder="1" applyAlignment="1" applyProtection="1">
      <alignment horizontal="left"/>
      <protection locked="0"/>
    </xf>
    <xf numFmtId="0" fontId="23" fillId="0" borderId="53" xfId="0" applyFont="1" applyBorder="1" applyAlignment="1" applyProtection="1">
      <alignment horizontal="left"/>
      <protection locked="0"/>
    </xf>
    <xf numFmtId="0" fontId="23" fillId="0" borderId="54" xfId="0" applyFont="1" applyBorder="1" applyAlignment="1" applyProtection="1">
      <alignment horizontal="left"/>
      <protection locked="0"/>
    </xf>
    <xf numFmtId="0" fontId="23" fillId="0" borderId="55" xfId="0" applyFont="1" applyBorder="1" applyAlignment="1" applyProtection="1">
      <alignment horizontal="left"/>
      <protection locked="0"/>
    </xf>
    <xf numFmtId="0" fontId="26" fillId="0" borderId="74" xfId="0" applyFont="1" applyBorder="1" applyAlignment="1">
      <alignment horizontal="center"/>
    </xf>
    <xf numFmtId="0" fontId="26" fillId="0" borderId="54" xfId="0" applyFont="1" applyBorder="1" applyAlignment="1">
      <alignment horizontal="center"/>
    </xf>
    <xf numFmtId="0" fontId="26" fillId="0" borderId="73" xfId="0" applyFont="1" applyBorder="1" applyAlignment="1">
      <alignment horizontal="center"/>
    </xf>
    <xf numFmtId="0" fontId="17" fillId="0" borderId="0" xfId="0" applyFont="1" applyAlignment="1">
      <alignment horizontal="center"/>
    </xf>
    <xf numFmtId="0" fontId="23" fillId="0" borderId="57" xfId="0" applyFont="1" applyBorder="1" applyAlignment="1" applyProtection="1">
      <alignment horizontal="left"/>
      <protection locked="0"/>
    </xf>
    <xf numFmtId="0" fontId="23" fillId="0" borderId="51" xfId="0" applyFont="1" applyBorder="1" applyAlignment="1" applyProtection="1">
      <alignment horizontal="left"/>
      <protection locked="0"/>
    </xf>
    <xf numFmtId="0" fontId="23" fillId="0" borderId="62" xfId="0" applyFont="1" applyBorder="1" applyAlignment="1" applyProtection="1">
      <alignment horizontal="left"/>
      <protection locked="0"/>
    </xf>
    <xf numFmtId="0" fontId="23" fillId="0" borderId="64" xfId="0" applyFont="1" applyBorder="1" applyAlignment="1" applyProtection="1">
      <alignment horizontal="left"/>
      <protection locked="0"/>
    </xf>
    <xf numFmtId="0" fontId="23" fillId="0" borderId="56" xfId="0" applyFont="1" applyBorder="1" applyAlignment="1" applyProtection="1">
      <alignment horizontal="left"/>
      <protection locked="0"/>
    </xf>
    <xf numFmtId="0" fontId="23" fillId="0" borderId="63" xfId="0" applyFont="1" applyBorder="1" applyAlignment="1" applyProtection="1">
      <alignment horizontal="left"/>
      <protection locked="0"/>
    </xf>
    <xf numFmtId="0" fontId="24" fillId="0" borderId="64" xfId="0" applyFont="1" applyBorder="1" applyAlignment="1" applyProtection="1">
      <alignment horizontal="center"/>
      <protection locked="0"/>
    </xf>
    <xf numFmtId="0" fontId="24" fillId="0" borderId="56" xfId="0" applyFont="1" applyBorder="1" applyAlignment="1" applyProtection="1">
      <alignment horizontal="center"/>
      <protection locked="0"/>
    </xf>
    <xf numFmtId="0" fontId="24" fillId="0" borderId="63" xfId="0" applyFont="1" applyBorder="1" applyAlignment="1" applyProtection="1">
      <alignment horizontal="center"/>
      <protection locked="0"/>
    </xf>
    <xf numFmtId="0" fontId="23" fillId="0" borderId="67" xfId="0" applyFont="1" applyBorder="1" applyAlignment="1" applyProtection="1">
      <alignment horizontal="left"/>
      <protection locked="0"/>
    </xf>
    <xf numFmtId="0" fontId="23" fillId="0" borderId="68" xfId="0" applyFont="1" applyBorder="1" applyAlignment="1" applyProtection="1">
      <alignment horizontal="left"/>
      <protection locked="0"/>
    </xf>
    <xf numFmtId="0" fontId="23" fillId="0" borderId="70" xfId="0" applyFont="1" applyBorder="1" applyAlignment="1" applyProtection="1">
      <alignment horizontal="left"/>
      <protection locked="0"/>
    </xf>
    <xf numFmtId="0" fontId="23" fillId="0" borderId="71" xfId="0" applyFont="1" applyBorder="1" applyAlignment="1" applyProtection="1">
      <alignment horizontal="left"/>
      <protection locked="0"/>
    </xf>
    <xf numFmtId="0" fontId="23" fillId="0" borderId="0" xfId="0" applyFont="1" applyAlignment="1" applyProtection="1">
      <alignment horizontal="left"/>
      <protection locked="0"/>
    </xf>
    <xf numFmtId="0" fontId="23" fillId="0" borderId="72" xfId="0" applyFont="1" applyBorder="1" applyAlignment="1" applyProtection="1">
      <alignment horizontal="left"/>
      <protection locked="0"/>
    </xf>
    <xf numFmtId="0" fontId="17" fillId="0" borderId="2"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35" xfId="0" applyFont="1" applyBorder="1" applyAlignment="1" applyProtection="1">
      <alignment horizontal="center"/>
      <protection locked="0"/>
    </xf>
    <xf numFmtId="0" fontId="17" fillId="0" borderId="36" xfId="0" applyFont="1" applyBorder="1" applyAlignment="1" applyProtection="1">
      <alignment horizontal="center"/>
      <protection locked="0"/>
    </xf>
    <xf numFmtId="0" fontId="17" fillId="0" borderId="37" xfId="0" applyFont="1" applyBorder="1" applyAlignment="1" applyProtection="1">
      <alignment horizontal="center"/>
      <protection locked="0"/>
    </xf>
    <xf numFmtId="0" fontId="24" fillId="0" borderId="57" xfId="0" applyFont="1" applyBorder="1" applyAlignment="1" applyProtection="1">
      <alignment horizontal="center"/>
      <protection locked="0"/>
    </xf>
    <xf numFmtId="0" fontId="24" fillId="0" borderId="51" xfId="0" applyFont="1" applyBorder="1" applyAlignment="1" applyProtection="1">
      <alignment horizontal="center"/>
      <protection locked="0"/>
    </xf>
    <xf numFmtId="0" fontId="24" fillId="0" borderId="62" xfId="0" applyFont="1" applyBorder="1" applyAlignment="1" applyProtection="1">
      <alignment horizontal="center"/>
      <protection locked="0"/>
    </xf>
    <xf numFmtId="0" fontId="22" fillId="7" borderId="59" xfId="0" applyFont="1" applyFill="1" applyBorder="1" applyAlignment="1">
      <alignment horizontal="right"/>
    </xf>
    <xf numFmtId="0" fontId="22" fillId="7" borderId="75" xfId="0" applyFont="1" applyFill="1" applyBorder="1" applyAlignment="1">
      <alignment horizontal="right"/>
    </xf>
    <xf numFmtId="0" fontId="22" fillId="7" borderId="57" xfId="0" applyFont="1" applyFill="1" applyBorder="1" applyAlignment="1">
      <alignment horizontal="right"/>
    </xf>
    <xf numFmtId="0" fontId="22" fillId="7" borderId="62" xfId="0" applyFont="1" applyFill="1" applyBorder="1" applyAlignment="1">
      <alignment horizontal="right"/>
    </xf>
    <xf numFmtId="0" fontId="22" fillId="0" borderId="1" xfId="0" applyFont="1" applyBorder="1" applyAlignment="1" applyProtection="1">
      <alignment horizontal="center" vertical="center"/>
      <protection locked="0"/>
    </xf>
    <xf numFmtId="0" fontId="17" fillId="0" borderId="32" xfId="0" applyFont="1" applyBorder="1" applyAlignment="1">
      <alignment horizontal="left"/>
    </xf>
    <xf numFmtId="0" fontId="17" fillId="0" borderId="0" xfId="0" applyFont="1" applyAlignment="1">
      <alignment horizontal="left"/>
    </xf>
    <xf numFmtId="0" fontId="17" fillId="0" borderId="72" xfId="0" applyFont="1" applyBorder="1" applyAlignment="1">
      <alignment horizontal="center"/>
    </xf>
    <xf numFmtId="0" fontId="17" fillId="0" borderId="1" xfId="0" applyFont="1" applyBorder="1" applyAlignment="1" applyProtection="1">
      <alignment horizontal="center" vertical="center"/>
      <protection locked="0"/>
    </xf>
    <xf numFmtId="0" fontId="25" fillId="0" borderId="69" xfId="0" applyFont="1" applyBorder="1" applyAlignment="1" applyProtection="1">
      <alignment horizontal="left"/>
      <protection locked="0"/>
    </xf>
    <xf numFmtId="0" fontId="25" fillId="0" borderId="56" xfId="0" applyFont="1" applyBorder="1" applyAlignment="1" applyProtection="1">
      <alignment horizontal="left"/>
      <protection locked="0"/>
    </xf>
    <xf numFmtId="0" fontId="25" fillId="0" borderId="63" xfId="0" applyFont="1" applyBorder="1" applyAlignment="1" applyProtection="1">
      <alignment horizontal="left"/>
      <protection locked="0"/>
    </xf>
    <xf numFmtId="0" fontId="23" fillId="0" borderId="67" xfId="4" applyNumberFormat="1" applyFont="1" applyBorder="1" applyAlignment="1">
      <alignment horizontal="center" wrapText="1"/>
    </xf>
    <xf numFmtId="0" fontId="23" fillId="0" borderId="68" xfId="4" applyNumberFormat="1" applyFont="1" applyBorder="1" applyAlignment="1">
      <alignment horizontal="center" wrapText="1"/>
    </xf>
    <xf numFmtId="0" fontId="23" fillId="0" borderId="70" xfId="4" applyNumberFormat="1" applyFont="1" applyBorder="1" applyAlignment="1">
      <alignment horizontal="center" wrapText="1"/>
    </xf>
    <xf numFmtId="0" fontId="23" fillId="0" borderId="32" xfId="4" applyNumberFormat="1" applyFont="1" applyBorder="1" applyAlignment="1">
      <alignment horizontal="center" wrapText="1"/>
    </xf>
    <xf numFmtId="0" fontId="23" fillId="0" borderId="0" xfId="4" applyNumberFormat="1" applyFont="1" applyBorder="1" applyAlignment="1">
      <alignment horizontal="center" wrapText="1"/>
    </xf>
    <xf numFmtId="0" fontId="23" fillId="0" borderId="72" xfId="4" applyNumberFormat="1" applyFont="1" applyBorder="1" applyAlignment="1">
      <alignment horizontal="center" wrapText="1"/>
    </xf>
    <xf numFmtId="0" fontId="23" fillId="0" borderId="53" xfId="4" applyNumberFormat="1" applyFont="1" applyBorder="1" applyAlignment="1">
      <alignment horizontal="center" wrapText="1"/>
    </xf>
    <xf numFmtId="0" fontId="23" fillId="0" borderId="54" xfId="4" applyNumberFormat="1" applyFont="1" applyBorder="1" applyAlignment="1">
      <alignment horizontal="center" wrapText="1"/>
    </xf>
    <xf numFmtId="0" fontId="23" fillId="0" borderId="73" xfId="4" applyNumberFormat="1" applyFont="1" applyBorder="1" applyAlignment="1">
      <alignment horizontal="center" wrapText="1"/>
    </xf>
    <xf numFmtId="0" fontId="26" fillId="0" borderId="32" xfId="0" applyFont="1" applyBorder="1" applyAlignment="1" applyProtection="1">
      <alignment horizontal="center" wrapText="1"/>
      <protection locked="0"/>
    </xf>
    <xf numFmtId="0" fontId="26" fillId="0" borderId="0" xfId="0" applyFont="1" applyAlignment="1" applyProtection="1">
      <alignment horizontal="center" wrapText="1"/>
      <protection locked="0"/>
    </xf>
    <xf numFmtId="0" fontId="26" fillId="0" borderId="33" xfId="0" applyFont="1" applyBorder="1" applyAlignment="1" applyProtection="1">
      <alignment horizontal="center" wrapText="1"/>
      <protection locked="0"/>
    </xf>
    <xf numFmtId="44" fontId="26" fillId="0" borderId="71" xfId="4" applyFont="1" applyBorder="1" applyAlignment="1">
      <alignment horizontal="center" wrapText="1"/>
    </xf>
    <xf numFmtId="44" fontId="26" fillId="0" borderId="0" xfId="4" applyFont="1" applyBorder="1" applyAlignment="1">
      <alignment horizontal="center" wrapText="1"/>
    </xf>
    <xf numFmtId="44" fontId="26" fillId="0" borderId="72" xfId="4" applyFont="1" applyBorder="1" applyAlignment="1">
      <alignment horizontal="center" wrapText="1"/>
    </xf>
    <xf numFmtId="0" fontId="29" fillId="0" borderId="0" xfId="0" applyFont="1" applyAlignment="1">
      <alignment horizontal="left" vertical="center" wrapText="1"/>
    </xf>
    <xf numFmtId="0" fontId="28" fillId="0" borderId="0" xfId="0" applyFont="1" applyAlignment="1">
      <alignment horizontal="left" vertical="center" wrapText="1"/>
    </xf>
  </cellXfs>
  <cellStyles count="5">
    <cellStyle name="Currency" xfId="1" builtinId="4"/>
    <cellStyle name="Currency 2" xfId="4" xr:uid="{90CD8207-F573-4FEF-AB21-2E25507A2AB9}"/>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9</xdr:col>
      <xdr:colOff>419100</xdr:colOff>
      <xdr:row>6</xdr:row>
      <xdr:rowOff>180975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90500"/>
          <a:ext cx="5953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47625</xdr:rowOff>
    </xdr:from>
    <xdr:to>
      <xdr:col>3</xdr:col>
      <xdr:colOff>47625</xdr:colOff>
      <xdr:row>6</xdr:row>
      <xdr:rowOff>19050</xdr:rowOff>
    </xdr:to>
    <xdr:pic>
      <xdr:nvPicPr>
        <xdr:cNvPr id="3" name="Picture 51" descr="Hi-Speed-Hoists-Crane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9550"/>
          <a:ext cx="2524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59</xdr:row>
          <xdr:rowOff>99060</xdr:rowOff>
        </xdr:from>
        <xdr:to>
          <xdr:col>9</xdr:col>
          <xdr:colOff>251460</xdr:colOff>
          <xdr:row>112</xdr:row>
          <xdr:rowOff>83820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117</xdr:row>
          <xdr:rowOff>0</xdr:rowOff>
        </xdr:from>
        <xdr:to>
          <xdr:col>9</xdr:col>
          <xdr:colOff>304800</xdr:colOff>
          <xdr:row>169</xdr:row>
          <xdr:rowOff>106680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dr/AppData/Local/Microsoft/Windows/INetCache/Content.Outlook/3O0ZHK5P/INSP%20Quote%20For%20Customer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sheetName val="Quote"/>
      <sheetName val="Blank"/>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B52D-8BD5-477E-B484-4065FB5D3F82}">
  <sheetPr>
    <pageSetUpPr fitToPage="1"/>
  </sheetPr>
  <dimension ref="A1:S111"/>
  <sheetViews>
    <sheetView showGridLines="0" zoomScaleNormal="100" workbookViewId="0">
      <pane xSplit="1" ySplit="6" topLeftCell="B82" activePane="bottomRight" state="frozen"/>
      <selection pane="topRight" activeCell="B1" sqref="B1"/>
      <selection pane="bottomLeft" activeCell="A7" sqref="A7"/>
      <selection pane="bottomRight" activeCell="C3" sqref="C3"/>
    </sheetView>
  </sheetViews>
  <sheetFormatPr defaultColWidth="8.88671875" defaultRowHeight="13.2" x14ac:dyDescent="0.25"/>
  <cols>
    <col min="1" max="1" width="23.44140625" style="12" customWidth="1"/>
    <col min="2" max="2" width="14.5546875" style="1" customWidth="1"/>
    <col min="3" max="3" width="15.88671875" style="1" customWidth="1"/>
    <col min="4" max="4" width="22.44140625" style="1" bestFit="1" customWidth="1"/>
    <col min="5" max="5" width="3.5546875" style="1" customWidth="1"/>
    <col min="6" max="7" width="8.88671875" style="1" customWidth="1"/>
    <col min="8" max="8" width="12.44140625" style="1" customWidth="1"/>
    <col min="9" max="9" width="8.88671875" style="12"/>
    <col min="10" max="10" width="11" style="12" bestFit="1" customWidth="1"/>
    <col min="11" max="11" width="11.5546875" style="12" bestFit="1" customWidth="1"/>
    <col min="12" max="16384" width="8.88671875" style="12"/>
  </cols>
  <sheetData>
    <row r="1" spans="1:19" ht="38.4" customHeight="1" thickBot="1" x14ac:dyDescent="0.45">
      <c r="A1" s="11" t="s">
        <v>31</v>
      </c>
      <c r="B1" s="167" t="s">
        <v>96</v>
      </c>
      <c r="C1" s="168"/>
      <c r="D1" s="168"/>
      <c r="E1" s="168"/>
      <c r="F1" s="169"/>
    </row>
    <row r="2" spans="1:19" ht="23.4" thickBot="1" x14ac:dyDescent="0.45">
      <c r="A2" s="11"/>
      <c r="B2" s="13"/>
      <c r="C2" s="13"/>
      <c r="D2" s="13"/>
      <c r="E2" s="13"/>
      <c r="F2" s="13"/>
      <c r="I2" s="84">
        <v>110</v>
      </c>
      <c r="J2" s="87" t="s">
        <v>91</v>
      </c>
    </row>
    <row r="3" spans="1:19" ht="16.8" thickTop="1" thickBot="1" x14ac:dyDescent="0.35">
      <c r="A3" s="14" t="s">
        <v>53</v>
      </c>
      <c r="B3" s="14"/>
      <c r="C3" s="15" t="s">
        <v>189</v>
      </c>
      <c r="D3" s="14"/>
      <c r="E3" s="14"/>
      <c r="G3" s="14"/>
      <c r="H3" s="14"/>
      <c r="I3" s="136">
        <v>30</v>
      </c>
      <c r="J3" s="137" t="s">
        <v>94</v>
      </c>
    </row>
    <row r="4" spans="1:19" ht="13.8" hidden="1" thickTop="1" x14ac:dyDescent="0.25">
      <c r="A4" s="16"/>
      <c r="G4" s="2"/>
      <c r="I4" s="134">
        <v>34</v>
      </c>
      <c r="J4" s="135" t="s">
        <v>95</v>
      </c>
    </row>
    <row r="5" spans="1:19" ht="13.8" thickTop="1" x14ac:dyDescent="0.25"/>
    <row r="6" spans="1:19" x14ac:dyDescent="0.25">
      <c r="A6" s="17" t="s">
        <v>29</v>
      </c>
      <c r="B6" s="2" t="s">
        <v>14</v>
      </c>
      <c r="C6" s="5" t="s">
        <v>7</v>
      </c>
      <c r="D6" s="5" t="s">
        <v>33</v>
      </c>
      <c r="E6" s="3"/>
      <c r="F6" s="5" t="s">
        <v>10</v>
      </c>
      <c r="G6" s="3"/>
      <c r="H6" s="5" t="s">
        <v>32</v>
      </c>
    </row>
    <row r="7" spans="1:19" x14ac:dyDescent="0.25">
      <c r="A7" s="12" t="s">
        <v>0</v>
      </c>
      <c r="B7" s="18">
        <v>6</v>
      </c>
      <c r="C7" s="45">
        <v>0.75</v>
      </c>
      <c r="D7" s="46">
        <f t="shared" ref="D7:D14" si="0">IF($C$3="Periodic",(C7*B7)*1.5, C7*B7)</f>
        <v>4.5</v>
      </c>
      <c r="E7" s="3"/>
      <c r="F7" s="47">
        <f>$I$2</f>
        <v>110</v>
      </c>
      <c r="G7" s="3"/>
      <c r="H7" s="48">
        <f>F7*D7</f>
        <v>495</v>
      </c>
      <c r="J7" s="163" t="s">
        <v>176</v>
      </c>
      <c r="K7" s="164"/>
      <c r="L7" s="164"/>
      <c r="M7" s="164"/>
      <c r="N7" s="164"/>
      <c r="O7" s="164"/>
      <c r="P7" s="164"/>
      <c r="Q7" s="164"/>
      <c r="R7" s="164"/>
      <c r="S7" s="164"/>
    </row>
    <row r="8" spans="1:19" x14ac:dyDescent="0.25">
      <c r="A8" s="12" t="s">
        <v>1</v>
      </c>
      <c r="B8" s="18">
        <v>0</v>
      </c>
      <c r="C8" s="45">
        <v>1</v>
      </c>
      <c r="D8" s="46">
        <f t="shared" si="0"/>
        <v>0</v>
      </c>
      <c r="E8" s="3"/>
      <c r="F8" s="47">
        <f t="shared" ref="F8:F14" si="1">$I$2</f>
        <v>110</v>
      </c>
      <c r="G8" s="3"/>
      <c r="H8" s="48">
        <f t="shared" ref="H8:H14" si="2">F8*D8</f>
        <v>0</v>
      </c>
      <c r="J8" s="166"/>
      <c r="K8" s="166"/>
      <c r="L8" s="166"/>
      <c r="M8" s="166"/>
      <c r="N8" s="166"/>
      <c r="O8" s="166"/>
      <c r="P8" s="166"/>
      <c r="Q8" s="166"/>
      <c r="R8" s="166"/>
      <c r="S8" s="166"/>
    </row>
    <row r="9" spans="1:19" x14ac:dyDescent="0.25">
      <c r="A9" s="12" t="s">
        <v>2</v>
      </c>
      <c r="B9" s="19">
        <v>0</v>
      </c>
      <c r="C9" s="49">
        <v>1</v>
      </c>
      <c r="D9" s="46">
        <f t="shared" si="0"/>
        <v>0</v>
      </c>
      <c r="E9" s="3"/>
      <c r="F9" s="47">
        <f t="shared" si="1"/>
        <v>110</v>
      </c>
      <c r="G9" s="3"/>
      <c r="H9" s="48">
        <f>F9*D9</f>
        <v>0</v>
      </c>
      <c r="J9" s="166" t="s">
        <v>181</v>
      </c>
      <c r="K9" s="166"/>
      <c r="L9" s="166"/>
      <c r="M9" s="166"/>
      <c r="N9" s="166"/>
      <c r="O9" s="166"/>
      <c r="P9" s="166"/>
      <c r="Q9" s="166"/>
      <c r="R9" s="166"/>
      <c r="S9" s="166"/>
    </row>
    <row r="10" spans="1:19" x14ac:dyDescent="0.25">
      <c r="A10" s="12" t="s">
        <v>3</v>
      </c>
      <c r="B10" s="20">
        <v>0</v>
      </c>
      <c r="C10" s="50">
        <v>1.25</v>
      </c>
      <c r="D10" s="46">
        <f t="shared" si="0"/>
        <v>0</v>
      </c>
      <c r="E10" s="3"/>
      <c r="F10" s="47">
        <f t="shared" si="1"/>
        <v>110</v>
      </c>
      <c r="G10" s="3"/>
      <c r="H10" s="4">
        <f t="shared" si="2"/>
        <v>0</v>
      </c>
      <c r="J10" s="166" t="s">
        <v>182</v>
      </c>
      <c r="K10" s="166"/>
      <c r="L10" s="166"/>
      <c r="M10" s="166"/>
      <c r="N10" s="166"/>
      <c r="O10" s="166"/>
      <c r="P10" s="166"/>
      <c r="Q10" s="166"/>
      <c r="R10" s="166"/>
      <c r="S10" s="166"/>
    </row>
    <row r="11" spans="1:19" x14ac:dyDescent="0.25">
      <c r="A11" s="12" t="s">
        <v>72</v>
      </c>
      <c r="B11" s="20">
        <v>0</v>
      </c>
      <c r="C11" s="50">
        <v>0.5</v>
      </c>
      <c r="D11" s="46">
        <f t="shared" si="0"/>
        <v>0</v>
      </c>
      <c r="E11" s="3"/>
      <c r="F11" s="47">
        <f t="shared" si="1"/>
        <v>110</v>
      </c>
      <c r="G11" s="3"/>
      <c r="H11" s="4">
        <f t="shared" si="2"/>
        <v>0</v>
      </c>
      <c r="J11" s="166" t="s">
        <v>183</v>
      </c>
      <c r="K11" s="166"/>
      <c r="L11" s="166"/>
      <c r="M11" s="166"/>
      <c r="N11" s="166"/>
      <c r="O11" s="166"/>
      <c r="P11" s="166"/>
      <c r="Q11" s="166"/>
      <c r="R11" s="166"/>
      <c r="S11" s="166"/>
    </row>
    <row r="12" spans="1:19" x14ac:dyDescent="0.25">
      <c r="A12" s="21" t="s">
        <v>54</v>
      </c>
      <c r="B12" s="22">
        <v>0</v>
      </c>
      <c r="C12" s="51">
        <v>0.25</v>
      </c>
      <c r="D12" s="46">
        <f t="shared" si="0"/>
        <v>0</v>
      </c>
      <c r="E12" s="3"/>
      <c r="F12" s="47">
        <f t="shared" si="1"/>
        <v>110</v>
      </c>
      <c r="G12" s="3"/>
      <c r="H12" s="48">
        <f t="shared" si="2"/>
        <v>0</v>
      </c>
      <c r="J12" s="166" t="s">
        <v>184</v>
      </c>
      <c r="K12" s="166"/>
      <c r="L12" s="166"/>
      <c r="M12" s="166"/>
      <c r="N12" s="166"/>
      <c r="O12" s="166"/>
      <c r="P12" s="166"/>
      <c r="Q12" s="166"/>
      <c r="R12" s="166"/>
      <c r="S12" s="166"/>
    </row>
    <row r="13" spans="1:19" x14ac:dyDescent="0.25">
      <c r="A13" s="21" t="s">
        <v>55</v>
      </c>
      <c r="B13" s="22">
        <v>0</v>
      </c>
      <c r="C13" s="51">
        <v>0.5</v>
      </c>
      <c r="D13" s="46">
        <f t="shared" si="0"/>
        <v>0</v>
      </c>
      <c r="E13" s="3"/>
      <c r="F13" s="47">
        <f t="shared" si="1"/>
        <v>110</v>
      </c>
      <c r="G13" s="3"/>
      <c r="H13" s="48">
        <f t="shared" si="2"/>
        <v>0</v>
      </c>
      <c r="J13" s="166" t="s">
        <v>185</v>
      </c>
      <c r="K13" s="166"/>
      <c r="L13" s="166"/>
      <c r="M13" s="166"/>
      <c r="N13" s="166"/>
      <c r="O13" s="166"/>
      <c r="P13" s="166"/>
      <c r="Q13" s="166"/>
      <c r="R13" s="166"/>
      <c r="S13" s="166"/>
    </row>
    <row r="14" spans="1:19" x14ac:dyDescent="0.25">
      <c r="A14" s="21" t="s">
        <v>57</v>
      </c>
      <c r="B14" s="22">
        <v>0</v>
      </c>
      <c r="C14" s="51">
        <v>0.15</v>
      </c>
      <c r="D14" s="46">
        <f t="shared" si="0"/>
        <v>0</v>
      </c>
      <c r="E14" s="3"/>
      <c r="F14" s="47">
        <f t="shared" si="1"/>
        <v>110</v>
      </c>
      <c r="G14" s="3"/>
      <c r="H14" s="52">
        <f t="shared" si="2"/>
        <v>0</v>
      </c>
      <c r="J14" s="166" t="s">
        <v>186</v>
      </c>
      <c r="K14" s="166"/>
      <c r="L14" s="166"/>
      <c r="M14" s="166"/>
      <c r="N14" s="166"/>
      <c r="O14" s="166"/>
      <c r="P14" s="166"/>
      <c r="Q14" s="166"/>
      <c r="R14" s="166"/>
      <c r="S14" s="166"/>
    </row>
    <row r="15" spans="1:19" x14ac:dyDescent="0.25">
      <c r="A15" s="23" t="s">
        <v>84</v>
      </c>
      <c r="B15" s="22">
        <f>SUM(B7:B10)</f>
        <v>6</v>
      </c>
      <c r="C15" s="3"/>
      <c r="D15" s="53"/>
      <c r="E15" s="3"/>
      <c r="F15" s="54"/>
      <c r="G15" s="3"/>
      <c r="H15" s="54"/>
      <c r="J15" s="166" t="s">
        <v>188</v>
      </c>
      <c r="K15" s="166"/>
      <c r="L15" s="166"/>
      <c r="M15" s="166"/>
      <c r="N15" s="166"/>
      <c r="O15" s="166"/>
      <c r="P15" s="166"/>
      <c r="Q15" s="166"/>
      <c r="R15" s="166"/>
      <c r="S15" s="166"/>
    </row>
    <row r="16" spans="1:19" x14ac:dyDescent="0.25">
      <c r="C16" s="3"/>
      <c r="D16" s="3"/>
      <c r="E16" s="3"/>
      <c r="F16" s="3"/>
      <c r="G16" s="3"/>
      <c r="H16" s="3"/>
      <c r="J16" s="166"/>
      <c r="K16" s="166"/>
      <c r="L16" s="166"/>
      <c r="M16" s="166"/>
      <c r="N16" s="166"/>
      <c r="O16" s="166"/>
      <c r="P16" s="166"/>
      <c r="Q16" s="166"/>
      <c r="R16" s="166"/>
      <c r="S16" s="166"/>
    </row>
    <row r="17" spans="1:19" x14ac:dyDescent="0.25">
      <c r="A17" s="17" t="s">
        <v>4</v>
      </c>
      <c r="C17" s="3"/>
      <c r="D17" s="3"/>
      <c r="E17" s="3"/>
      <c r="F17" s="3"/>
      <c r="G17" s="3"/>
      <c r="H17" s="3"/>
      <c r="J17" s="166"/>
      <c r="K17" s="166"/>
      <c r="L17" s="166"/>
      <c r="M17" s="166"/>
      <c r="N17" s="166"/>
      <c r="O17" s="166"/>
      <c r="P17" s="166"/>
      <c r="Q17" s="166"/>
      <c r="R17" s="166"/>
      <c r="S17" s="166"/>
    </row>
    <row r="18" spans="1:19" x14ac:dyDescent="0.25">
      <c r="A18" s="12" t="s">
        <v>5</v>
      </c>
      <c r="B18" s="22">
        <v>5</v>
      </c>
      <c r="C18" s="51">
        <v>0.25</v>
      </c>
      <c r="D18" s="46">
        <f>IF($C$3="Periodic",(C18*B18)*1.5, C18*B18)</f>
        <v>1.25</v>
      </c>
      <c r="E18" s="3"/>
      <c r="F18" s="47">
        <f>$I$2</f>
        <v>110</v>
      </c>
      <c r="G18" s="3"/>
      <c r="H18" s="48">
        <f>F18*D18</f>
        <v>137.5</v>
      </c>
      <c r="J18" s="166" t="s">
        <v>187</v>
      </c>
      <c r="K18" s="166"/>
      <c r="L18" s="166"/>
      <c r="M18" s="166"/>
      <c r="N18" s="166"/>
      <c r="O18" s="166"/>
      <c r="P18" s="166"/>
      <c r="Q18" s="166"/>
      <c r="R18" s="166"/>
      <c r="S18" s="166"/>
    </row>
    <row r="19" spans="1:19" x14ac:dyDescent="0.25">
      <c r="A19" s="12" t="s">
        <v>6</v>
      </c>
      <c r="B19" s="22">
        <v>0</v>
      </c>
      <c r="C19" s="51">
        <v>0.25</v>
      </c>
      <c r="D19" s="46">
        <f>IF($C$3="Periodic",(C19*B19)*1.5, C19*B19)</f>
        <v>0</v>
      </c>
      <c r="E19" s="3"/>
      <c r="F19" s="47">
        <f>$I$2</f>
        <v>110</v>
      </c>
      <c r="G19" s="3"/>
      <c r="H19" s="48">
        <f>F19*D19</f>
        <v>0</v>
      </c>
      <c r="J19" s="166"/>
      <c r="K19" s="166"/>
      <c r="L19" s="166"/>
      <c r="M19" s="166"/>
      <c r="N19" s="166"/>
      <c r="O19" s="166"/>
      <c r="P19" s="166"/>
      <c r="Q19" s="166"/>
      <c r="R19" s="166"/>
      <c r="S19" s="166"/>
    </row>
    <row r="20" spans="1:19" x14ac:dyDescent="0.25">
      <c r="A20" s="21" t="s">
        <v>57</v>
      </c>
      <c r="B20" s="22">
        <v>0</v>
      </c>
      <c r="C20" s="51">
        <v>0.15</v>
      </c>
      <c r="D20" s="46">
        <f>IF($C$3="Periodic",(C20*B20)*1.5, C20*B20)</f>
        <v>0</v>
      </c>
      <c r="E20" s="3"/>
      <c r="F20" s="47">
        <f>$I$2</f>
        <v>110</v>
      </c>
      <c r="G20" s="3"/>
      <c r="H20" s="52">
        <f>F20*D20</f>
        <v>0</v>
      </c>
      <c r="J20" s="166"/>
      <c r="K20" s="166"/>
      <c r="L20" s="166"/>
      <c r="M20" s="166"/>
      <c r="N20" s="166"/>
      <c r="O20" s="166"/>
      <c r="P20" s="166"/>
      <c r="Q20" s="166"/>
      <c r="R20" s="166"/>
      <c r="S20" s="166"/>
    </row>
    <row r="21" spans="1:19" x14ac:dyDescent="0.25">
      <c r="A21" s="21" t="s">
        <v>73</v>
      </c>
      <c r="B21" s="22">
        <v>0</v>
      </c>
      <c r="C21" s="51">
        <v>0.5</v>
      </c>
      <c r="D21" s="46">
        <f>IF($C$3="Periodic",(C21*B21)*1.5, C21*B21)</f>
        <v>0</v>
      </c>
      <c r="E21" s="3"/>
      <c r="F21" s="47">
        <f>$I$2</f>
        <v>110</v>
      </c>
      <c r="G21" s="3"/>
      <c r="H21" s="52">
        <f>F21*D21</f>
        <v>0</v>
      </c>
      <c r="J21" s="166"/>
      <c r="K21" s="166"/>
      <c r="L21" s="166"/>
      <c r="M21" s="166"/>
      <c r="N21" s="166"/>
      <c r="O21" s="166"/>
      <c r="P21" s="166"/>
      <c r="Q21" s="166"/>
      <c r="R21" s="166"/>
      <c r="S21" s="166"/>
    </row>
    <row r="22" spans="1:19" x14ac:dyDescent="0.25">
      <c r="A22" s="21" t="s">
        <v>74</v>
      </c>
      <c r="B22" s="22">
        <v>0</v>
      </c>
      <c r="C22" s="51">
        <v>0.5</v>
      </c>
      <c r="D22" s="46">
        <f>IF($C$3="Periodic",(C22*B22)*1.5, C22*B22)</f>
        <v>0</v>
      </c>
      <c r="E22" s="3"/>
      <c r="F22" s="47">
        <f>$I$2</f>
        <v>110</v>
      </c>
      <c r="G22" s="3"/>
      <c r="H22" s="52">
        <f>F22*D22</f>
        <v>0</v>
      </c>
      <c r="J22" s="166"/>
      <c r="K22" s="166"/>
      <c r="L22" s="166"/>
      <c r="M22" s="166"/>
      <c r="N22" s="166"/>
      <c r="O22" s="166"/>
      <c r="P22" s="166"/>
      <c r="Q22" s="166"/>
      <c r="R22" s="166"/>
      <c r="S22" s="166"/>
    </row>
    <row r="23" spans="1:19" x14ac:dyDescent="0.25">
      <c r="A23" s="23" t="s">
        <v>85</v>
      </c>
      <c r="B23" s="22">
        <f>SUM(B18:B19,B21)</f>
        <v>5</v>
      </c>
      <c r="C23" s="3"/>
      <c r="D23" s="53"/>
      <c r="E23" s="3"/>
      <c r="F23" s="54"/>
      <c r="G23" s="3"/>
      <c r="H23" s="54"/>
      <c r="J23" s="166"/>
      <c r="K23" s="166"/>
      <c r="L23" s="166"/>
      <c r="M23" s="166"/>
      <c r="N23" s="166"/>
      <c r="O23" s="166"/>
      <c r="P23" s="166"/>
      <c r="Q23" s="166"/>
      <c r="R23" s="166"/>
      <c r="S23" s="166"/>
    </row>
    <row r="24" spans="1:19" x14ac:dyDescent="0.25">
      <c r="C24" s="3"/>
      <c r="D24" s="3"/>
      <c r="E24" s="3"/>
      <c r="F24" s="3"/>
      <c r="G24" s="3"/>
      <c r="H24" s="3"/>
      <c r="J24" s="166"/>
      <c r="K24" s="166"/>
      <c r="L24" s="166"/>
      <c r="M24" s="166"/>
      <c r="N24" s="166"/>
      <c r="O24" s="166"/>
      <c r="P24" s="166"/>
      <c r="Q24" s="166"/>
      <c r="R24" s="166"/>
      <c r="S24" s="166"/>
    </row>
    <row r="25" spans="1:19" x14ac:dyDescent="0.25">
      <c r="A25" s="17" t="s">
        <v>28</v>
      </c>
      <c r="C25" s="3"/>
      <c r="D25" s="3"/>
      <c r="E25" s="3"/>
      <c r="F25" s="3"/>
      <c r="G25" s="3"/>
      <c r="H25" s="3"/>
      <c r="J25" s="166"/>
      <c r="K25" s="166"/>
      <c r="L25" s="166"/>
      <c r="M25" s="166"/>
      <c r="N25" s="166"/>
      <c r="O25" s="166"/>
      <c r="P25" s="166"/>
      <c r="Q25" s="166"/>
      <c r="R25" s="166"/>
      <c r="S25" s="166"/>
    </row>
    <row r="26" spans="1:19" x14ac:dyDescent="0.25">
      <c r="A26" s="21" t="s">
        <v>75</v>
      </c>
      <c r="B26" s="22">
        <v>0</v>
      </c>
      <c r="C26" s="51">
        <v>0.75</v>
      </c>
      <c r="D26" s="46">
        <f t="shared" ref="D26:D31" si="3">IF($C$3="Periodic",(C26*B26)*1.5, C26*B26)</f>
        <v>0</v>
      </c>
      <c r="E26" s="3"/>
      <c r="F26" s="47">
        <f t="shared" ref="F26:F31" si="4">$I$2</f>
        <v>110</v>
      </c>
      <c r="G26" s="3"/>
      <c r="H26" s="48">
        <f t="shared" ref="H26:H31" si="5">F26*D26</f>
        <v>0</v>
      </c>
      <c r="J26" s="166"/>
      <c r="K26" s="166"/>
      <c r="L26" s="166"/>
      <c r="M26" s="166"/>
      <c r="N26" s="166"/>
      <c r="O26" s="166"/>
      <c r="P26" s="166"/>
      <c r="Q26" s="166"/>
      <c r="R26" s="166"/>
      <c r="S26" s="166"/>
    </row>
    <row r="27" spans="1:19" x14ac:dyDescent="0.25">
      <c r="A27" s="12" t="s">
        <v>0</v>
      </c>
      <c r="B27" s="22">
        <v>0</v>
      </c>
      <c r="C27" s="51">
        <v>0.75</v>
      </c>
      <c r="D27" s="46">
        <f t="shared" si="3"/>
        <v>0</v>
      </c>
      <c r="E27" s="3"/>
      <c r="F27" s="47">
        <f t="shared" si="4"/>
        <v>110</v>
      </c>
      <c r="G27" s="3"/>
      <c r="H27" s="48">
        <f t="shared" si="5"/>
        <v>0</v>
      </c>
      <c r="J27" s="166"/>
      <c r="K27" s="166"/>
      <c r="L27" s="166"/>
      <c r="M27" s="166"/>
      <c r="N27" s="166"/>
      <c r="O27" s="166"/>
      <c r="P27" s="166"/>
      <c r="Q27" s="166"/>
      <c r="R27" s="166"/>
      <c r="S27" s="166"/>
    </row>
    <row r="28" spans="1:19" x14ac:dyDescent="0.25">
      <c r="A28" s="12" t="s">
        <v>1</v>
      </c>
      <c r="B28" s="24">
        <v>0</v>
      </c>
      <c r="C28" s="55">
        <v>1</v>
      </c>
      <c r="D28" s="46">
        <f t="shared" si="3"/>
        <v>0</v>
      </c>
      <c r="E28" s="3"/>
      <c r="F28" s="47">
        <f t="shared" si="4"/>
        <v>110</v>
      </c>
      <c r="G28" s="3"/>
      <c r="H28" s="48">
        <f t="shared" si="5"/>
        <v>0</v>
      </c>
      <c r="J28" s="166"/>
      <c r="K28" s="166"/>
      <c r="L28" s="166"/>
      <c r="M28" s="166"/>
      <c r="N28" s="166"/>
      <c r="O28" s="166"/>
      <c r="P28" s="166"/>
      <c r="Q28" s="166"/>
      <c r="R28" s="166"/>
      <c r="S28" s="166"/>
    </row>
    <row r="29" spans="1:19" x14ac:dyDescent="0.25">
      <c r="A29" s="12" t="s">
        <v>2</v>
      </c>
      <c r="B29" s="19">
        <v>0</v>
      </c>
      <c r="C29" s="49">
        <v>1</v>
      </c>
      <c r="D29" s="46">
        <f t="shared" si="3"/>
        <v>0</v>
      </c>
      <c r="E29" s="3"/>
      <c r="F29" s="47">
        <f t="shared" si="4"/>
        <v>110</v>
      </c>
      <c r="G29" s="3"/>
      <c r="H29" s="48">
        <f t="shared" si="5"/>
        <v>0</v>
      </c>
      <c r="J29" s="166"/>
      <c r="K29" s="166"/>
      <c r="L29" s="166"/>
      <c r="M29" s="166"/>
      <c r="N29" s="166"/>
      <c r="O29" s="166"/>
      <c r="P29" s="166"/>
      <c r="Q29" s="166"/>
      <c r="R29" s="166"/>
      <c r="S29" s="166"/>
    </row>
    <row r="30" spans="1:19" x14ac:dyDescent="0.25">
      <c r="A30" s="12" t="s">
        <v>3</v>
      </c>
      <c r="B30" s="22">
        <v>0</v>
      </c>
      <c r="C30" s="51">
        <v>1.25</v>
      </c>
      <c r="D30" s="46">
        <f t="shared" si="3"/>
        <v>0</v>
      </c>
      <c r="E30" s="3"/>
      <c r="F30" s="47">
        <f t="shared" si="4"/>
        <v>110</v>
      </c>
      <c r="G30" s="3"/>
      <c r="H30" s="48">
        <f t="shared" si="5"/>
        <v>0</v>
      </c>
      <c r="J30" s="166"/>
      <c r="K30" s="166"/>
      <c r="L30" s="166"/>
      <c r="M30" s="166"/>
      <c r="N30" s="166"/>
      <c r="O30" s="166"/>
      <c r="P30" s="166"/>
      <c r="Q30" s="166"/>
      <c r="R30" s="166"/>
      <c r="S30" s="166"/>
    </row>
    <row r="31" spans="1:19" x14ac:dyDescent="0.25">
      <c r="A31" s="21" t="s">
        <v>57</v>
      </c>
      <c r="B31" s="22">
        <v>0</v>
      </c>
      <c r="C31" s="51">
        <v>0.15</v>
      </c>
      <c r="D31" s="46">
        <f t="shared" si="3"/>
        <v>0</v>
      </c>
      <c r="E31" s="3"/>
      <c r="F31" s="47">
        <f t="shared" si="4"/>
        <v>110</v>
      </c>
      <c r="G31" s="3"/>
      <c r="H31" s="52">
        <f t="shared" si="5"/>
        <v>0</v>
      </c>
      <c r="J31" s="166"/>
      <c r="K31" s="166"/>
      <c r="L31" s="166"/>
      <c r="M31" s="166"/>
      <c r="N31" s="166"/>
      <c r="O31" s="166"/>
      <c r="P31" s="166"/>
      <c r="Q31" s="166"/>
      <c r="R31" s="166"/>
      <c r="S31" s="166"/>
    </row>
    <row r="32" spans="1:19" x14ac:dyDescent="0.25">
      <c r="A32" s="23" t="s">
        <v>86</v>
      </c>
      <c r="B32" s="22">
        <f>SUM(B26:B30)</f>
        <v>0</v>
      </c>
      <c r="C32" s="3"/>
      <c r="D32" s="53"/>
      <c r="E32" s="3"/>
      <c r="F32" s="54"/>
      <c r="G32" s="3"/>
      <c r="H32" s="54"/>
    </row>
    <row r="33" spans="1:8" x14ac:dyDescent="0.25">
      <c r="C33" s="3"/>
      <c r="D33" s="3"/>
      <c r="E33" s="3"/>
      <c r="F33" s="3"/>
      <c r="G33" s="3"/>
      <c r="H33" s="3"/>
    </row>
    <row r="34" spans="1:8" x14ac:dyDescent="0.25">
      <c r="A34" s="17" t="s">
        <v>8</v>
      </c>
      <c r="C34" s="3"/>
      <c r="D34" s="3"/>
      <c r="E34" s="3" t="s">
        <v>11</v>
      </c>
      <c r="F34" s="3"/>
      <c r="G34" s="3"/>
      <c r="H34" s="3"/>
    </row>
    <row r="35" spans="1:8" x14ac:dyDescent="0.25">
      <c r="A35" s="12" t="s">
        <v>60</v>
      </c>
      <c r="B35" s="22">
        <v>3</v>
      </c>
      <c r="C35" s="51">
        <v>0.5</v>
      </c>
      <c r="D35" s="46">
        <f>IF($C$3="Periodic",(C35*B35)*1.5, C35*B35)</f>
        <v>1.5</v>
      </c>
      <c r="E35" s="3"/>
      <c r="F35" s="47">
        <f>$I$2</f>
        <v>110</v>
      </c>
      <c r="G35" s="3"/>
      <c r="H35" s="48">
        <f>F35*D35</f>
        <v>165</v>
      </c>
    </row>
    <row r="36" spans="1:8" x14ac:dyDescent="0.25">
      <c r="A36" s="12" t="s">
        <v>9</v>
      </c>
      <c r="B36" s="22">
        <v>0</v>
      </c>
      <c r="C36" s="51">
        <v>0.25</v>
      </c>
      <c r="D36" s="46">
        <f>IF($C$3="Periodic",(C36*B36)*1.5, C36*B36)</f>
        <v>0</v>
      </c>
      <c r="E36" s="3"/>
      <c r="F36" s="47">
        <f>$I$2</f>
        <v>110</v>
      </c>
      <c r="G36" s="3"/>
      <c r="H36" s="48">
        <f>F36*D36</f>
        <v>0</v>
      </c>
    </row>
    <row r="37" spans="1:8" x14ac:dyDescent="0.25">
      <c r="A37" s="21" t="s">
        <v>57</v>
      </c>
      <c r="B37" s="22">
        <v>0</v>
      </c>
      <c r="C37" s="51">
        <v>0.15</v>
      </c>
      <c r="D37" s="46">
        <f>IF($C$3="Periodic",(C37*B37)*1.5, C37*B37)</f>
        <v>0</v>
      </c>
      <c r="E37" s="3"/>
      <c r="F37" s="47">
        <f>$I$2</f>
        <v>110</v>
      </c>
      <c r="G37" s="3"/>
      <c r="H37" s="52">
        <f>F37*D37</f>
        <v>0</v>
      </c>
    </row>
    <row r="38" spans="1:8" x14ac:dyDescent="0.25">
      <c r="A38" s="23" t="s">
        <v>59</v>
      </c>
      <c r="B38" s="22">
        <f>SUM(B35:B37)</f>
        <v>3</v>
      </c>
      <c r="C38" s="3"/>
      <c r="D38" s="53"/>
      <c r="E38" s="3"/>
      <c r="F38" s="54"/>
      <c r="G38" s="3"/>
      <c r="H38" s="54"/>
    </row>
    <row r="39" spans="1:8" x14ac:dyDescent="0.25">
      <c r="A39" s="21"/>
      <c r="C39" s="3"/>
      <c r="D39" s="53"/>
      <c r="E39" s="3"/>
      <c r="F39" s="54"/>
      <c r="G39" s="3"/>
      <c r="H39" s="54"/>
    </row>
    <row r="40" spans="1:8" x14ac:dyDescent="0.25">
      <c r="A40" s="17" t="s">
        <v>27</v>
      </c>
      <c r="C40" s="3"/>
      <c r="D40" s="3"/>
      <c r="E40" s="3"/>
      <c r="F40" s="3"/>
      <c r="G40" s="3"/>
      <c r="H40" s="3"/>
    </row>
    <row r="41" spans="1:8" x14ac:dyDescent="0.25">
      <c r="A41" s="12" t="s">
        <v>30</v>
      </c>
      <c r="B41" s="22">
        <v>0</v>
      </c>
      <c r="C41" s="51">
        <v>1.75</v>
      </c>
      <c r="D41" s="46">
        <f>IF($C$3="Periodic",(C41*B41)*1.5, C41*B41)</f>
        <v>0</v>
      </c>
      <c r="E41" s="3"/>
      <c r="F41" s="47">
        <f>$I$2</f>
        <v>110</v>
      </c>
      <c r="G41" s="3"/>
      <c r="H41" s="48">
        <f>F41*D41</f>
        <v>0</v>
      </c>
    </row>
    <row r="42" spans="1:8" x14ac:dyDescent="0.25">
      <c r="A42" s="12" t="s">
        <v>61</v>
      </c>
      <c r="B42" s="22">
        <v>0</v>
      </c>
      <c r="C42" s="51">
        <v>1.25</v>
      </c>
      <c r="D42" s="46">
        <f>IF($C$3="Periodic",(C42*B42)*1.5, C42*B42)</f>
        <v>0</v>
      </c>
      <c r="E42" s="3"/>
      <c r="F42" s="47">
        <f>$I$2</f>
        <v>110</v>
      </c>
      <c r="G42" s="3"/>
      <c r="H42" s="48">
        <f>F42*D42</f>
        <v>0</v>
      </c>
    </row>
    <row r="43" spans="1:8" x14ac:dyDescent="0.25">
      <c r="A43" s="12" t="s">
        <v>25</v>
      </c>
      <c r="B43" s="22">
        <v>0</v>
      </c>
      <c r="C43" s="51">
        <v>2</v>
      </c>
      <c r="D43" s="46">
        <f>IF($C$3="Periodic",(C43*B43)*1.5, C43*B43)</f>
        <v>0</v>
      </c>
      <c r="E43" s="3"/>
      <c r="F43" s="47">
        <f>$I$2</f>
        <v>110</v>
      </c>
      <c r="G43" s="3"/>
      <c r="H43" s="48">
        <f>F43*D43</f>
        <v>0</v>
      </c>
    </row>
    <row r="44" spans="1:8" x14ac:dyDescent="0.25">
      <c r="A44" s="12" t="s">
        <v>26</v>
      </c>
      <c r="B44" s="22">
        <v>0</v>
      </c>
      <c r="C44" s="51">
        <v>2</v>
      </c>
      <c r="D44" s="46">
        <f>IF($C$3="Periodic",(C44*B44)*1.5, C44*B44)</f>
        <v>0</v>
      </c>
      <c r="E44" s="3"/>
      <c r="F44" s="47">
        <f>$I$2</f>
        <v>110</v>
      </c>
      <c r="G44" s="3"/>
      <c r="H44" s="48">
        <f>F44*D44</f>
        <v>0</v>
      </c>
    </row>
    <row r="45" spans="1:8" x14ac:dyDescent="0.25">
      <c r="C45" s="3"/>
      <c r="D45" s="53"/>
      <c r="E45" s="3"/>
      <c r="F45" s="56"/>
      <c r="G45" s="3"/>
      <c r="H45" s="54"/>
    </row>
    <row r="46" spans="1:8" x14ac:dyDescent="0.25">
      <c r="A46" s="17" t="s">
        <v>79</v>
      </c>
      <c r="B46" s="2" t="s">
        <v>14</v>
      </c>
      <c r="C46" s="5" t="s">
        <v>7</v>
      </c>
      <c r="D46" s="5" t="s">
        <v>33</v>
      </c>
      <c r="E46" s="3"/>
      <c r="F46" s="5" t="s">
        <v>10</v>
      </c>
      <c r="G46" s="3"/>
      <c r="H46" s="5" t="s">
        <v>32</v>
      </c>
    </row>
    <row r="47" spans="1:8" x14ac:dyDescent="0.25">
      <c r="A47" s="79" t="s">
        <v>179</v>
      </c>
      <c r="B47" s="22">
        <v>5</v>
      </c>
      <c r="C47" s="51">
        <v>0.2</v>
      </c>
      <c r="D47" s="46">
        <f t="shared" ref="D47:D54" si="6">IF($C$3="Periodic",(C47*B47)*1.5, C47*B47)</f>
        <v>1</v>
      </c>
      <c r="E47" s="3"/>
      <c r="F47" s="47">
        <f t="shared" ref="F47:F54" si="7">$I$2</f>
        <v>110</v>
      </c>
      <c r="G47" s="3"/>
      <c r="H47" s="48">
        <f t="shared" ref="H47:H54" si="8">F47*D47</f>
        <v>110</v>
      </c>
    </row>
    <row r="48" spans="1:8" x14ac:dyDescent="0.25">
      <c r="A48" s="79" t="s">
        <v>180</v>
      </c>
      <c r="B48" s="22">
        <v>0</v>
      </c>
      <c r="C48" s="51">
        <v>1</v>
      </c>
      <c r="D48" s="46">
        <f t="shared" si="6"/>
        <v>0</v>
      </c>
      <c r="E48" s="3"/>
      <c r="F48" s="47">
        <f t="shared" si="7"/>
        <v>110</v>
      </c>
      <c r="G48" s="3"/>
      <c r="H48" s="48">
        <f t="shared" si="8"/>
        <v>0</v>
      </c>
    </row>
    <row r="49" spans="1:8" x14ac:dyDescent="0.25">
      <c r="A49" s="79" t="s">
        <v>177</v>
      </c>
      <c r="B49" s="22">
        <v>0</v>
      </c>
      <c r="C49" s="51">
        <v>0.1</v>
      </c>
      <c r="D49" s="46">
        <f t="shared" si="6"/>
        <v>0</v>
      </c>
      <c r="E49" s="3"/>
      <c r="F49" s="47">
        <f t="shared" si="7"/>
        <v>110</v>
      </c>
      <c r="G49" s="3"/>
      <c r="H49" s="48">
        <f t="shared" si="8"/>
        <v>0</v>
      </c>
    </row>
    <row r="50" spans="1:8" x14ac:dyDescent="0.25">
      <c r="A50" s="79" t="s">
        <v>178</v>
      </c>
      <c r="B50" s="22">
        <v>0</v>
      </c>
      <c r="C50" s="51">
        <v>0.25</v>
      </c>
      <c r="D50" s="46">
        <f t="shared" si="6"/>
        <v>0</v>
      </c>
      <c r="E50" s="3"/>
      <c r="F50" s="47">
        <f t="shared" si="7"/>
        <v>110</v>
      </c>
      <c r="G50" s="3"/>
      <c r="H50" s="48">
        <f t="shared" si="8"/>
        <v>0</v>
      </c>
    </row>
    <row r="51" spans="1:8" x14ac:dyDescent="0.25">
      <c r="A51" s="79" t="s">
        <v>172</v>
      </c>
      <c r="B51" s="22">
        <v>0</v>
      </c>
      <c r="C51" s="51">
        <v>0.1</v>
      </c>
      <c r="D51" s="46">
        <f t="shared" si="6"/>
        <v>0</v>
      </c>
      <c r="E51" s="3"/>
      <c r="F51" s="47">
        <f t="shared" si="7"/>
        <v>110</v>
      </c>
      <c r="G51" s="3"/>
      <c r="H51" s="48">
        <f t="shared" si="8"/>
        <v>0</v>
      </c>
    </row>
    <row r="52" spans="1:8" x14ac:dyDescent="0.25">
      <c r="A52" s="21" t="s">
        <v>81</v>
      </c>
      <c r="B52" s="22">
        <v>0</v>
      </c>
      <c r="C52" s="51">
        <v>0.5</v>
      </c>
      <c r="D52" s="46">
        <f t="shared" si="6"/>
        <v>0</v>
      </c>
      <c r="E52" s="3"/>
      <c r="F52" s="47">
        <f t="shared" si="7"/>
        <v>110</v>
      </c>
      <c r="G52" s="3"/>
      <c r="H52" s="48">
        <f t="shared" si="8"/>
        <v>0</v>
      </c>
    </row>
    <row r="53" spans="1:8" x14ac:dyDescent="0.25">
      <c r="A53" s="79" t="s">
        <v>173</v>
      </c>
      <c r="B53" s="22">
        <v>0</v>
      </c>
      <c r="C53" s="51">
        <v>0.1</v>
      </c>
      <c r="D53" s="46">
        <f t="shared" si="6"/>
        <v>0</v>
      </c>
      <c r="E53" s="3"/>
      <c r="F53" s="47">
        <f t="shared" si="7"/>
        <v>110</v>
      </c>
      <c r="G53" s="3"/>
      <c r="H53" s="48">
        <f t="shared" si="8"/>
        <v>0</v>
      </c>
    </row>
    <row r="54" spans="1:8" x14ac:dyDescent="0.25">
      <c r="A54" s="79" t="s">
        <v>174</v>
      </c>
      <c r="B54" s="22">
        <v>0</v>
      </c>
      <c r="C54" s="51">
        <v>0.1</v>
      </c>
      <c r="D54" s="46">
        <f t="shared" si="6"/>
        <v>0</v>
      </c>
      <c r="E54" s="3"/>
      <c r="F54" s="47">
        <f t="shared" si="7"/>
        <v>110</v>
      </c>
      <c r="G54" s="3"/>
      <c r="H54" s="48">
        <f t="shared" si="8"/>
        <v>0</v>
      </c>
    </row>
    <row r="55" spans="1:8" x14ac:dyDescent="0.25">
      <c r="A55" s="23" t="s">
        <v>59</v>
      </c>
      <c r="B55" s="22">
        <f>SUM(B47:B54)</f>
        <v>5</v>
      </c>
      <c r="C55" s="3"/>
      <c r="D55" s="53"/>
      <c r="E55" s="3"/>
      <c r="F55" s="165"/>
      <c r="G55" s="3"/>
      <c r="H55" s="54"/>
    </row>
    <row r="56" spans="1:8" x14ac:dyDescent="0.25">
      <c r="A56" s="17"/>
    </row>
    <row r="57" spans="1:8" x14ac:dyDescent="0.25">
      <c r="A57" s="17" t="s">
        <v>12</v>
      </c>
      <c r="B57" s="25" t="s">
        <v>18</v>
      </c>
      <c r="C57" s="25" t="s">
        <v>19</v>
      </c>
      <c r="F57" s="25" t="s">
        <v>10</v>
      </c>
      <c r="H57" s="25" t="s">
        <v>32</v>
      </c>
    </row>
    <row r="58" spans="1:8" x14ac:dyDescent="0.25">
      <c r="A58" s="12" t="s">
        <v>13</v>
      </c>
      <c r="B58" s="26">
        <v>0</v>
      </c>
      <c r="C58" s="27">
        <v>0</v>
      </c>
      <c r="F58" s="28">
        <v>500</v>
      </c>
      <c r="H58" s="57">
        <f t="shared" ref="H58:H63" si="9">(B58*C58)*F58</f>
        <v>0</v>
      </c>
    </row>
    <row r="59" spans="1:8" x14ac:dyDescent="0.25">
      <c r="A59" s="12" t="s">
        <v>15</v>
      </c>
      <c r="B59" s="26">
        <v>0</v>
      </c>
      <c r="C59" s="27">
        <v>0</v>
      </c>
      <c r="F59" s="28">
        <v>50</v>
      </c>
      <c r="H59" s="57">
        <f t="shared" si="9"/>
        <v>0</v>
      </c>
    </row>
    <row r="60" spans="1:8" x14ac:dyDescent="0.25">
      <c r="A60" s="12" t="s">
        <v>16</v>
      </c>
      <c r="B60" s="26">
        <v>0</v>
      </c>
      <c r="C60" s="27">
        <v>0</v>
      </c>
      <c r="F60" s="28">
        <v>215</v>
      </c>
      <c r="H60" s="57">
        <f t="shared" si="9"/>
        <v>0</v>
      </c>
    </row>
    <row r="61" spans="1:8" x14ac:dyDescent="0.25">
      <c r="A61" s="12" t="s">
        <v>17</v>
      </c>
      <c r="B61" s="26">
        <v>0</v>
      </c>
      <c r="C61" s="27">
        <v>0</v>
      </c>
      <c r="F61" s="28">
        <v>215</v>
      </c>
      <c r="H61" s="57">
        <f t="shared" si="9"/>
        <v>0</v>
      </c>
    </row>
    <row r="62" spans="1:8" x14ac:dyDescent="0.25">
      <c r="A62" s="12" t="s">
        <v>21</v>
      </c>
      <c r="B62" s="29">
        <v>0</v>
      </c>
      <c r="C62" s="30">
        <v>0</v>
      </c>
      <c r="F62" s="31">
        <v>25</v>
      </c>
      <c r="H62" s="57">
        <f t="shared" si="9"/>
        <v>0</v>
      </c>
    </row>
    <row r="63" spans="1:8" x14ac:dyDescent="0.25">
      <c r="A63" s="21" t="s">
        <v>56</v>
      </c>
      <c r="B63" s="22">
        <v>0</v>
      </c>
      <c r="C63" s="27">
        <v>0</v>
      </c>
      <c r="F63" s="32">
        <v>500</v>
      </c>
      <c r="H63" s="57">
        <f t="shared" si="9"/>
        <v>0</v>
      </c>
    </row>
    <row r="64" spans="1:8" x14ac:dyDescent="0.25">
      <c r="H64" s="3"/>
    </row>
    <row r="65" spans="1:8" x14ac:dyDescent="0.25">
      <c r="A65" s="17" t="s">
        <v>42</v>
      </c>
      <c r="C65" s="2" t="s">
        <v>34</v>
      </c>
      <c r="D65" s="2"/>
      <c r="H65" s="3"/>
    </row>
    <row r="66" spans="1:8" x14ac:dyDescent="0.25">
      <c r="A66" s="12" t="s">
        <v>22</v>
      </c>
      <c r="B66" s="22">
        <v>4</v>
      </c>
      <c r="C66" s="33">
        <v>0</v>
      </c>
      <c r="D66" s="3"/>
      <c r="E66" s="3"/>
      <c r="F66" s="6">
        <f>$I$2</f>
        <v>110</v>
      </c>
      <c r="H66" s="6">
        <f>F66*C66</f>
        <v>0</v>
      </c>
    </row>
    <row r="67" spans="1:8" x14ac:dyDescent="0.25">
      <c r="A67" s="12" t="s">
        <v>24</v>
      </c>
      <c r="B67" s="22" t="s">
        <v>52</v>
      </c>
      <c r="C67" s="33">
        <v>0</v>
      </c>
      <c r="D67" s="3"/>
      <c r="E67" s="3"/>
      <c r="F67" s="6">
        <f>$I$2</f>
        <v>110</v>
      </c>
      <c r="H67" s="6">
        <f>F67*C67</f>
        <v>0</v>
      </c>
    </row>
    <row r="68" spans="1:8" x14ac:dyDescent="0.25">
      <c r="A68" s="12" t="s">
        <v>23</v>
      </c>
      <c r="B68" s="22">
        <v>10</v>
      </c>
      <c r="C68" s="33">
        <v>0</v>
      </c>
      <c r="D68" s="3"/>
      <c r="E68" s="3"/>
      <c r="F68" s="6">
        <f>$I$2</f>
        <v>110</v>
      </c>
      <c r="H68" s="6">
        <f>F68*C68</f>
        <v>0</v>
      </c>
    </row>
    <row r="69" spans="1:8" x14ac:dyDescent="0.25">
      <c r="A69" s="21" t="s">
        <v>58</v>
      </c>
      <c r="B69" s="22">
        <v>1</v>
      </c>
      <c r="C69" s="33">
        <v>0</v>
      </c>
      <c r="D69" s="3"/>
      <c r="E69" s="3"/>
      <c r="F69" s="6">
        <f>$I$2</f>
        <v>110</v>
      </c>
      <c r="H69" s="6">
        <f>F69*C69</f>
        <v>0</v>
      </c>
    </row>
    <row r="70" spans="1:8" x14ac:dyDescent="0.25">
      <c r="D70" s="3"/>
      <c r="E70" s="3"/>
      <c r="F70" s="3"/>
      <c r="H70" s="3"/>
    </row>
    <row r="71" spans="1:8" x14ac:dyDescent="0.25">
      <c r="A71" s="17" t="s">
        <v>36</v>
      </c>
      <c r="B71" s="2" t="s">
        <v>43</v>
      </c>
      <c r="C71" s="2" t="s">
        <v>44</v>
      </c>
      <c r="D71" s="5" t="s">
        <v>32</v>
      </c>
      <c r="E71" s="3"/>
      <c r="F71" s="5" t="s">
        <v>10</v>
      </c>
      <c r="H71" s="5" t="s">
        <v>32</v>
      </c>
    </row>
    <row r="72" spans="1:8" x14ac:dyDescent="0.25">
      <c r="A72" s="34" t="s">
        <v>37</v>
      </c>
      <c r="B72" s="22">
        <v>50</v>
      </c>
      <c r="C72" s="22">
        <v>2</v>
      </c>
      <c r="D72" s="51">
        <f>C72*B72</f>
        <v>100</v>
      </c>
      <c r="E72" s="3"/>
      <c r="F72" s="58">
        <v>1.4</v>
      </c>
      <c r="H72" s="59">
        <f>F72*D72</f>
        <v>140</v>
      </c>
    </row>
    <row r="73" spans="1:8" x14ac:dyDescent="0.25">
      <c r="A73" s="21" t="s">
        <v>82</v>
      </c>
      <c r="D73" s="3"/>
      <c r="E73" s="3"/>
      <c r="F73" s="60"/>
      <c r="H73" s="60"/>
    </row>
    <row r="74" spans="1:8" x14ac:dyDescent="0.25">
      <c r="A74" s="34"/>
      <c r="B74" s="2" t="s">
        <v>45</v>
      </c>
      <c r="C74" s="2" t="s">
        <v>46</v>
      </c>
      <c r="D74" s="5" t="s">
        <v>32</v>
      </c>
      <c r="E74" s="3"/>
      <c r="F74" s="60"/>
      <c r="H74" s="60"/>
    </row>
    <row r="75" spans="1:8" x14ac:dyDescent="0.25">
      <c r="A75" s="34" t="s">
        <v>38</v>
      </c>
      <c r="B75" s="22">
        <v>1</v>
      </c>
      <c r="C75" s="22">
        <v>2</v>
      </c>
      <c r="D75" s="51">
        <f>C75*B75</f>
        <v>2</v>
      </c>
      <c r="E75" s="3"/>
      <c r="F75" s="85">
        <f>I3</f>
        <v>30</v>
      </c>
      <c r="H75" s="59">
        <f>F75*D75</f>
        <v>60</v>
      </c>
    </row>
    <row r="76" spans="1:8" x14ac:dyDescent="0.25">
      <c r="A76" s="34"/>
      <c r="D76" s="3"/>
      <c r="E76" s="3"/>
      <c r="F76" s="60"/>
      <c r="H76" s="60"/>
    </row>
    <row r="77" spans="1:8" x14ac:dyDescent="0.25">
      <c r="A77" s="34"/>
      <c r="B77" s="2" t="s">
        <v>45</v>
      </c>
      <c r="C77" s="2" t="s">
        <v>47</v>
      </c>
      <c r="D77" s="5" t="s">
        <v>32</v>
      </c>
      <c r="E77" s="3"/>
      <c r="F77" s="60"/>
      <c r="H77" s="60"/>
    </row>
    <row r="78" spans="1:8" x14ac:dyDescent="0.25">
      <c r="A78" s="34" t="s">
        <v>39</v>
      </c>
      <c r="B78" s="22">
        <v>0</v>
      </c>
      <c r="C78" s="22">
        <v>0</v>
      </c>
      <c r="D78" s="51">
        <f>C78*B78</f>
        <v>0</v>
      </c>
      <c r="E78" s="3"/>
      <c r="F78" s="85">
        <v>30</v>
      </c>
      <c r="H78" s="59">
        <f>F78*D78</f>
        <v>0</v>
      </c>
    </row>
    <row r="79" spans="1:8" x14ac:dyDescent="0.25">
      <c r="A79" s="34"/>
      <c r="D79" s="3"/>
      <c r="E79" s="3"/>
      <c r="F79" s="3"/>
      <c r="H79" s="3"/>
    </row>
    <row r="80" spans="1:8" x14ac:dyDescent="0.25">
      <c r="A80" s="34"/>
      <c r="B80" s="2" t="s">
        <v>48</v>
      </c>
      <c r="C80" s="2" t="s">
        <v>49</v>
      </c>
      <c r="D80" s="5" t="s">
        <v>35</v>
      </c>
      <c r="E80" s="3"/>
      <c r="F80" s="3"/>
      <c r="H80" s="3"/>
    </row>
    <row r="81" spans="1:8" x14ac:dyDescent="0.25">
      <c r="A81" s="34" t="s">
        <v>40</v>
      </c>
      <c r="B81" s="22">
        <v>0</v>
      </c>
      <c r="C81" s="22">
        <v>0</v>
      </c>
      <c r="D81" s="51">
        <f>C81*B81</f>
        <v>0</v>
      </c>
      <c r="E81" s="3"/>
      <c r="F81" s="86">
        <v>100</v>
      </c>
      <c r="G81" s="61"/>
      <c r="H81" s="59">
        <f>F81*D81</f>
        <v>0</v>
      </c>
    </row>
    <row r="82" spans="1:8" x14ac:dyDescent="0.25">
      <c r="A82" s="34"/>
      <c r="D82" s="3"/>
      <c r="E82" s="3"/>
      <c r="F82" s="60"/>
      <c r="G82" s="61"/>
      <c r="H82" s="60"/>
    </row>
    <row r="83" spans="1:8" x14ac:dyDescent="0.25">
      <c r="A83" s="17" t="s">
        <v>51</v>
      </c>
      <c r="B83" s="2" t="s">
        <v>45</v>
      </c>
      <c r="C83" s="2" t="s">
        <v>50</v>
      </c>
      <c r="D83" s="5" t="s">
        <v>35</v>
      </c>
      <c r="E83" s="3"/>
      <c r="F83" s="60"/>
      <c r="G83" s="61"/>
      <c r="H83" s="60"/>
    </row>
    <row r="84" spans="1:8" x14ac:dyDescent="0.25">
      <c r="A84" s="34" t="s">
        <v>41</v>
      </c>
      <c r="B84" s="22">
        <v>0</v>
      </c>
      <c r="C84" s="22">
        <v>0</v>
      </c>
      <c r="D84" s="51">
        <f>C84*B84</f>
        <v>0</v>
      </c>
      <c r="E84" s="3"/>
      <c r="F84" s="86">
        <v>65</v>
      </c>
      <c r="G84" s="61"/>
      <c r="H84" s="59">
        <f>F84*D84</f>
        <v>0</v>
      </c>
    </row>
    <row r="85" spans="1:8" x14ac:dyDescent="0.25">
      <c r="A85" s="34"/>
      <c r="B85" s="1">
        <v>0</v>
      </c>
      <c r="C85" s="1">
        <v>0</v>
      </c>
      <c r="D85" s="3"/>
      <c r="E85" s="3"/>
      <c r="F85" s="3"/>
      <c r="H85" s="3"/>
    </row>
    <row r="86" spans="1:8" x14ac:dyDescent="0.25">
      <c r="A86" s="34" t="s">
        <v>65</v>
      </c>
      <c r="B86" s="22">
        <v>0</v>
      </c>
      <c r="C86" s="22">
        <v>0</v>
      </c>
      <c r="D86" s="51">
        <f>C86*B86</f>
        <v>0</v>
      </c>
      <c r="E86" s="3"/>
      <c r="F86" s="85">
        <f>I2*0.5</f>
        <v>55</v>
      </c>
      <c r="H86" s="59">
        <f>F86*D86</f>
        <v>0</v>
      </c>
    </row>
    <row r="87" spans="1:8" x14ac:dyDescent="0.25">
      <c r="A87" s="34" t="s">
        <v>66</v>
      </c>
      <c r="B87" s="22">
        <v>0</v>
      </c>
      <c r="C87" s="22">
        <v>0</v>
      </c>
      <c r="D87" s="51">
        <f>C87*B87</f>
        <v>0</v>
      </c>
      <c r="E87" s="3"/>
      <c r="F87" s="85">
        <f>I2*1</f>
        <v>110</v>
      </c>
      <c r="H87" s="59">
        <f>F87*D87</f>
        <v>0</v>
      </c>
    </row>
    <row r="88" spans="1:8" x14ac:dyDescent="0.25">
      <c r="A88" s="79" t="s">
        <v>92</v>
      </c>
      <c r="B88" s="22">
        <v>0</v>
      </c>
      <c r="C88" s="80">
        <v>0</v>
      </c>
      <c r="D88" s="51">
        <f>C88*B88</f>
        <v>0</v>
      </c>
      <c r="E88" s="3"/>
      <c r="F88" s="85">
        <f>I2</f>
        <v>110</v>
      </c>
      <c r="H88" s="59">
        <f>F88*D88</f>
        <v>0</v>
      </c>
    </row>
    <row r="89" spans="1:8" x14ac:dyDescent="0.25">
      <c r="A89" s="34"/>
      <c r="H89" s="3"/>
    </row>
    <row r="90" spans="1:8" x14ac:dyDescent="0.25">
      <c r="A90" s="11" t="s">
        <v>70</v>
      </c>
      <c r="H90" s="62">
        <f>SUM(H7:H88)</f>
        <v>1107.5</v>
      </c>
    </row>
    <row r="91" spans="1:8" x14ac:dyDescent="0.25">
      <c r="A91" s="34" t="s">
        <v>76</v>
      </c>
      <c r="H91" s="54">
        <f>IF((H90*0.05)&lt;25,25,IF((H90*0.05)&gt;200,200,(H90*0.05)))</f>
        <v>55.375</v>
      </c>
    </row>
    <row r="92" spans="1:8" x14ac:dyDescent="0.25">
      <c r="A92" s="11" t="s">
        <v>71</v>
      </c>
      <c r="B92" s="2"/>
      <c r="C92" s="2"/>
      <c r="D92" s="2"/>
      <c r="E92" s="2"/>
      <c r="F92" s="2"/>
      <c r="G92" s="2"/>
      <c r="H92" s="63">
        <f>H91+H90</f>
        <v>1162.875</v>
      </c>
    </row>
    <row r="93" spans="1:8" x14ac:dyDescent="0.25">
      <c r="A93" s="35" t="s">
        <v>77</v>
      </c>
      <c r="B93" s="36"/>
      <c r="C93" s="36"/>
      <c r="D93" s="36"/>
      <c r="E93" s="36"/>
      <c r="F93" s="36"/>
      <c r="G93" s="36"/>
      <c r="H93" s="63">
        <v>0</v>
      </c>
    </row>
    <row r="94" spans="1:8" x14ac:dyDescent="0.25">
      <c r="A94" s="11" t="s">
        <v>78</v>
      </c>
      <c r="H94" s="63">
        <f>H92-H93</f>
        <v>1162.875</v>
      </c>
    </row>
    <row r="95" spans="1:8" x14ac:dyDescent="0.25">
      <c r="A95" s="37" t="s">
        <v>80</v>
      </c>
      <c r="B95" s="38"/>
      <c r="C95" s="38"/>
      <c r="D95" s="38"/>
      <c r="E95" s="38"/>
      <c r="F95" s="38"/>
      <c r="G95" s="38"/>
      <c r="H95" s="64">
        <f>(H94-C111)/H94</f>
        <v>0.30312802321831667</v>
      </c>
    </row>
    <row r="96" spans="1:8" x14ac:dyDescent="0.25">
      <c r="A96" s="17" t="s">
        <v>20</v>
      </c>
    </row>
    <row r="97" spans="1:11" x14ac:dyDescent="0.25">
      <c r="A97" s="39"/>
      <c r="B97" s="40"/>
      <c r="C97" s="40"/>
      <c r="D97" s="40"/>
      <c r="E97" s="40"/>
      <c r="F97" s="40"/>
      <c r="G97" s="40"/>
      <c r="H97" s="40"/>
    </row>
    <row r="98" spans="1:11" x14ac:dyDescent="0.25">
      <c r="A98" s="41"/>
      <c r="B98" s="42"/>
      <c r="C98" s="42"/>
      <c r="D98" s="42"/>
      <c r="E98" s="42"/>
      <c r="F98" s="42"/>
      <c r="G98" s="42"/>
      <c r="H98" s="42"/>
    </row>
    <row r="99" spans="1:11" x14ac:dyDescent="0.25">
      <c r="A99" s="41"/>
      <c r="B99" s="42"/>
      <c r="C99" s="42"/>
      <c r="D99" s="42"/>
      <c r="E99" s="42"/>
      <c r="F99" s="42"/>
      <c r="G99" s="42"/>
      <c r="H99" s="42"/>
    </row>
    <row r="100" spans="1:11" ht="13.8" thickBot="1" x14ac:dyDescent="0.3">
      <c r="A100" s="43"/>
      <c r="B100" s="44"/>
      <c r="C100" s="44"/>
      <c r="D100" s="44"/>
      <c r="E100" s="44"/>
      <c r="F100" s="44"/>
      <c r="G100" s="42"/>
      <c r="H100" s="42"/>
    </row>
    <row r="101" spans="1:11" x14ac:dyDescent="0.25">
      <c r="A101" s="7"/>
      <c r="B101" s="8" t="s">
        <v>83</v>
      </c>
      <c r="C101" s="9"/>
      <c r="D101" s="9"/>
      <c r="E101" s="9"/>
      <c r="F101" s="10"/>
    </row>
    <row r="102" spans="1:11" x14ac:dyDescent="0.25">
      <c r="A102" s="65"/>
      <c r="B102" s="66" t="s">
        <v>89</v>
      </c>
      <c r="C102" s="67">
        <f>SUM(D7:D49,D75,D84,D86:D87,C66:C69,D88)</f>
        <v>10.25</v>
      </c>
      <c r="D102" s="3"/>
      <c r="E102" s="3"/>
      <c r="F102" s="68"/>
    </row>
    <row r="103" spans="1:11" x14ac:dyDescent="0.25">
      <c r="A103" s="65"/>
      <c r="B103" s="69" t="s">
        <v>63</v>
      </c>
      <c r="C103" s="81">
        <v>26</v>
      </c>
      <c r="D103" s="3"/>
      <c r="E103" s="3"/>
      <c r="F103" s="68"/>
    </row>
    <row r="104" spans="1:11" x14ac:dyDescent="0.25">
      <c r="A104" s="65"/>
      <c r="B104" s="70" t="s">
        <v>90</v>
      </c>
      <c r="C104" s="71">
        <f>I4</f>
        <v>34</v>
      </c>
      <c r="D104" s="3"/>
      <c r="E104" s="3"/>
      <c r="F104" s="68"/>
      <c r="H104" s="82" t="s">
        <v>93</v>
      </c>
      <c r="I104" s="79" t="s">
        <v>65</v>
      </c>
      <c r="J104" s="79" t="s">
        <v>66</v>
      </c>
      <c r="K104" s="79" t="s">
        <v>62</v>
      </c>
    </row>
    <row r="105" spans="1:11" x14ac:dyDescent="0.25">
      <c r="A105" s="65"/>
      <c r="B105" s="72" t="s">
        <v>87</v>
      </c>
      <c r="C105" s="73">
        <f>(C102*(C103+C104)+(D86*(1.5*C104)+(D86*C103)+(D87*(C103*2)+(C103*D87))))</f>
        <v>615</v>
      </c>
      <c r="D105" s="3"/>
      <c r="E105" s="3"/>
      <c r="F105" s="68"/>
      <c r="H105" s="83">
        <f>C102*(C104+C103)</f>
        <v>615</v>
      </c>
      <c r="I105" s="12">
        <f>(D86*(C104*1.5)+(C103*D86))</f>
        <v>0</v>
      </c>
      <c r="J105" s="12">
        <f>(C87*(C104*2)+(C87*C103))</f>
        <v>0</v>
      </c>
      <c r="K105" s="12">
        <f>SUM(H105:J105)</f>
        <v>615</v>
      </c>
    </row>
    <row r="106" spans="1:11" x14ac:dyDescent="0.25">
      <c r="A106" s="65"/>
      <c r="B106" s="3" t="s">
        <v>64</v>
      </c>
      <c r="C106" s="73">
        <f>SUM(H58:H63)</f>
        <v>0</v>
      </c>
      <c r="D106" s="66" t="s">
        <v>88</v>
      </c>
      <c r="E106" s="3"/>
      <c r="F106" s="68"/>
    </row>
    <row r="107" spans="1:11" x14ac:dyDescent="0.25">
      <c r="A107" s="65"/>
      <c r="B107" s="3" t="s">
        <v>67</v>
      </c>
      <c r="C107" s="73">
        <f>H72</f>
        <v>140</v>
      </c>
      <c r="D107" s="66" t="s">
        <v>88</v>
      </c>
      <c r="E107" s="3"/>
      <c r="F107" s="68"/>
    </row>
    <row r="108" spans="1:11" x14ac:dyDescent="0.25">
      <c r="A108" s="65"/>
      <c r="B108" s="3" t="s">
        <v>39</v>
      </c>
      <c r="C108" s="73">
        <f>H78</f>
        <v>0</v>
      </c>
      <c r="D108" s="3"/>
      <c r="E108" s="3"/>
      <c r="F108" s="68"/>
    </row>
    <row r="109" spans="1:11" x14ac:dyDescent="0.25">
      <c r="A109" s="65"/>
      <c r="B109" s="3" t="s">
        <v>68</v>
      </c>
      <c r="C109" s="73">
        <f>H81</f>
        <v>0</v>
      </c>
      <c r="D109" s="3"/>
      <c r="E109" s="3"/>
      <c r="F109" s="68"/>
    </row>
    <row r="110" spans="1:11" x14ac:dyDescent="0.25">
      <c r="A110" s="65"/>
      <c r="B110" s="3" t="s">
        <v>69</v>
      </c>
      <c r="C110" s="73">
        <f>H91</f>
        <v>55.375</v>
      </c>
      <c r="D110" s="3"/>
      <c r="E110" s="3"/>
      <c r="F110" s="68"/>
    </row>
    <row r="111" spans="1:11" ht="13.8" thickBot="1" x14ac:dyDescent="0.3">
      <c r="A111" s="74"/>
      <c r="B111" s="75" t="s">
        <v>62</v>
      </c>
      <c r="C111" s="76">
        <f>SUM(C105:C110)</f>
        <v>810.375</v>
      </c>
      <c r="D111" s="77"/>
      <c r="E111" s="77"/>
      <c r="F111" s="78"/>
    </row>
  </sheetData>
  <mergeCells count="25">
    <mergeCell ref="J12:S12"/>
    <mergeCell ref="B1:F1"/>
    <mergeCell ref="J8:S8"/>
    <mergeCell ref="J9:S9"/>
    <mergeCell ref="J10:S10"/>
    <mergeCell ref="J11:S11"/>
    <mergeCell ref="J24:S24"/>
    <mergeCell ref="J13:S13"/>
    <mergeCell ref="J14:S14"/>
    <mergeCell ref="J15:S15"/>
    <mergeCell ref="J16:S16"/>
    <mergeCell ref="J17:S17"/>
    <mergeCell ref="J18:S18"/>
    <mergeCell ref="J19:S19"/>
    <mergeCell ref="J20:S20"/>
    <mergeCell ref="J21:S21"/>
    <mergeCell ref="J22:S22"/>
    <mergeCell ref="J23:S23"/>
    <mergeCell ref="J31:S31"/>
    <mergeCell ref="J25:S25"/>
    <mergeCell ref="J26:S26"/>
    <mergeCell ref="J27:S27"/>
    <mergeCell ref="J28:S28"/>
    <mergeCell ref="J29:S29"/>
    <mergeCell ref="J30:S30"/>
  </mergeCells>
  <dataValidations count="1">
    <dataValidation type="list" allowBlank="1" showInputMessage="1" showErrorMessage="1" sqref="C3" xr:uid="{4C495AC6-934A-4BB7-87CF-E97869890F62}">
      <formula1>"Frequent, Periodic"</formula1>
    </dataValidation>
  </dataValidations>
  <pageMargins left="0.7" right="0.7" top="0.75" bottom="0.75" header="0.3" footer="0.3"/>
  <pageSetup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11"/>
  <sheetViews>
    <sheetView showGridLines="0" tabSelected="1" zoomScaleNormal="100" workbookViewId="0">
      <pane xSplit="1" ySplit="6" topLeftCell="B76" activePane="bottomRight" state="frozen"/>
      <selection pane="topRight" activeCell="B1" sqref="B1"/>
      <selection pane="bottomLeft" activeCell="A7" sqref="A7"/>
      <selection pane="bottomRight" activeCell="C76" sqref="C76"/>
    </sheetView>
  </sheetViews>
  <sheetFormatPr defaultColWidth="8.88671875" defaultRowHeight="13.2" x14ac:dyDescent="0.25"/>
  <cols>
    <col min="1" max="1" width="23.44140625" style="12" customWidth="1"/>
    <col min="2" max="2" width="14.5546875" style="1" customWidth="1"/>
    <col min="3" max="3" width="15.88671875" style="1" customWidth="1"/>
    <col min="4" max="4" width="22.44140625" style="1" bestFit="1" customWidth="1"/>
    <col min="5" max="5" width="3.5546875" style="1" customWidth="1"/>
    <col min="6" max="7" width="8.88671875" style="1" customWidth="1"/>
    <col min="8" max="8" width="12.44140625" style="1" customWidth="1"/>
    <col min="9" max="9" width="8.88671875" style="12"/>
    <col min="10" max="10" width="11" style="12" bestFit="1" customWidth="1"/>
    <col min="11" max="11" width="11.5546875" style="12" bestFit="1" customWidth="1"/>
    <col min="12" max="16384" width="8.88671875" style="12"/>
  </cols>
  <sheetData>
    <row r="1" spans="1:19" ht="38.4" customHeight="1" thickBot="1" x14ac:dyDescent="0.45">
      <c r="A1" s="11" t="s">
        <v>31</v>
      </c>
      <c r="B1" s="167" t="s">
        <v>96</v>
      </c>
      <c r="C1" s="168"/>
      <c r="D1" s="168"/>
      <c r="E1" s="168"/>
      <c r="F1" s="169"/>
    </row>
    <row r="2" spans="1:19" ht="23.4" thickBot="1" x14ac:dyDescent="0.45">
      <c r="A2" s="11"/>
      <c r="B2" s="13"/>
      <c r="C2" s="13"/>
      <c r="D2" s="13"/>
      <c r="E2" s="13"/>
      <c r="F2" s="13"/>
      <c r="I2" s="84">
        <v>110</v>
      </c>
      <c r="J2" s="87" t="s">
        <v>91</v>
      </c>
    </row>
    <row r="3" spans="1:19" ht="16.8" thickTop="1" thickBot="1" x14ac:dyDescent="0.35">
      <c r="A3" s="14" t="s">
        <v>53</v>
      </c>
      <c r="B3" s="14"/>
      <c r="C3" s="15" t="s">
        <v>175</v>
      </c>
      <c r="D3" s="14"/>
      <c r="E3" s="14"/>
      <c r="G3" s="14"/>
      <c r="H3" s="14"/>
      <c r="I3" s="136">
        <v>30</v>
      </c>
      <c r="J3" s="137" t="s">
        <v>94</v>
      </c>
    </row>
    <row r="4" spans="1:19" ht="13.8" hidden="1" thickTop="1" x14ac:dyDescent="0.25">
      <c r="A4" s="16"/>
      <c r="G4" s="2"/>
      <c r="I4" s="134">
        <v>34</v>
      </c>
      <c r="J4" s="135" t="s">
        <v>95</v>
      </c>
    </row>
    <row r="5" spans="1:19" ht="13.8" thickTop="1" x14ac:dyDescent="0.25"/>
    <row r="6" spans="1:19" x14ac:dyDescent="0.25">
      <c r="A6" s="17" t="s">
        <v>29</v>
      </c>
      <c r="B6" s="2" t="s">
        <v>14</v>
      </c>
      <c r="C6" s="5" t="s">
        <v>7</v>
      </c>
      <c r="D6" s="5" t="s">
        <v>33</v>
      </c>
      <c r="E6" s="3"/>
      <c r="F6" s="5" t="s">
        <v>10</v>
      </c>
      <c r="G6" s="3"/>
      <c r="H6" s="5" t="s">
        <v>32</v>
      </c>
    </row>
    <row r="7" spans="1:19" x14ac:dyDescent="0.25">
      <c r="A7" s="12" t="s">
        <v>0</v>
      </c>
      <c r="B7" s="18">
        <v>0</v>
      </c>
      <c r="C7" s="45">
        <v>0.75</v>
      </c>
      <c r="D7" s="46">
        <f t="shared" ref="D7:D14" si="0">IF($C$3="Periodic",(C7*B7)*1.5, C7*B7)</f>
        <v>0</v>
      </c>
      <c r="E7" s="3"/>
      <c r="F7" s="47">
        <f>$I$2</f>
        <v>110</v>
      </c>
      <c r="G7" s="3"/>
      <c r="H7" s="48">
        <f>F7*D7</f>
        <v>0</v>
      </c>
      <c r="J7" s="163" t="s">
        <v>176</v>
      </c>
      <c r="K7" s="164"/>
      <c r="L7" s="164"/>
      <c r="M7" s="164"/>
      <c r="N7" s="164"/>
      <c r="O7" s="164"/>
      <c r="P7" s="164"/>
      <c r="Q7" s="164"/>
      <c r="R7" s="164"/>
      <c r="S7" s="164"/>
    </row>
    <row r="8" spans="1:19" x14ac:dyDescent="0.25">
      <c r="A8" s="12" t="s">
        <v>1</v>
      </c>
      <c r="B8" s="18">
        <v>0</v>
      </c>
      <c r="C8" s="45">
        <v>1</v>
      </c>
      <c r="D8" s="46">
        <f t="shared" si="0"/>
        <v>0</v>
      </c>
      <c r="E8" s="3"/>
      <c r="F8" s="47">
        <f t="shared" ref="F8:F14" si="1">$I$2</f>
        <v>110</v>
      </c>
      <c r="G8" s="3"/>
      <c r="H8" s="48">
        <f t="shared" ref="H8:H14" si="2">F8*D8</f>
        <v>0</v>
      </c>
      <c r="J8" s="166"/>
      <c r="K8" s="166"/>
      <c r="L8" s="166"/>
      <c r="M8" s="166"/>
      <c r="N8" s="166"/>
      <c r="O8" s="166"/>
      <c r="P8" s="166"/>
      <c r="Q8" s="166"/>
      <c r="R8" s="166"/>
      <c r="S8" s="166"/>
    </row>
    <row r="9" spans="1:19" x14ac:dyDescent="0.25">
      <c r="A9" s="12" t="s">
        <v>2</v>
      </c>
      <c r="B9" s="19">
        <v>0</v>
      </c>
      <c r="C9" s="49">
        <v>1</v>
      </c>
      <c r="D9" s="46">
        <f t="shared" si="0"/>
        <v>0</v>
      </c>
      <c r="E9" s="3"/>
      <c r="F9" s="47">
        <f t="shared" si="1"/>
        <v>110</v>
      </c>
      <c r="G9" s="3"/>
      <c r="H9" s="48">
        <f>F9*D9</f>
        <v>0</v>
      </c>
      <c r="J9" s="166" t="s">
        <v>181</v>
      </c>
      <c r="K9" s="166"/>
      <c r="L9" s="166"/>
      <c r="M9" s="166"/>
      <c r="N9" s="166"/>
      <c r="O9" s="166"/>
      <c r="P9" s="166"/>
      <c r="Q9" s="166"/>
      <c r="R9" s="166"/>
      <c r="S9" s="166"/>
    </row>
    <row r="10" spans="1:19" x14ac:dyDescent="0.25">
      <c r="A10" s="12" t="s">
        <v>3</v>
      </c>
      <c r="B10" s="20">
        <v>0</v>
      </c>
      <c r="C10" s="50">
        <v>1.25</v>
      </c>
      <c r="D10" s="46">
        <f t="shared" si="0"/>
        <v>0</v>
      </c>
      <c r="E10" s="3"/>
      <c r="F10" s="47">
        <f t="shared" si="1"/>
        <v>110</v>
      </c>
      <c r="G10" s="3"/>
      <c r="H10" s="4">
        <f t="shared" si="2"/>
        <v>0</v>
      </c>
      <c r="J10" s="166" t="s">
        <v>182</v>
      </c>
      <c r="K10" s="166"/>
      <c r="L10" s="166"/>
      <c r="M10" s="166"/>
      <c r="N10" s="166"/>
      <c r="O10" s="166"/>
      <c r="P10" s="166"/>
      <c r="Q10" s="166"/>
      <c r="R10" s="166"/>
      <c r="S10" s="166"/>
    </row>
    <row r="11" spans="1:19" x14ac:dyDescent="0.25">
      <c r="A11" s="12" t="s">
        <v>72</v>
      </c>
      <c r="B11" s="20">
        <v>0</v>
      </c>
      <c r="C11" s="50">
        <v>0.5</v>
      </c>
      <c r="D11" s="46">
        <f t="shared" si="0"/>
        <v>0</v>
      </c>
      <c r="E11" s="3"/>
      <c r="F11" s="47">
        <f t="shared" si="1"/>
        <v>110</v>
      </c>
      <c r="G11" s="3"/>
      <c r="H11" s="4">
        <f t="shared" si="2"/>
        <v>0</v>
      </c>
      <c r="J11" s="166" t="s">
        <v>183</v>
      </c>
      <c r="K11" s="166"/>
      <c r="L11" s="166"/>
      <c r="M11" s="166"/>
      <c r="N11" s="166"/>
      <c r="O11" s="166"/>
      <c r="P11" s="166"/>
      <c r="Q11" s="166"/>
      <c r="R11" s="166"/>
      <c r="S11" s="166"/>
    </row>
    <row r="12" spans="1:19" x14ac:dyDescent="0.25">
      <c r="A12" s="21" t="s">
        <v>54</v>
      </c>
      <c r="B12" s="22">
        <v>0</v>
      </c>
      <c r="C12" s="51">
        <v>0.25</v>
      </c>
      <c r="D12" s="46">
        <f t="shared" si="0"/>
        <v>0</v>
      </c>
      <c r="E12" s="3"/>
      <c r="F12" s="47">
        <f t="shared" si="1"/>
        <v>110</v>
      </c>
      <c r="G12" s="3"/>
      <c r="H12" s="48">
        <f t="shared" si="2"/>
        <v>0</v>
      </c>
      <c r="J12" s="166" t="s">
        <v>184</v>
      </c>
      <c r="K12" s="166"/>
      <c r="L12" s="166"/>
      <c r="M12" s="166"/>
      <c r="N12" s="166"/>
      <c r="O12" s="166"/>
      <c r="P12" s="166"/>
      <c r="Q12" s="166"/>
      <c r="R12" s="166"/>
      <c r="S12" s="166"/>
    </row>
    <row r="13" spans="1:19" x14ac:dyDescent="0.25">
      <c r="A13" s="21" t="s">
        <v>55</v>
      </c>
      <c r="B13" s="22">
        <v>0</v>
      </c>
      <c r="C13" s="51">
        <v>0.5</v>
      </c>
      <c r="D13" s="46">
        <f t="shared" si="0"/>
        <v>0</v>
      </c>
      <c r="E13" s="3"/>
      <c r="F13" s="47">
        <f t="shared" si="1"/>
        <v>110</v>
      </c>
      <c r="G13" s="3"/>
      <c r="H13" s="48">
        <f t="shared" si="2"/>
        <v>0</v>
      </c>
      <c r="J13" s="166" t="s">
        <v>185</v>
      </c>
      <c r="K13" s="166"/>
      <c r="L13" s="166"/>
      <c r="M13" s="166"/>
      <c r="N13" s="166"/>
      <c r="O13" s="166"/>
      <c r="P13" s="166"/>
      <c r="Q13" s="166"/>
      <c r="R13" s="166"/>
      <c r="S13" s="166"/>
    </row>
    <row r="14" spans="1:19" x14ac:dyDescent="0.25">
      <c r="A14" s="21" t="s">
        <v>57</v>
      </c>
      <c r="B14" s="22">
        <v>0</v>
      </c>
      <c r="C14" s="51">
        <v>0.15</v>
      </c>
      <c r="D14" s="46">
        <f t="shared" si="0"/>
        <v>0</v>
      </c>
      <c r="E14" s="3"/>
      <c r="F14" s="47">
        <f t="shared" si="1"/>
        <v>110</v>
      </c>
      <c r="G14" s="3"/>
      <c r="H14" s="52">
        <f t="shared" si="2"/>
        <v>0</v>
      </c>
      <c r="J14" s="166" t="s">
        <v>186</v>
      </c>
      <c r="K14" s="166"/>
      <c r="L14" s="166"/>
      <c r="M14" s="166"/>
      <c r="N14" s="166"/>
      <c r="O14" s="166"/>
      <c r="P14" s="166"/>
      <c r="Q14" s="166"/>
      <c r="R14" s="166"/>
      <c r="S14" s="166"/>
    </row>
    <row r="15" spans="1:19" x14ac:dyDescent="0.25">
      <c r="A15" s="23" t="s">
        <v>84</v>
      </c>
      <c r="B15" s="22">
        <f>SUM(B7:B10)</f>
        <v>0</v>
      </c>
      <c r="C15" s="3"/>
      <c r="D15" s="53"/>
      <c r="E15" s="3"/>
      <c r="F15" s="54"/>
      <c r="G15" s="3"/>
      <c r="H15" s="54"/>
      <c r="J15" s="166" t="s">
        <v>188</v>
      </c>
      <c r="K15" s="166"/>
      <c r="L15" s="166"/>
      <c r="M15" s="166"/>
      <c r="N15" s="166"/>
      <c r="O15" s="166"/>
      <c r="P15" s="166"/>
      <c r="Q15" s="166"/>
      <c r="R15" s="166"/>
      <c r="S15" s="166"/>
    </row>
    <row r="16" spans="1:19" x14ac:dyDescent="0.25">
      <c r="C16" s="3"/>
      <c r="D16" s="3"/>
      <c r="E16" s="3"/>
      <c r="F16" s="3"/>
      <c r="G16" s="3"/>
      <c r="H16" s="3"/>
      <c r="J16" s="166"/>
      <c r="K16" s="166"/>
      <c r="L16" s="166"/>
      <c r="M16" s="166"/>
      <c r="N16" s="166"/>
      <c r="O16" s="166"/>
      <c r="P16" s="166"/>
      <c r="Q16" s="166"/>
      <c r="R16" s="166"/>
      <c r="S16" s="166"/>
    </row>
    <row r="17" spans="1:19" x14ac:dyDescent="0.25">
      <c r="A17" s="17" t="s">
        <v>4</v>
      </c>
      <c r="C17" s="3"/>
      <c r="D17" s="3"/>
      <c r="E17" s="3"/>
      <c r="F17" s="3"/>
      <c r="G17" s="3"/>
      <c r="H17" s="3"/>
      <c r="J17" s="166"/>
      <c r="K17" s="166"/>
      <c r="L17" s="166"/>
      <c r="M17" s="166"/>
      <c r="N17" s="166"/>
      <c r="O17" s="166"/>
      <c r="P17" s="166"/>
      <c r="Q17" s="166"/>
      <c r="R17" s="166"/>
      <c r="S17" s="166"/>
    </row>
    <row r="18" spans="1:19" x14ac:dyDescent="0.25">
      <c r="A18" s="12" t="s">
        <v>5</v>
      </c>
      <c r="B18" s="22">
        <v>0</v>
      </c>
      <c r="C18" s="51">
        <v>0.25</v>
      </c>
      <c r="D18" s="46">
        <f>IF($C$3="Periodic",(C18*B18)*1.5, C18*B18)</f>
        <v>0</v>
      </c>
      <c r="E18" s="3"/>
      <c r="F18" s="47">
        <f>$I$2</f>
        <v>110</v>
      </c>
      <c r="G18" s="3"/>
      <c r="H18" s="48">
        <f>F18*D18</f>
        <v>0</v>
      </c>
      <c r="J18" s="166" t="s">
        <v>187</v>
      </c>
      <c r="K18" s="166"/>
      <c r="L18" s="166"/>
      <c r="M18" s="166"/>
      <c r="N18" s="166"/>
      <c r="O18" s="166"/>
      <c r="P18" s="166"/>
      <c r="Q18" s="166"/>
      <c r="R18" s="166"/>
      <c r="S18" s="166"/>
    </row>
    <row r="19" spans="1:19" x14ac:dyDescent="0.25">
      <c r="A19" s="12" t="s">
        <v>6</v>
      </c>
      <c r="B19" s="22">
        <v>0</v>
      </c>
      <c r="C19" s="51">
        <v>0.25</v>
      </c>
      <c r="D19" s="46">
        <f>IF($C$3="Periodic",(C19*B19)*1.5, C19*B19)</f>
        <v>0</v>
      </c>
      <c r="E19" s="3"/>
      <c r="F19" s="47">
        <f>$I$2</f>
        <v>110</v>
      </c>
      <c r="G19" s="3"/>
      <c r="H19" s="48">
        <f>F19*D19</f>
        <v>0</v>
      </c>
      <c r="J19" s="166"/>
      <c r="K19" s="166"/>
      <c r="L19" s="166"/>
      <c r="M19" s="166"/>
      <c r="N19" s="166"/>
      <c r="O19" s="166"/>
      <c r="P19" s="166"/>
      <c r="Q19" s="166"/>
      <c r="R19" s="166"/>
      <c r="S19" s="166"/>
    </row>
    <row r="20" spans="1:19" x14ac:dyDescent="0.25">
      <c r="A20" s="21" t="s">
        <v>57</v>
      </c>
      <c r="B20" s="22">
        <v>0</v>
      </c>
      <c r="C20" s="51">
        <v>0.15</v>
      </c>
      <c r="D20" s="46">
        <f>IF($C$3="Periodic",(C20*B20)*1.5, C20*B20)</f>
        <v>0</v>
      </c>
      <c r="E20" s="3"/>
      <c r="F20" s="47">
        <f>$I$2</f>
        <v>110</v>
      </c>
      <c r="G20" s="3"/>
      <c r="H20" s="52">
        <f>F20*D20</f>
        <v>0</v>
      </c>
      <c r="J20" s="166"/>
      <c r="K20" s="166"/>
      <c r="L20" s="166"/>
      <c r="M20" s="166"/>
      <c r="N20" s="166"/>
      <c r="O20" s="166"/>
      <c r="P20" s="166"/>
      <c r="Q20" s="166"/>
      <c r="R20" s="166"/>
      <c r="S20" s="166"/>
    </row>
    <row r="21" spans="1:19" x14ac:dyDescent="0.25">
      <c r="A21" s="21" t="s">
        <v>73</v>
      </c>
      <c r="B21" s="22">
        <v>0</v>
      </c>
      <c r="C21" s="51">
        <v>0.5</v>
      </c>
      <c r="D21" s="46">
        <f>IF($C$3="Periodic",(C21*B21)*1.5, C21*B21)</f>
        <v>0</v>
      </c>
      <c r="E21" s="3"/>
      <c r="F21" s="47">
        <f>$I$2</f>
        <v>110</v>
      </c>
      <c r="G21" s="3"/>
      <c r="H21" s="52">
        <f>F21*D21</f>
        <v>0</v>
      </c>
      <c r="J21" s="166"/>
      <c r="K21" s="166"/>
      <c r="L21" s="166"/>
      <c r="M21" s="166"/>
      <c r="N21" s="166"/>
      <c r="O21" s="166"/>
      <c r="P21" s="166"/>
      <c r="Q21" s="166"/>
      <c r="R21" s="166"/>
      <c r="S21" s="166"/>
    </row>
    <row r="22" spans="1:19" x14ac:dyDescent="0.25">
      <c r="A22" s="21" t="s">
        <v>74</v>
      </c>
      <c r="B22" s="22">
        <v>0</v>
      </c>
      <c r="C22" s="51">
        <v>0.5</v>
      </c>
      <c r="D22" s="46">
        <f>IF($C$3="Periodic",(C22*B22)*1.5, C22*B22)</f>
        <v>0</v>
      </c>
      <c r="E22" s="3"/>
      <c r="F22" s="47">
        <f>$I$2</f>
        <v>110</v>
      </c>
      <c r="G22" s="3"/>
      <c r="H22" s="52">
        <f>F22*D22</f>
        <v>0</v>
      </c>
      <c r="J22" s="166"/>
      <c r="K22" s="166"/>
      <c r="L22" s="166"/>
      <c r="M22" s="166"/>
      <c r="N22" s="166"/>
      <c r="O22" s="166"/>
      <c r="P22" s="166"/>
      <c r="Q22" s="166"/>
      <c r="R22" s="166"/>
      <c r="S22" s="166"/>
    </row>
    <row r="23" spans="1:19" x14ac:dyDescent="0.25">
      <c r="A23" s="23" t="s">
        <v>85</v>
      </c>
      <c r="B23" s="22">
        <f>SUM(B18:B19,B21)</f>
        <v>0</v>
      </c>
      <c r="C23" s="3"/>
      <c r="D23" s="53"/>
      <c r="E23" s="3"/>
      <c r="F23" s="54"/>
      <c r="G23" s="3"/>
      <c r="H23" s="54"/>
      <c r="J23" s="166"/>
      <c r="K23" s="166"/>
      <c r="L23" s="166"/>
      <c r="M23" s="166"/>
      <c r="N23" s="166"/>
      <c r="O23" s="166"/>
      <c r="P23" s="166"/>
      <c r="Q23" s="166"/>
      <c r="R23" s="166"/>
      <c r="S23" s="166"/>
    </row>
    <row r="24" spans="1:19" x14ac:dyDescent="0.25">
      <c r="C24" s="3"/>
      <c r="D24" s="3"/>
      <c r="E24" s="3"/>
      <c r="F24" s="3"/>
      <c r="G24" s="3"/>
      <c r="H24" s="3"/>
      <c r="J24" s="166"/>
      <c r="K24" s="166"/>
      <c r="L24" s="166"/>
      <c r="M24" s="166"/>
      <c r="N24" s="166"/>
      <c r="O24" s="166"/>
      <c r="P24" s="166"/>
      <c r="Q24" s="166"/>
      <c r="R24" s="166"/>
      <c r="S24" s="166"/>
    </row>
    <row r="25" spans="1:19" x14ac:dyDescent="0.25">
      <c r="A25" s="17" t="s">
        <v>28</v>
      </c>
      <c r="C25" s="3"/>
      <c r="D25" s="3"/>
      <c r="E25" s="3"/>
      <c r="F25" s="3"/>
      <c r="G25" s="3"/>
      <c r="H25" s="3"/>
      <c r="J25" s="166"/>
      <c r="K25" s="166"/>
      <c r="L25" s="166"/>
      <c r="M25" s="166"/>
      <c r="N25" s="166"/>
      <c r="O25" s="166"/>
      <c r="P25" s="166"/>
      <c r="Q25" s="166"/>
      <c r="R25" s="166"/>
      <c r="S25" s="166"/>
    </row>
    <row r="26" spans="1:19" x14ac:dyDescent="0.25">
      <c r="A26" s="21" t="s">
        <v>75</v>
      </c>
      <c r="B26" s="22">
        <v>0</v>
      </c>
      <c r="C26" s="51">
        <v>0.75</v>
      </c>
      <c r="D26" s="46">
        <f t="shared" ref="D26:D31" si="3">IF($C$3="Periodic",(C26*B26)*1.5, C26*B26)</f>
        <v>0</v>
      </c>
      <c r="E26" s="3"/>
      <c r="F26" s="47">
        <f t="shared" ref="F26:F31" si="4">$I$2</f>
        <v>110</v>
      </c>
      <c r="G26" s="3"/>
      <c r="H26" s="48">
        <f t="shared" ref="H26:H31" si="5">F26*D26</f>
        <v>0</v>
      </c>
      <c r="J26" s="166"/>
      <c r="K26" s="166"/>
      <c r="L26" s="166"/>
      <c r="M26" s="166"/>
      <c r="N26" s="166"/>
      <c r="O26" s="166"/>
      <c r="P26" s="166"/>
      <c r="Q26" s="166"/>
      <c r="R26" s="166"/>
      <c r="S26" s="166"/>
    </row>
    <row r="27" spans="1:19" x14ac:dyDescent="0.25">
      <c r="A27" s="12" t="s">
        <v>0</v>
      </c>
      <c r="B27" s="22">
        <v>0</v>
      </c>
      <c r="C27" s="51">
        <v>0.75</v>
      </c>
      <c r="D27" s="46">
        <f t="shared" si="3"/>
        <v>0</v>
      </c>
      <c r="E27" s="3"/>
      <c r="F27" s="47">
        <f t="shared" si="4"/>
        <v>110</v>
      </c>
      <c r="G27" s="3"/>
      <c r="H27" s="48">
        <f t="shared" si="5"/>
        <v>0</v>
      </c>
      <c r="J27" s="166"/>
      <c r="K27" s="166"/>
      <c r="L27" s="166"/>
      <c r="M27" s="166"/>
      <c r="N27" s="166"/>
      <c r="O27" s="166"/>
      <c r="P27" s="166"/>
      <c r="Q27" s="166"/>
      <c r="R27" s="166"/>
      <c r="S27" s="166"/>
    </row>
    <row r="28" spans="1:19" x14ac:dyDescent="0.25">
      <c r="A28" s="12" t="s">
        <v>1</v>
      </c>
      <c r="B28" s="24">
        <v>0</v>
      </c>
      <c r="C28" s="55">
        <v>1</v>
      </c>
      <c r="D28" s="46">
        <f t="shared" si="3"/>
        <v>0</v>
      </c>
      <c r="E28" s="3"/>
      <c r="F28" s="47">
        <f t="shared" si="4"/>
        <v>110</v>
      </c>
      <c r="G28" s="3"/>
      <c r="H28" s="48">
        <f t="shared" si="5"/>
        <v>0</v>
      </c>
      <c r="J28" s="166"/>
      <c r="K28" s="166"/>
      <c r="L28" s="166"/>
      <c r="M28" s="166"/>
      <c r="N28" s="166"/>
      <c r="O28" s="166"/>
      <c r="P28" s="166"/>
      <c r="Q28" s="166"/>
      <c r="R28" s="166"/>
      <c r="S28" s="166"/>
    </row>
    <row r="29" spans="1:19" x14ac:dyDescent="0.25">
      <c r="A29" s="12" t="s">
        <v>2</v>
      </c>
      <c r="B29" s="19">
        <v>0</v>
      </c>
      <c r="C29" s="49">
        <v>1</v>
      </c>
      <c r="D29" s="46">
        <f t="shared" si="3"/>
        <v>0</v>
      </c>
      <c r="E29" s="3"/>
      <c r="F29" s="47">
        <f t="shared" si="4"/>
        <v>110</v>
      </c>
      <c r="G29" s="3"/>
      <c r="H29" s="48">
        <f t="shared" si="5"/>
        <v>0</v>
      </c>
      <c r="J29" s="166"/>
      <c r="K29" s="166"/>
      <c r="L29" s="166"/>
      <c r="M29" s="166"/>
      <c r="N29" s="166"/>
      <c r="O29" s="166"/>
      <c r="P29" s="166"/>
      <c r="Q29" s="166"/>
      <c r="R29" s="166"/>
      <c r="S29" s="166"/>
    </row>
    <row r="30" spans="1:19" x14ac:dyDescent="0.25">
      <c r="A30" s="12" t="s">
        <v>3</v>
      </c>
      <c r="B30" s="22">
        <v>0</v>
      </c>
      <c r="C30" s="51">
        <v>1.25</v>
      </c>
      <c r="D30" s="46">
        <f t="shared" si="3"/>
        <v>0</v>
      </c>
      <c r="E30" s="3"/>
      <c r="F30" s="47">
        <f t="shared" si="4"/>
        <v>110</v>
      </c>
      <c r="G30" s="3"/>
      <c r="H30" s="48">
        <f t="shared" si="5"/>
        <v>0</v>
      </c>
      <c r="J30" s="166"/>
      <c r="K30" s="166"/>
      <c r="L30" s="166"/>
      <c r="M30" s="166"/>
      <c r="N30" s="166"/>
      <c r="O30" s="166"/>
      <c r="P30" s="166"/>
      <c r="Q30" s="166"/>
      <c r="R30" s="166"/>
      <c r="S30" s="166"/>
    </row>
    <row r="31" spans="1:19" x14ac:dyDescent="0.25">
      <c r="A31" s="21" t="s">
        <v>57</v>
      </c>
      <c r="B31" s="22">
        <v>0</v>
      </c>
      <c r="C31" s="51">
        <v>0.15</v>
      </c>
      <c r="D31" s="46">
        <f t="shared" si="3"/>
        <v>0</v>
      </c>
      <c r="E31" s="3"/>
      <c r="F31" s="47">
        <f t="shared" si="4"/>
        <v>110</v>
      </c>
      <c r="G31" s="3"/>
      <c r="H31" s="52">
        <f t="shared" si="5"/>
        <v>0</v>
      </c>
      <c r="J31" s="166"/>
      <c r="K31" s="166"/>
      <c r="L31" s="166"/>
      <c r="M31" s="166"/>
      <c r="N31" s="166"/>
      <c r="O31" s="166"/>
      <c r="P31" s="166"/>
      <c r="Q31" s="166"/>
      <c r="R31" s="166"/>
      <c r="S31" s="166"/>
    </row>
    <row r="32" spans="1:19" x14ac:dyDescent="0.25">
      <c r="A32" s="23" t="s">
        <v>86</v>
      </c>
      <c r="B32" s="22">
        <f>SUM(B26:B30)</f>
        <v>0</v>
      </c>
      <c r="C32" s="3"/>
      <c r="D32" s="53"/>
      <c r="E32" s="3"/>
      <c r="F32" s="54"/>
      <c r="G32" s="3"/>
      <c r="H32" s="54"/>
    </row>
    <row r="33" spans="1:8" x14ac:dyDescent="0.25">
      <c r="C33" s="3"/>
      <c r="D33" s="3"/>
      <c r="E33" s="3"/>
      <c r="F33" s="3"/>
      <c r="G33" s="3"/>
      <c r="H33" s="3"/>
    </row>
    <row r="34" spans="1:8" x14ac:dyDescent="0.25">
      <c r="A34" s="17" t="s">
        <v>8</v>
      </c>
      <c r="C34" s="3"/>
      <c r="D34" s="3"/>
      <c r="E34" s="3" t="s">
        <v>11</v>
      </c>
      <c r="F34" s="3"/>
      <c r="G34" s="3"/>
      <c r="H34" s="3"/>
    </row>
    <row r="35" spans="1:8" x14ac:dyDescent="0.25">
      <c r="A35" s="12" t="s">
        <v>60</v>
      </c>
      <c r="B35" s="22">
        <v>0</v>
      </c>
      <c r="C35" s="51">
        <v>0.5</v>
      </c>
      <c r="D35" s="46">
        <f>IF($C$3="Periodic",(C35*B35)*1.5, C35*B35)</f>
        <v>0</v>
      </c>
      <c r="E35" s="3"/>
      <c r="F35" s="47">
        <f>$I$2</f>
        <v>110</v>
      </c>
      <c r="G35" s="3"/>
      <c r="H35" s="48">
        <f>F35*D35</f>
        <v>0</v>
      </c>
    </row>
    <row r="36" spans="1:8" x14ac:dyDescent="0.25">
      <c r="A36" s="12" t="s">
        <v>9</v>
      </c>
      <c r="B36" s="22">
        <v>0</v>
      </c>
      <c r="C36" s="51">
        <v>0.25</v>
      </c>
      <c r="D36" s="46">
        <f>IF($C$3="Periodic",(C36*B36)*1.5, C36*B36)</f>
        <v>0</v>
      </c>
      <c r="E36" s="3"/>
      <c r="F36" s="47">
        <f>$I$2</f>
        <v>110</v>
      </c>
      <c r="G36" s="3"/>
      <c r="H36" s="48">
        <f>F36*D36</f>
        <v>0</v>
      </c>
    </row>
    <row r="37" spans="1:8" x14ac:dyDescent="0.25">
      <c r="A37" s="21" t="s">
        <v>57</v>
      </c>
      <c r="B37" s="22">
        <v>0</v>
      </c>
      <c r="C37" s="51">
        <v>0.15</v>
      </c>
      <c r="D37" s="46">
        <f>IF($C$3="Periodic",(C37*B37)*1.5, C37*B37)</f>
        <v>0</v>
      </c>
      <c r="E37" s="3"/>
      <c r="F37" s="47">
        <f>$I$2</f>
        <v>110</v>
      </c>
      <c r="G37" s="3"/>
      <c r="H37" s="52">
        <f>F37*D37</f>
        <v>0</v>
      </c>
    </row>
    <row r="38" spans="1:8" x14ac:dyDescent="0.25">
      <c r="A38" s="23" t="s">
        <v>59</v>
      </c>
      <c r="B38" s="22">
        <f>SUM(B35:B37)</f>
        <v>0</v>
      </c>
      <c r="C38" s="3"/>
      <c r="D38" s="53"/>
      <c r="E38" s="3"/>
      <c r="F38" s="54"/>
      <c r="G38" s="3"/>
      <c r="H38" s="54"/>
    </row>
    <row r="39" spans="1:8" x14ac:dyDescent="0.25">
      <c r="A39" s="21"/>
      <c r="C39" s="3"/>
      <c r="D39" s="53"/>
      <c r="E39" s="3"/>
      <c r="F39" s="54"/>
      <c r="G39" s="3"/>
      <c r="H39" s="54"/>
    </row>
    <row r="40" spans="1:8" x14ac:dyDescent="0.25">
      <c r="A40" s="17" t="s">
        <v>27</v>
      </c>
      <c r="C40" s="3"/>
      <c r="D40" s="3"/>
      <c r="E40" s="3"/>
      <c r="F40" s="3"/>
      <c r="G40" s="3"/>
      <c r="H40" s="3"/>
    </row>
    <row r="41" spans="1:8" x14ac:dyDescent="0.25">
      <c r="A41" s="12" t="s">
        <v>30</v>
      </c>
      <c r="B41" s="22">
        <v>0</v>
      </c>
      <c r="C41" s="51">
        <v>1.75</v>
      </c>
      <c r="D41" s="46">
        <f>IF($C$3="Periodic",(C41*B41)*1.5, C41*B41)</f>
        <v>0</v>
      </c>
      <c r="E41" s="3"/>
      <c r="F41" s="47">
        <f>$I$2</f>
        <v>110</v>
      </c>
      <c r="G41" s="3"/>
      <c r="H41" s="48">
        <f>F41*D41</f>
        <v>0</v>
      </c>
    </row>
    <row r="42" spans="1:8" x14ac:dyDescent="0.25">
      <c r="A42" s="12" t="s">
        <v>61</v>
      </c>
      <c r="B42" s="22">
        <v>0</v>
      </c>
      <c r="C42" s="51">
        <v>1.25</v>
      </c>
      <c r="D42" s="46">
        <f>IF($C$3="Periodic",(C42*B42)*1.5, C42*B42)</f>
        <v>0</v>
      </c>
      <c r="E42" s="3"/>
      <c r="F42" s="47">
        <f>$I$2</f>
        <v>110</v>
      </c>
      <c r="G42" s="3"/>
      <c r="H42" s="48">
        <f>F42*D42</f>
        <v>0</v>
      </c>
    </row>
    <row r="43" spans="1:8" x14ac:dyDescent="0.25">
      <c r="A43" s="12" t="s">
        <v>25</v>
      </c>
      <c r="B43" s="22">
        <v>0</v>
      </c>
      <c r="C43" s="51">
        <v>2</v>
      </c>
      <c r="D43" s="46">
        <f>IF($C$3="Periodic",(C43*B43)*1.5, C43*B43)</f>
        <v>0</v>
      </c>
      <c r="E43" s="3"/>
      <c r="F43" s="47">
        <f>$I$2</f>
        <v>110</v>
      </c>
      <c r="G43" s="3"/>
      <c r="H43" s="48">
        <f>F43*D43</f>
        <v>0</v>
      </c>
    </row>
    <row r="44" spans="1:8" x14ac:dyDescent="0.25">
      <c r="A44" s="12" t="s">
        <v>26</v>
      </c>
      <c r="B44" s="22">
        <v>0</v>
      </c>
      <c r="C44" s="51">
        <v>2</v>
      </c>
      <c r="D44" s="46">
        <f>IF($C$3="Periodic",(C44*B44)*1.5, C44*B44)</f>
        <v>0</v>
      </c>
      <c r="E44" s="3"/>
      <c r="F44" s="47">
        <f>$I$2</f>
        <v>110</v>
      </c>
      <c r="G44" s="3"/>
      <c r="H44" s="48">
        <f>F44*D44</f>
        <v>0</v>
      </c>
    </row>
    <row r="45" spans="1:8" x14ac:dyDescent="0.25">
      <c r="C45" s="3"/>
      <c r="D45" s="53"/>
      <c r="E45" s="3"/>
      <c r="F45" s="56"/>
      <c r="G45" s="3"/>
      <c r="H45" s="54"/>
    </row>
    <row r="46" spans="1:8" x14ac:dyDescent="0.25">
      <c r="A46" s="17" t="s">
        <v>79</v>
      </c>
      <c r="B46" s="2" t="s">
        <v>14</v>
      </c>
      <c r="C46" s="5" t="s">
        <v>7</v>
      </c>
      <c r="D46" s="5" t="s">
        <v>33</v>
      </c>
      <c r="E46" s="3"/>
      <c r="F46" s="5" t="s">
        <v>10</v>
      </c>
      <c r="G46" s="3"/>
      <c r="H46" s="5" t="s">
        <v>32</v>
      </c>
    </row>
    <row r="47" spans="1:8" x14ac:dyDescent="0.25">
      <c r="A47" s="79" t="s">
        <v>179</v>
      </c>
      <c r="B47" s="22">
        <v>0</v>
      </c>
      <c r="C47" s="51">
        <v>0.2</v>
      </c>
      <c r="D47" s="46">
        <f t="shared" ref="D47:D54" si="6">IF($C$3="Periodic",(C47*B47)*1.5, C47*B47)</f>
        <v>0</v>
      </c>
      <c r="E47" s="3"/>
      <c r="F47" s="47">
        <f t="shared" ref="F47:F54" si="7">$I$2</f>
        <v>110</v>
      </c>
      <c r="G47" s="3"/>
      <c r="H47" s="48">
        <f t="shared" ref="H47:H54" si="8">F47*D47</f>
        <v>0</v>
      </c>
    </row>
    <row r="48" spans="1:8" x14ac:dyDescent="0.25">
      <c r="A48" s="79" t="s">
        <v>180</v>
      </c>
      <c r="B48" s="22">
        <v>0</v>
      </c>
      <c r="C48" s="51">
        <v>1</v>
      </c>
      <c r="D48" s="46">
        <f t="shared" ref="D48" si="9">IF($C$3="Periodic",(C48*B48)*1.5, C48*B48)</f>
        <v>0</v>
      </c>
      <c r="E48" s="3"/>
      <c r="F48" s="47">
        <f t="shared" si="7"/>
        <v>110</v>
      </c>
      <c r="G48" s="3"/>
      <c r="H48" s="48">
        <f t="shared" ref="H48" si="10">F48*D48</f>
        <v>0</v>
      </c>
    </row>
    <row r="49" spans="1:8" x14ac:dyDescent="0.25">
      <c r="A49" s="79" t="s">
        <v>177</v>
      </c>
      <c r="B49" s="22">
        <v>0</v>
      </c>
      <c r="C49" s="51">
        <v>0.1</v>
      </c>
      <c r="D49" s="46">
        <f t="shared" si="6"/>
        <v>0</v>
      </c>
      <c r="E49" s="3"/>
      <c r="F49" s="47">
        <f t="shared" si="7"/>
        <v>110</v>
      </c>
      <c r="G49" s="3"/>
      <c r="H49" s="48">
        <f t="shared" si="8"/>
        <v>0</v>
      </c>
    </row>
    <row r="50" spans="1:8" x14ac:dyDescent="0.25">
      <c r="A50" s="79" t="s">
        <v>178</v>
      </c>
      <c r="B50" s="22">
        <v>0</v>
      </c>
      <c r="C50" s="51">
        <v>0.25</v>
      </c>
      <c r="D50" s="46">
        <f t="shared" ref="D50" si="11">IF($C$3="Periodic",(C50*B50)*1.5, C50*B50)</f>
        <v>0</v>
      </c>
      <c r="E50" s="3"/>
      <c r="F50" s="47">
        <f t="shared" si="7"/>
        <v>110</v>
      </c>
      <c r="G50" s="3"/>
      <c r="H50" s="48">
        <f t="shared" ref="H50" si="12">F50*D50</f>
        <v>0</v>
      </c>
    </row>
    <row r="51" spans="1:8" x14ac:dyDescent="0.25">
      <c r="A51" s="79" t="s">
        <v>172</v>
      </c>
      <c r="B51" s="22">
        <v>0</v>
      </c>
      <c r="C51" s="51">
        <v>0.1</v>
      </c>
      <c r="D51" s="46">
        <f t="shared" si="6"/>
        <v>0</v>
      </c>
      <c r="E51" s="3"/>
      <c r="F51" s="47">
        <f t="shared" si="7"/>
        <v>110</v>
      </c>
      <c r="G51" s="3"/>
      <c r="H51" s="48">
        <f t="shared" si="8"/>
        <v>0</v>
      </c>
    </row>
    <row r="52" spans="1:8" x14ac:dyDescent="0.25">
      <c r="A52" s="21" t="s">
        <v>81</v>
      </c>
      <c r="B52" s="22">
        <v>0</v>
      </c>
      <c r="C52" s="51">
        <v>0.5</v>
      </c>
      <c r="D52" s="46">
        <f t="shared" si="6"/>
        <v>0</v>
      </c>
      <c r="E52" s="3"/>
      <c r="F52" s="47">
        <f t="shared" si="7"/>
        <v>110</v>
      </c>
      <c r="G52" s="3"/>
      <c r="H52" s="48">
        <f t="shared" si="8"/>
        <v>0</v>
      </c>
    </row>
    <row r="53" spans="1:8" x14ac:dyDescent="0.25">
      <c r="A53" s="79" t="s">
        <v>173</v>
      </c>
      <c r="B53" s="22">
        <v>0</v>
      </c>
      <c r="C53" s="51">
        <v>0.1</v>
      </c>
      <c r="D53" s="46">
        <f t="shared" si="6"/>
        <v>0</v>
      </c>
      <c r="E53" s="3"/>
      <c r="F53" s="47">
        <f t="shared" si="7"/>
        <v>110</v>
      </c>
      <c r="G53" s="3"/>
      <c r="H53" s="48">
        <f t="shared" si="8"/>
        <v>0</v>
      </c>
    </row>
    <row r="54" spans="1:8" x14ac:dyDescent="0.25">
      <c r="A54" s="79" t="s">
        <v>174</v>
      </c>
      <c r="B54" s="22">
        <v>0</v>
      </c>
      <c r="C54" s="51">
        <v>0.1</v>
      </c>
      <c r="D54" s="46">
        <f t="shared" si="6"/>
        <v>0</v>
      </c>
      <c r="E54" s="3"/>
      <c r="F54" s="47">
        <f t="shared" si="7"/>
        <v>110</v>
      </c>
      <c r="G54" s="3"/>
      <c r="H54" s="48">
        <f t="shared" si="8"/>
        <v>0</v>
      </c>
    </row>
    <row r="55" spans="1:8" x14ac:dyDescent="0.25">
      <c r="A55" s="23" t="s">
        <v>59</v>
      </c>
      <c r="B55" s="22">
        <f>SUM(B47:B54)</f>
        <v>0</v>
      </c>
      <c r="C55" s="3"/>
      <c r="D55" s="53"/>
      <c r="E55" s="3"/>
      <c r="F55" s="165"/>
      <c r="G55" s="3"/>
      <c r="H55" s="54"/>
    </row>
    <row r="56" spans="1:8" x14ac:dyDescent="0.25">
      <c r="A56" s="17"/>
    </row>
    <row r="57" spans="1:8" x14ac:dyDescent="0.25">
      <c r="A57" s="17" t="s">
        <v>12</v>
      </c>
      <c r="B57" s="25" t="s">
        <v>18</v>
      </c>
      <c r="C57" s="25" t="s">
        <v>19</v>
      </c>
      <c r="F57" s="25" t="s">
        <v>10</v>
      </c>
      <c r="H57" s="25" t="s">
        <v>32</v>
      </c>
    </row>
    <row r="58" spans="1:8" x14ac:dyDescent="0.25">
      <c r="A58" s="12" t="s">
        <v>13</v>
      </c>
      <c r="B58" s="26">
        <v>0</v>
      </c>
      <c r="C58" s="27">
        <v>0</v>
      </c>
      <c r="F58" s="28">
        <v>500</v>
      </c>
      <c r="H58" s="57">
        <f t="shared" ref="H58:H63" si="13">(B58*C58)*F58</f>
        <v>0</v>
      </c>
    </row>
    <row r="59" spans="1:8" x14ac:dyDescent="0.25">
      <c r="A59" s="12" t="s">
        <v>15</v>
      </c>
      <c r="B59" s="26">
        <v>0</v>
      </c>
      <c r="C59" s="27">
        <v>0</v>
      </c>
      <c r="F59" s="28">
        <v>50</v>
      </c>
      <c r="H59" s="57">
        <f t="shared" si="13"/>
        <v>0</v>
      </c>
    </row>
    <row r="60" spans="1:8" x14ac:dyDescent="0.25">
      <c r="A60" s="12" t="s">
        <v>16</v>
      </c>
      <c r="B60" s="26">
        <v>0</v>
      </c>
      <c r="C60" s="27">
        <v>0</v>
      </c>
      <c r="F60" s="28">
        <v>215</v>
      </c>
      <c r="H60" s="57">
        <f t="shared" si="13"/>
        <v>0</v>
      </c>
    </row>
    <row r="61" spans="1:8" x14ac:dyDescent="0.25">
      <c r="A61" s="12" t="s">
        <v>17</v>
      </c>
      <c r="B61" s="26">
        <v>0</v>
      </c>
      <c r="C61" s="27">
        <v>0</v>
      </c>
      <c r="F61" s="28">
        <v>215</v>
      </c>
      <c r="H61" s="57">
        <f t="shared" si="13"/>
        <v>0</v>
      </c>
    </row>
    <row r="62" spans="1:8" x14ac:dyDescent="0.25">
      <c r="A62" s="12" t="s">
        <v>21</v>
      </c>
      <c r="B62" s="29">
        <v>0</v>
      </c>
      <c r="C62" s="30">
        <v>0</v>
      </c>
      <c r="F62" s="31">
        <v>25</v>
      </c>
      <c r="H62" s="57">
        <f t="shared" si="13"/>
        <v>0</v>
      </c>
    </row>
    <row r="63" spans="1:8" x14ac:dyDescent="0.25">
      <c r="A63" s="21" t="s">
        <v>56</v>
      </c>
      <c r="B63" s="22">
        <v>0</v>
      </c>
      <c r="C63" s="27">
        <v>0</v>
      </c>
      <c r="F63" s="32">
        <v>500</v>
      </c>
      <c r="H63" s="57">
        <f t="shared" si="13"/>
        <v>0</v>
      </c>
    </row>
    <row r="64" spans="1:8" x14ac:dyDescent="0.25">
      <c r="H64" s="3"/>
    </row>
    <row r="65" spans="1:8" x14ac:dyDescent="0.25">
      <c r="A65" s="17" t="s">
        <v>42</v>
      </c>
      <c r="C65" s="2" t="s">
        <v>34</v>
      </c>
      <c r="D65" s="2"/>
      <c r="H65" s="3"/>
    </row>
    <row r="66" spans="1:8" x14ac:dyDescent="0.25">
      <c r="A66" s="12" t="s">
        <v>22</v>
      </c>
      <c r="B66" s="22">
        <v>4</v>
      </c>
      <c r="C66" s="33">
        <v>0</v>
      </c>
      <c r="D66" s="3"/>
      <c r="E66" s="3"/>
      <c r="F66" s="6">
        <f>$I$2</f>
        <v>110</v>
      </c>
      <c r="H66" s="6">
        <f>F66*C66</f>
        <v>0</v>
      </c>
    </row>
    <row r="67" spans="1:8" x14ac:dyDescent="0.25">
      <c r="A67" s="12" t="s">
        <v>24</v>
      </c>
      <c r="B67" s="22" t="s">
        <v>52</v>
      </c>
      <c r="C67" s="33">
        <v>0</v>
      </c>
      <c r="D67" s="3"/>
      <c r="E67" s="3"/>
      <c r="F67" s="6">
        <f>$I$2</f>
        <v>110</v>
      </c>
      <c r="H67" s="6">
        <f>F67*C67</f>
        <v>0</v>
      </c>
    </row>
    <row r="68" spans="1:8" x14ac:dyDescent="0.25">
      <c r="A68" s="12" t="s">
        <v>23</v>
      </c>
      <c r="B68" s="22">
        <v>10</v>
      </c>
      <c r="C68" s="33">
        <v>0</v>
      </c>
      <c r="D68" s="3"/>
      <c r="E68" s="3"/>
      <c r="F68" s="6">
        <f>$I$2</f>
        <v>110</v>
      </c>
      <c r="H68" s="6">
        <f>F68*C68</f>
        <v>0</v>
      </c>
    </row>
    <row r="69" spans="1:8" x14ac:dyDescent="0.25">
      <c r="A69" s="21" t="s">
        <v>58</v>
      </c>
      <c r="B69" s="22">
        <v>1</v>
      </c>
      <c r="C69" s="33">
        <v>0</v>
      </c>
      <c r="D69" s="3"/>
      <c r="E69" s="3"/>
      <c r="F69" s="6">
        <f>$I$2</f>
        <v>110</v>
      </c>
      <c r="H69" s="6">
        <f>F69*C69</f>
        <v>0</v>
      </c>
    </row>
    <row r="70" spans="1:8" x14ac:dyDescent="0.25">
      <c r="D70" s="3"/>
      <c r="E70" s="3"/>
      <c r="F70" s="3"/>
      <c r="H70" s="3"/>
    </row>
    <row r="71" spans="1:8" x14ac:dyDescent="0.25">
      <c r="A71" s="17" t="s">
        <v>36</v>
      </c>
      <c r="B71" s="2" t="s">
        <v>43</v>
      </c>
      <c r="C71" s="2" t="s">
        <v>44</v>
      </c>
      <c r="D71" s="5" t="s">
        <v>32</v>
      </c>
      <c r="E71" s="3"/>
      <c r="F71" s="5" t="s">
        <v>10</v>
      </c>
      <c r="H71" s="5" t="s">
        <v>32</v>
      </c>
    </row>
    <row r="72" spans="1:8" x14ac:dyDescent="0.25">
      <c r="A72" s="34" t="s">
        <v>37</v>
      </c>
      <c r="B72" s="22">
        <v>0</v>
      </c>
      <c r="C72" s="22">
        <v>0</v>
      </c>
      <c r="D72" s="51">
        <f>C72*B72</f>
        <v>0</v>
      </c>
      <c r="E72" s="3"/>
      <c r="F72" s="58">
        <v>1.4</v>
      </c>
      <c r="H72" s="59">
        <f>F72*D72</f>
        <v>0</v>
      </c>
    </row>
    <row r="73" spans="1:8" x14ac:dyDescent="0.25">
      <c r="A73" s="21" t="s">
        <v>82</v>
      </c>
      <c r="D73" s="3"/>
      <c r="E73" s="3"/>
      <c r="F73" s="60"/>
      <c r="H73" s="60"/>
    </row>
    <row r="74" spans="1:8" x14ac:dyDescent="0.25">
      <c r="A74" s="34"/>
      <c r="B74" s="2" t="s">
        <v>45</v>
      </c>
      <c r="C74" s="2" t="s">
        <v>46</v>
      </c>
      <c r="D74" s="5" t="s">
        <v>32</v>
      </c>
      <c r="E74" s="3"/>
      <c r="F74" s="60"/>
      <c r="H74" s="60"/>
    </row>
    <row r="75" spans="1:8" x14ac:dyDescent="0.25">
      <c r="A75" s="34" t="s">
        <v>38</v>
      </c>
      <c r="B75" s="22">
        <v>0</v>
      </c>
      <c r="C75" s="22">
        <v>0</v>
      </c>
      <c r="D75" s="51">
        <f>C75*B75</f>
        <v>0</v>
      </c>
      <c r="E75" s="3"/>
      <c r="F75" s="85">
        <f>I3</f>
        <v>30</v>
      </c>
      <c r="H75" s="59">
        <f>F75*D75</f>
        <v>0</v>
      </c>
    </row>
    <row r="76" spans="1:8" x14ac:dyDescent="0.25">
      <c r="A76" s="34"/>
      <c r="D76" s="3"/>
      <c r="E76" s="3"/>
      <c r="F76" s="60"/>
      <c r="H76" s="60"/>
    </row>
    <row r="77" spans="1:8" x14ac:dyDescent="0.25">
      <c r="A77" s="34"/>
      <c r="B77" s="2" t="s">
        <v>45</v>
      </c>
      <c r="C77" s="2" t="s">
        <v>47</v>
      </c>
      <c r="D77" s="5" t="s">
        <v>32</v>
      </c>
      <c r="E77" s="3"/>
      <c r="F77" s="60"/>
      <c r="H77" s="60"/>
    </row>
    <row r="78" spans="1:8" x14ac:dyDescent="0.25">
      <c r="A78" s="34" t="s">
        <v>39</v>
      </c>
      <c r="B78" s="22">
        <v>0</v>
      </c>
      <c r="C78" s="22">
        <v>0</v>
      </c>
      <c r="D78" s="51">
        <f>C78*B78</f>
        <v>0</v>
      </c>
      <c r="E78" s="3"/>
      <c r="F78" s="85">
        <v>30</v>
      </c>
      <c r="H78" s="59">
        <f>F78*D78</f>
        <v>0</v>
      </c>
    </row>
    <row r="79" spans="1:8" x14ac:dyDescent="0.25">
      <c r="A79" s="34"/>
      <c r="D79" s="3"/>
      <c r="E79" s="3"/>
      <c r="F79" s="3"/>
      <c r="H79" s="3"/>
    </row>
    <row r="80" spans="1:8" x14ac:dyDescent="0.25">
      <c r="A80" s="34"/>
      <c r="B80" s="2" t="s">
        <v>48</v>
      </c>
      <c r="C80" s="2" t="s">
        <v>49</v>
      </c>
      <c r="D80" s="5" t="s">
        <v>35</v>
      </c>
      <c r="E80" s="3"/>
      <c r="F80" s="3"/>
      <c r="H80" s="3"/>
    </row>
    <row r="81" spans="1:8" x14ac:dyDescent="0.25">
      <c r="A81" s="34" t="s">
        <v>40</v>
      </c>
      <c r="B81" s="22">
        <v>0</v>
      </c>
      <c r="C81" s="22">
        <v>0</v>
      </c>
      <c r="D81" s="51">
        <f>C81*B81</f>
        <v>0</v>
      </c>
      <c r="E81" s="3"/>
      <c r="F81" s="86">
        <v>100</v>
      </c>
      <c r="G81" s="61"/>
      <c r="H81" s="59">
        <f>F81*D81</f>
        <v>0</v>
      </c>
    </row>
    <row r="82" spans="1:8" x14ac:dyDescent="0.25">
      <c r="A82" s="34"/>
      <c r="D82" s="3"/>
      <c r="E82" s="3"/>
      <c r="F82" s="60"/>
      <c r="G82" s="61"/>
      <c r="H82" s="60"/>
    </row>
    <row r="83" spans="1:8" x14ac:dyDescent="0.25">
      <c r="A83" s="17" t="s">
        <v>51</v>
      </c>
      <c r="B83" s="2" t="s">
        <v>45</v>
      </c>
      <c r="C83" s="2" t="s">
        <v>50</v>
      </c>
      <c r="D83" s="5" t="s">
        <v>35</v>
      </c>
      <c r="E83" s="3"/>
      <c r="F83" s="60"/>
      <c r="G83" s="61"/>
      <c r="H83" s="60"/>
    </row>
    <row r="84" spans="1:8" x14ac:dyDescent="0.25">
      <c r="A84" s="34" t="s">
        <v>41</v>
      </c>
      <c r="B84" s="22">
        <v>0</v>
      </c>
      <c r="C84" s="22">
        <v>0</v>
      </c>
      <c r="D84" s="51">
        <f>C84*B84</f>
        <v>0</v>
      </c>
      <c r="E84" s="3"/>
      <c r="F84" s="86">
        <v>65</v>
      </c>
      <c r="G84" s="61"/>
      <c r="H84" s="59">
        <f>F84*D84</f>
        <v>0</v>
      </c>
    </row>
    <row r="85" spans="1:8" x14ac:dyDescent="0.25">
      <c r="A85" s="34"/>
      <c r="B85" s="1">
        <v>0</v>
      </c>
      <c r="C85" s="1">
        <v>0</v>
      </c>
      <c r="D85" s="3"/>
      <c r="E85" s="3"/>
      <c r="F85" s="3"/>
      <c r="H85" s="3"/>
    </row>
    <row r="86" spans="1:8" x14ac:dyDescent="0.25">
      <c r="A86" s="34" t="s">
        <v>65</v>
      </c>
      <c r="B86" s="22">
        <v>0</v>
      </c>
      <c r="C86" s="22">
        <v>0</v>
      </c>
      <c r="D86" s="51">
        <f>C86*B86</f>
        <v>0</v>
      </c>
      <c r="E86" s="3"/>
      <c r="F86" s="85">
        <f>I2*0.5</f>
        <v>55</v>
      </c>
      <c r="H86" s="59">
        <f>F86*D86</f>
        <v>0</v>
      </c>
    </row>
    <row r="87" spans="1:8" x14ac:dyDescent="0.25">
      <c r="A87" s="34" t="s">
        <v>66</v>
      </c>
      <c r="B87" s="22">
        <v>0</v>
      </c>
      <c r="C87" s="22">
        <v>0</v>
      </c>
      <c r="D87" s="51">
        <f>C87*B87</f>
        <v>0</v>
      </c>
      <c r="E87" s="3"/>
      <c r="F87" s="85">
        <f>I2*1</f>
        <v>110</v>
      </c>
      <c r="H87" s="59">
        <f>F87*D87</f>
        <v>0</v>
      </c>
    </row>
    <row r="88" spans="1:8" x14ac:dyDescent="0.25">
      <c r="A88" s="79" t="s">
        <v>92</v>
      </c>
      <c r="B88" s="22">
        <v>0</v>
      </c>
      <c r="C88" s="80">
        <v>0</v>
      </c>
      <c r="D88" s="51">
        <f>C88*B88</f>
        <v>0</v>
      </c>
      <c r="E88" s="3"/>
      <c r="F88" s="85">
        <f>I2</f>
        <v>110</v>
      </c>
      <c r="H88" s="59">
        <f>F88*D88</f>
        <v>0</v>
      </c>
    </row>
    <row r="89" spans="1:8" x14ac:dyDescent="0.25">
      <c r="A89" s="34"/>
      <c r="H89" s="3"/>
    </row>
    <row r="90" spans="1:8" x14ac:dyDescent="0.25">
      <c r="A90" s="11" t="s">
        <v>70</v>
      </c>
      <c r="H90" s="62">
        <f>SUM(H7:H88)</f>
        <v>0</v>
      </c>
    </row>
    <row r="91" spans="1:8" x14ac:dyDescent="0.25">
      <c r="A91" s="34" t="s">
        <v>76</v>
      </c>
      <c r="H91" s="54">
        <f>IF((H90*0.05)&lt;25,25,IF((H90*0.05)&gt;200,200,(H90*0.05)))</f>
        <v>25</v>
      </c>
    </row>
    <row r="92" spans="1:8" x14ac:dyDescent="0.25">
      <c r="A92" s="11" t="s">
        <v>71</v>
      </c>
      <c r="B92" s="2"/>
      <c r="C92" s="2"/>
      <c r="D92" s="2"/>
      <c r="E92" s="2"/>
      <c r="F92" s="2"/>
      <c r="G92" s="2"/>
      <c r="H92" s="63">
        <f>H91+H90</f>
        <v>25</v>
      </c>
    </row>
    <row r="93" spans="1:8" x14ac:dyDescent="0.25">
      <c r="A93" s="35" t="s">
        <v>77</v>
      </c>
      <c r="B93" s="36"/>
      <c r="C93" s="36"/>
      <c r="D93" s="36"/>
      <c r="E93" s="36"/>
      <c r="F93" s="36"/>
      <c r="G93" s="36"/>
      <c r="H93" s="63">
        <v>0</v>
      </c>
    </row>
    <row r="94" spans="1:8" x14ac:dyDescent="0.25">
      <c r="A94" s="11" t="s">
        <v>78</v>
      </c>
      <c r="H94" s="63">
        <f>H92-H93</f>
        <v>25</v>
      </c>
    </row>
    <row r="95" spans="1:8" x14ac:dyDescent="0.25">
      <c r="A95" s="37" t="s">
        <v>80</v>
      </c>
      <c r="B95" s="38"/>
      <c r="C95" s="38"/>
      <c r="D95" s="38"/>
      <c r="E95" s="38"/>
      <c r="F95" s="38"/>
      <c r="G95" s="38"/>
      <c r="H95" s="64">
        <f>(H94-C111)/H94</f>
        <v>0</v>
      </c>
    </row>
    <row r="96" spans="1:8" x14ac:dyDescent="0.25">
      <c r="A96" s="17" t="s">
        <v>20</v>
      </c>
    </row>
    <row r="97" spans="1:11" x14ac:dyDescent="0.25">
      <c r="A97" s="39"/>
      <c r="B97" s="40"/>
      <c r="C97" s="40"/>
      <c r="D97" s="40"/>
      <c r="E97" s="40"/>
      <c r="F97" s="40"/>
      <c r="G97" s="40"/>
      <c r="H97" s="40"/>
    </row>
    <row r="98" spans="1:11" x14ac:dyDescent="0.25">
      <c r="A98" s="41"/>
      <c r="B98" s="42"/>
      <c r="C98" s="42"/>
      <c r="D98" s="42"/>
      <c r="E98" s="42"/>
      <c r="F98" s="42"/>
      <c r="G98" s="42"/>
      <c r="H98" s="42"/>
    </row>
    <row r="99" spans="1:11" x14ac:dyDescent="0.25">
      <c r="A99" s="41"/>
      <c r="B99" s="42"/>
      <c r="C99" s="42"/>
      <c r="D99" s="42"/>
      <c r="E99" s="42"/>
      <c r="F99" s="42"/>
      <c r="G99" s="42"/>
      <c r="H99" s="42"/>
    </row>
    <row r="100" spans="1:11" ht="13.8" thickBot="1" x14ac:dyDescent="0.3">
      <c r="A100" s="43"/>
      <c r="B100" s="44"/>
      <c r="C100" s="44"/>
      <c r="D100" s="44"/>
      <c r="E100" s="44"/>
      <c r="F100" s="44"/>
      <c r="G100" s="42"/>
      <c r="H100" s="42"/>
    </row>
    <row r="101" spans="1:11" x14ac:dyDescent="0.25">
      <c r="A101" s="7"/>
      <c r="B101" s="8" t="s">
        <v>83</v>
      </c>
      <c r="C101" s="9"/>
      <c r="D101" s="9"/>
      <c r="E101" s="9"/>
      <c r="F101" s="10"/>
    </row>
    <row r="102" spans="1:11" x14ac:dyDescent="0.25">
      <c r="A102" s="65"/>
      <c r="B102" s="66" t="s">
        <v>89</v>
      </c>
      <c r="C102" s="67">
        <f>SUM(D7:D49,D75,D84,D86:D87,C66:C69,D88)</f>
        <v>0</v>
      </c>
      <c r="D102" s="3"/>
      <c r="E102" s="3"/>
      <c r="F102" s="68"/>
    </row>
    <row r="103" spans="1:11" x14ac:dyDescent="0.25">
      <c r="A103" s="65"/>
      <c r="B103" s="69" t="s">
        <v>63</v>
      </c>
      <c r="C103" s="81">
        <v>26</v>
      </c>
      <c r="D103" s="3"/>
      <c r="E103" s="3"/>
      <c r="F103" s="68"/>
    </row>
    <row r="104" spans="1:11" x14ac:dyDescent="0.25">
      <c r="A104" s="65"/>
      <c r="B104" s="70" t="s">
        <v>90</v>
      </c>
      <c r="C104" s="71">
        <f>I4</f>
        <v>34</v>
      </c>
      <c r="D104" s="3"/>
      <c r="E104" s="3"/>
      <c r="F104" s="68"/>
      <c r="H104" s="82" t="s">
        <v>93</v>
      </c>
      <c r="I104" s="79" t="s">
        <v>65</v>
      </c>
      <c r="J104" s="79" t="s">
        <v>66</v>
      </c>
      <c r="K104" s="79" t="s">
        <v>62</v>
      </c>
    </row>
    <row r="105" spans="1:11" x14ac:dyDescent="0.25">
      <c r="A105" s="65"/>
      <c r="B105" s="72" t="s">
        <v>87</v>
      </c>
      <c r="C105" s="73">
        <f>(C102*(C103+C104)+(D86*(1.5*C104)+(D86*C103)+(D87*(C103*2)+(C103*D87))))</f>
        <v>0</v>
      </c>
      <c r="D105" s="3"/>
      <c r="E105" s="3"/>
      <c r="F105" s="68"/>
      <c r="H105" s="83">
        <f>C102*(C104+C103)</f>
        <v>0</v>
      </c>
      <c r="I105" s="12">
        <f>(D86*(C104*1.5)+(C103*D86))</f>
        <v>0</v>
      </c>
      <c r="J105" s="12">
        <f>(C87*(C104*2)+(C87*C103))</f>
        <v>0</v>
      </c>
      <c r="K105" s="12">
        <f>SUM(H105:J105)</f>
        <v>0</v>
      </c>
    </row>
    <row r="106" spans="1:11" x14ac:dyDescent="0.25">
      <c r="A106" s="65"/>
      <c r="B106" s="3" t="s">
        <v>64</v>
      </c>
      <c r="C106" s="73">
        <f>SUM(H58:H63)</f>
        <v>0</v>
      </c>
      <c r="D106" s="66" t="s">
        <v>88</v>
      </c>
      <c r="E106" s="3"/>
      <c r="F106" s="68"/>
    </row>
    <row r="107" spans="1:11" x14ac:dyDescent="0.25">
      <c r="A107" s="65"/>
      <c r="B107" s="3" t="s">
        <v>67</v>
      </c>
      <c r="C107" s="73">
        <f>H72</f>
        <v>0</v>
      </c>
      <c r="D107" s="66" t="s">
        <v>88</v>
      </c>
      <c r="E107" s="3"/>
      <c r="F107" s="68"/>
    </row>
    <row r="108" spans="1:11" x14ac:dyDescent="0.25">
      <c r="A108" s="65"/>
      <c r="B108" s="3" t="s">
        <v>39</v>
      </c>
      <c r="C108" s="73">
        <f>H78</f>
        <v>0</v>
      </c>
      <c r="D108" s="3"/>
      <c r="E108" s="3"/>
      <c r="F108" s="68"/>
    </row>
    <row r="109" spans="1:11" x14ac:dyDescent="0.25">
      <c r="A109" s="65"/>
      <c r="B109" s="3" t="s">
        <v>68</v>
      </c>
      <c r="C109" s="73">
        <f>H81</f>
        <v>0</v>
      </c>
      <c r="D109" s="3"/>
      <c r="E109" s="3"/>
      <c r="F109" s="68"/>
    </row>
    <row r="110" spans="1:11" x14ac:dyDescent="0.25">
      <c r="A110" s="65"/>
      <c r="B110" s="3" t="s">
        <v>69</v>
      </c>
      <c r="C110" s="73">
        <f>H91</f>
        <v>25</v>
      </c>
      <c r="D110" s="3"/>
      <c r="E110" s="3"/>
      <c r="F110" s="68"/>
    </row>
    <row r="111" spans="1:11" ht="13.8" thickBot="1" x14ac:dyDescent="0.3">
      <c r="A111" s="74"/>
      <c r="B111" s="75" t="s">
        <v>62</v>
      </c>
      <c r="C111" s="76">
        <f>SUM(C105:C110)</f>
        <v>25</v>
      </c>
      <c r="D111" s="77"/>
      <c r="E111" s="77"/>
      <c r="F111" s="78"/>
    </row>
  </sheetData>
  <mergeCells count="25">
    <mergeCell ref="B1:F1"/>
    <mergeCell ref="J8:S8"/>
    <mergeCell ref="J9:S9"/>
    <mergeCell ref="J10:S10"/>
    <mergeCell ref="J11:S11"/>
    <mergeCell ref="J12:S12"/>
    <mergeCell ref="J13:S13"/>
    <mergeCell ref="J14:S14"/>
    <mergeCell ref="J15:S15"/>
    <mergeCell ref="J16:S16"/>
    <mergeCell ref="J17:S17"/>
    <mergeCell ref="J18:S18"/>
    <mergeCell ref="J19:S19"/>
    <mergeCell ref="J20:S20"/>
    <mergeCell ref="J21:S21"/>
    <mergeCell ref="J22:S22"/>
    <mergeCell ref="J23:S23"/>
    <mergeCell ref="J24:S24"/>
    <mergeCell ref="J25:S25"/>
    <mergeCell ref="J26:S26"/>
    <mergeCell ref="J27:S27"/>
    <mergeCell ref="J28:S28"/>
    <mergeCell ref="J29:S29"/>
    <mergeCell ref="J30:S30"/>
    <mergeCell ref="J31:S31"/>
  </mergeCells>
  <phoneticPr fontId="2" type="noConversion"/>
  <dataValidations count="1">
    <dataValidation type="list" allowBlank="1" showInputMessage="1" showErrorMessage="1" sqref="C3" xr:uid="{00000000-0002-0000-0000-000000000000}">
      <formula1>"Frequent, Periodic"</formula1>
    </dataValidation>
  </dataValidations>
  <pageMargins left="0.7" right="0.7" top="0.75" bottom="0.75" header="0.3" footer="0.3"/>
  <pageSetup scale="5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179B-78F8-44D6-9ABF-46BE2A98C1E5}">
  <sheetPr>
    <pageSetUpPr fitToPage="1"/>
  </sheetPr>
  <dimension ref="A7:K52"/>
  <sheetViews>
    <sheetView showGridLines="0" topLeftCell="A13" zoomScale="120" zoomScaleNormal="120" zoomScaleSheetLayoutView="100" workbookViewId="0">
      <selection activeCell="B22" sqref="B22:G28"/>
    </sheetView>
  </sheetViews>
  <sheetFormatPr defaultRowHeight="12.6" x14ac:dyDescent="0.25"/>
  <cols>
    <col min="1" max="1" width="11.44140625" style="88" customWidth="1"/>
    <col min="2" max="2" width="8.109375" style="88" customWidth="1"/>
    <col min="3" max="3" width="17.5546875" style="88" customWidth="1"/>
    <col min="4" max="4" width="2.44140625" style="88" customWidth="1"/>
    <col min="5" max="5" width="9.109375" style="88"/>
    <col min="6" max="6" width="7.44140625" style="88" customWidth="1"/>
    <col min="7" max="7" width="6.5546875" style="88" customWidth="1"/>
    <col min="8" max="8" width="7" style="88" customWidth="1"/>
    <col min="9" max="9" width="13.44140625" style="88" customWidth="1"/>
    <col min="10" max="10" width="14.88671875" style="88" customWidth="1"/>
    <col min="11" max="11" width="8.5546875" style="88" customWidth="1"/>
    <col min="12" max="256" width="9.109375" style="88"/>
    <col min="257" max="257" width="11.44140625" style="88" customWidth="1"/>
    <col min="258" max="258" width="8.109375" style="88" customWidth="1"/>
    <col min="259" max="259" width="17.5546875" style="88" customWidth="1"/>
    <col min="260" max="260" width="2.44140625" style="88" customWidth="1"/>
    <col min="261" max="261" width="9.109375" style="88"/>
    <col min="262" max="262" width="7.44140625" style="88" customWidth="1"/>
    <col min="263" max="263" width="6.5546875" style="88" customWidth="1"/>
    <col min="264" max="264" width="7" style="88" customWidth="1"/>
    <col min="265" max="265" width="13.44140625" style="88" customWidth="1"/>
    <col min="266" max="266" width="14.88671875" style="88" customWidth="1"/>
    <col min="267" max="267" width="8.5546875" style="88" customWidth="1"/>
    <col min="268" max="512" width="9.109375" style="88"/>
    <col min="513" max="513" width="11.44140625" style="88" customWidth="1"/>
    <col min="514" max="514" width="8.109375" style="88" customWidth="1"/>
    <col min="515" max="515" width="17.5546875" style="88" customWidth="1"/>
    <col min="516" max="516" width="2.44140625" style="88" customWidth="1"/>
    <col min="517" max="517" width="9.109375" style="88"/>
    <col min="518" max="518" width="7.44140625" style="88" customWidth="1"/>
    <col min="519" max="519" width="6.5546875" style="88" customWidth="1"/>
    <col min="520" max="520" width="7" style="88" customWidth="1"/>
    <col min="521" max="521" width="13.44140625" style="88" customWidth="1"/>
    <col min="522" max="522" width="14.88671875" style="88" customWidth="1"/>
    <col min="523" max="523" width="8.5546875" style="88" customWidth="1"/>
    <col min="524" max="768" width="9.109375" style="88"/>
    <col min="769" max="769" width="11.44140625" style="88" customWidth="1"/>
    <col min="770" max="770" width="8.109375" style="88" customWidth="1"/>
    <col min="771" max="771" width="17.5546875" style="88" customWidth="1"/>
    <col min="772" max="772" width="2.44140625" style="88" customWidth="1"/>
    <col min="773" max="773" width="9.109375" style="88"/>
    <col min="774" max="774" width="7.44140625" style="88" customWidth="1"/>
    <col min="775" max="775" width="6.5546875" style="88" customWidth="1"/>
    <col min="776" max="776" width="7" style="88" customWidth="1"/>
    <col min="777" max="777" width="13.44140625" style="88" customWidth="1"/>
    <col min="778" max="778" width="14.88671875" style="88" customWidth="1"/>
    <col min="779" max="779" width="8.5546875" style="88" customWidth="1"/>
    <col min="780" max="1024" width="9.109375" style="88"/>
    <col min="1025" max="1025" width="11.44140625" style="88" customWidth="1"/>
    <col min="1026" max="1026" width="8.109375" style="88" customWidth="1"/>
    <col min="1027" max="1027" width="17.5546875" style="88" customWidth="1"/>
    <col min="1028" max="1028" width="2.44140625" style="88" customWidth="1"/>
    <col min="1029" max="1029" width="9.109375" style="88"/>
    <col min="1030" max="1030" width="7.44140625" style="88" customWidth="1"/>
    <col min="1031" max="1031" width="6.5546875" style="88" customWidth="1"/>
    <col min="1032" max="1032" width="7" style="88" customWidth="1"/>
    <col min="1033" max="1033" width="13.44140625" style="88" customWidth="1"/>
    <col min="1034" max="1034" width="14.88671875" style="88" customWidth="1"/>
    <col min="1035" max="1035" width="8.5546875" style="88" customWidth="1"/>
    <col min="1036" max="1280" width="9.109375" style="88"/>
    <col min="1281" max="1281" width="11.44140625" style="88" customWidth="1"/>
    <col min="1282" max="1282" width="8.109375" style="88" customWidth="1"/>
    <col min="1283" max="1283" width="17.5546875" style="88" customWidth="1"/>
    <col min="1284" max="1284" width="2.44140625" style="88" customWidth="1"/>
    <col min="1285" max="1285" width="9.109375" style="88"/>
    <col min="1286" max="1286" width="7.44140625" style="88" customWidth="1"/>
    <col min="1287" max="1287" width="6.5546875" style="88" customWidth="1"/>
    <col min="1288" max="1288" width="7" style="88" customWidth="1"/>
    <col min="1289" max="1289" width="13.44140625" style="88" customWidth="1"/>
    <col min="1290" max="1290" width="14.88671875" style="88" customWidth="1"/>
    <col min="1291" max="1291" width="8.5546875" style="88" customWidth="1"/>
    <col min="1292" max="1536" width="9.109375" style="88"/>
    <col min="1537" max="1537" width="11.44140625" style="88" customWidth="1"/>
    <col min="1538" max="1538" width="8.109375" style="88" customWidth="1"/>
    <col min="1539" max="1539" width="17.5546875" style="88" customWidth="1"/>
    <col min="1540" max="1540" width="2.44140625" style="88" customWidth="1"/>
    <col min="1541" max="1541" width="9.109375" style="88"/>
    <col min="1542" max="1542" width="7.44140625" style="88" customWidth="1"/>
    <col min="1543" max="1543" width="6.5546875" style="88" customWidth="1"/>
    <col min="1544" max="1544" width="7" style="88" customWidth="1"/>
    <col min="1545" max="1545" width="13.44140625" style="88" customWidth="1"/>
    <col min="1546" max="1546" width="14.88671875" style="88" customWidth="1"/>
    <col min="1547" max="1547" width="8.5546875" style="88" customWidth="1"/>
    <col min="1548" max="1792" width="9.109375" style="88"/>
    <col min="1793" max="1793" width="11.44140625" style="88" customWidth="1"/>
    <col min="1794" max="1794" width="8.109375" style="88" customWidth="1"/>
    <col min="1795" max="1795" width="17.5546875" style="88" customWidth="1"/>
    <col min="1796" max="1796" width="2.44140625" style="88" customWidth="1"/>
    <col min="1797" max="1797" width="9.109375" style="88"/>
    <col min="1798" max="1798" width="7.44140625" style="88" customWidth="1"/>
    <col min="1799" max="1799" width="6.5546875" style="88" customWidth="1"/>
    <col min="1800" max="1800" width="7" style="88" customWidth="1"/>
    <col min="1801" max="1801" width="13.44140625" style="88" customWidth="1"/>
    <col min="1802" max="1802" width="14.88671875" style="88" customWidth="1"/>
    <col min="1803" max="1803" width="8.5546875" style="88" customWidth="1"/>
    <col min="1804" max="2048" width="9.109375" style="88"/>
    <col min="2049" max="2049" width="11.44140625" style="88" customWidth="1"/>
    <col min="2050" max="2050" width="8.109375" style="88" customWidth="1"/>
    <col min="2051" max="2051" width="17.5546875" style="88" customWidth="1"/>
    <col min="2052" max="2052" width="2.44140625" style="88" customWidth="1"/>
    <col min="2053" max="2053" width="9.109375" style="88"/>
    <col min="2054" max="2054" width="7.44140625" style="88" customWidth="1"/>
    <col min="2055" max="2055" width="6.5546875" style="88" customWidth="1"/>
    <col min="2056" max="2056" width="7" style="88" customWidth="1"/>
    <col min="2057" max="2057" width="13.44140625" style="88" customWidth="1"/>
    <col min="2058" max="2058" width="14.88671875" style="88" customWidth="1"/>
    <col min="2059" max="2059" width="8.5546875" style="88" customWidth="1"/>
    <col min="2060" max="2304" width="9.109375" style="88"/>
    <col min="2305" max="2305" width="11.44140625" style="88" customWidth="1"/>
    <col min="2306" max="2306" width="8.109375" style="88" customWidth="1"/>
    <col min="2307" max="2307" width="17.5546875" style="88" customWidth="1"/>
    <col min="2308" max="2308" width="2.44140625" style="88" customWidth="1"/>
    <col min="2309" max="2309" width="9.109375" style="88"/>
    <col min="2310" max="2310" width="7.44140625" style="88" customWidth="1"/>
    <col min="2311" max="2311" width="6.5546875" style="88" customWidth="1"/>
    <col min="2312" max="2312" width="7" style="88" customWidth="1"/>
    <col min="2313" max="2313" width="13.44140625" style="88" customWidth="1"/>
    <col min="2314" max="2314" width="14.88671875" style="88" customWidth="1"/>
    <col min="2315" max="2315" width="8.5546875" style="88" customWidth="1"/>
    <col min="2316" max="2560" width="9.109375" style="88"/>
    <col min="2561" max="2561" width="11.44140625" style="88" customWidth="1"/>
    <col min="2562" max="2562" width="8.109375" style="88" customWidth="1"/>
    <col min="2563" max="2563" width="17.5546875" style="88" customWidth="1"/>
    <col min="2564" max="2564" width="2.44140625" style="88" customWidth="1"/>
    <col min="2565" max="2565" width="9.109375" style="88"/>
    <col min="2566" max="2566" width="7.44140625" style="88" customWidth="1"/>
    <col min="2567" max="2567" width="6.5546875" style="88" customWidth="1"/>
    <col min="2568" max="2568" width="7" style="88" customWidth="1"/>
    <col min="2569" max="2569" width="13.44140625" style="88" customWidth="1"/>
    <col min="2570" max="2570" width="14.88671875" style="88" customWidth="1"/>
    <col min="2571" max="2571" width="8.5546875" style="88" customWidth="1"/>
    <col min="2572" max="2816" width="9.109375" style="88"/>
    <col min="2817" max="2817" width="11.44140625" style="88" customWidth="1"/>
    <col min="2818" max="2818" width="8.109375" style="88" customWidth="1"/>
    <col min="2819" max="2819" width="17.5546875" style="88" customWidth="1"/>
    <col min="2820" max="2820" width="2.44140625" style="88" customWidth="1"/>
    <col min="2821" max="2821" width="9.109375" style="88"/>
    <col min="2822" max="2822" width="7.44140625" style="88" customWidth="1"/>
    <col min="2823" max="2823" width="6.5546875" style="88" customWidth="1"/>
    <col min="2824" max="2824" width="7" style="88" customWidth="1"/>
    <col min="2825" max="2825" width="13.44140625" style="88" customWidth="1"/>
    <col min="2826" max="2826" width="14.88671875" style="88" customWidth="1"/>
    <col min="2827" max="2827" width="8.5546875" style="88" customWidth="1"/>
    <col min="2828" max="3072" width="9.109375" style="88"/>
    <col min="3073" max="3073" width="11.44140625" style="88" customWidth="1"/>
    <col min="3074" max="3074" width="8.109375" style="88" customWidth="1"/>
    <col min="3075" max="3075" width="17.5546875" style="88" customWidth="1"/>
    <col min="3076" max="3076" width="2.44140625" style="88" customWidth="1"/>
    <col min="3077" max="3077" width="9.109375" style="88"/>
    <col min="3078" max="3078" width="7.44140625" style="88" customWidth="1"/>
    <col min="3079" max="3079" width="6.5546875" style="88" customWidth="1"/>
    <col min="3080" max="3080" width="7" style="88" customWidth="1"/>
    <col min="3081" max="3081" width="13.44140625" style="88" customWidth="1"/>
    <col min="3082" max="3082" width="14.88671875" style="88" customWidth="1"/>
    <col min="3083" max="3083" width="8.5546875" style="88" customWidth="1"/>
    <col min="3084" max="3328" width="9.109375" style="88"/>
    <col min="3329" max="3329" width="11.44140625" style="88" customWidth="1"/>
    <col min="3330" max="3330" width="8.109375" style="88" customWidth="1"/>
    <col min="3331" max="3331" width="17.5546875" style="88" customWidth="1"/>
    <col min="3332" max="3332" width="2.44140625" style="88" customWidth="1"/>
    <col min="3333" max="3333" width="9.109375" style="88"/>
    <col min="3334" max="3334" width="7.44140625" style="88" customWidth="1"/>
    <col min="3335" max="3335" width="6.5546875" style="88" customWidth="1"/>
    <col min="3336" max="3336" width="7" style="88" customWidth="1"/>
    <col min="3337" max="3337" width="13.44140625" style="88" customWidth="1"/>
    <col min="3338" max="3338" width="14.88671875" style="88" customWidth="1"/>
    <col min="3339" max="3339" width="8.5546875" style="88" customWidth="1"/>
    <col min="3340" max="3584" width="9.109375" style="88"/>
    <col min="3585" max="3585" width="11.44140625" style="88" customWidth="1"/>
    <col min="3586" max="3586" width="8.109375" style="88" customWidth="1"/>
    <col min="3587" max="3587" width="17.5546875" style="88" customWidth="1"/>
    <col min="3588" max="3588" width="2.44140625" style="88" customWidth="1"/>
    <col min="3589" max="3589" width="9.109375" style="88"/>
    <col min="3590" max="3590" width="7.44140625" style="88" customWidth="1"/>
    <col min="3591" max="3591" width="6.5546875" style="88" customWidth="1"/>
    <col min="3592" max="3592" width="7" style="88" customWidth="1"/>
    <col min="3593" max="3593" width="13.44140625" style="88" customWidth="1"/>
    <col min="3594" max="3594" width="14.88671875" style="88" customWidth="1"/>
    <col min="3595" max="3595" width="8.5546875" style="88" customWidth="1"/>
    <col min="3596" max="3840" width="9.109375" style="88"/>
    <col min="3841" max="3841" width="11.44140625" style="88" customWidth="1"/>
    <col min="3842" max="3842" width="8.109375" style="88" customWidth="1"/>
    <col min="3843" max="3843" width="17.5546875" style="88" customWidth="1"/>
    <col min="3844" max="3844" width="2.44140625" style="88" customWidth="1"/>
    <col min="3845" max="3845" width="9.109375" style="88"/>
    <col min="3846" max="3846" width="7.44140625" style="88" customWidth="1"/>
    <col min="3847" max="3847" width="6.5546875" style="88" customWidth="1"/>
    <col min="3848" max="3848" width="7" style="88" customWidth="1"/>
    <col min="3849" max="3849" width="13.44140625" style="88" customWidth="1"/>
    <col min="3850" max="3850" width="14.88671875" style="88" customWidth="1"/>
    <col min="3851" max="3851" width="8.5546875" style="88" customWidth="1"/>
    <col min="3852" max="4096" width="9.109375" style="88"/>
    <col min="4097" max="4097" width="11.44140625" style="88" customWidth="1"/>
    <col min="4098" max="4098" width="8.109375" style="88" customWidth="1"/>
    <col min="4099" max="4099" width="17.5546875" style="88" customWidth="1"/>
    <col min="4100" max="4100" width="2.44140625" style="88" customWidth="1"/>
    <col min="4101" max="4101" width="9.109375" style="88"/>
    <col min="4102" max="4102" width="7.44140625" style="88" customWidth="1"/>
    <col min="4103" max="4103" width="6.5546875" style="88" customWidth="1"/>
    <col min="4104" max="4104" width="7" style="88" customWidth="1"/>
    <col min="4105" max="4105" width="13.44140625" style="88" customWidth="1"/>
    <col min="4106" max="4106" width="14.88671875" style="88" customWidth="1"/>
    <col min="4107" max="4107" width="8.5546875" style="88" customWidth="1"/>
    <col min="4108" max="4352" width="9.109375" style="88"/>
    <col min="4353" max="4353" width="11.44140625" style="88" customWidth="1"/>
    <col min="4354" max="4354" width="8.109375" style="88" customWidth="1"/>
    <col min="4355" max="4355" width="17.5546875" style="88" customWidth="1"/>
    <col min="4356" max="4356" width="2.44140625" style="88" customWidth="1"/>
    <col min="4357" max="4357" width="9.109375" style="88"/>
    <col min="4358" max="4358" width="7.44140625" style="88" customWidth="1"/>
    <col min="4359" max="4359" width="6.5546875" style="88" customWidth="1"/>
    <col min="4360" max="4360" width="7" style="88" customWidth="1"/>
    <col min="4361" max="4361" width="13.44140625" style="88" customWidth="1"/>
    <col min="4362" max="4362" width="14.88671875" style="88" customWidth="1"/>
    <col min="4363" max="4363" width="8.5546875" style="88" customWidth="1"/>
    <col min="4364" max="4608" width="9.109375" style="88"/>
    <col min="4609" max="4609" width="11.44140625" style="88" customWidth="1"/>
    <col min="4610" max="4610" width="8.109375" style="88" customWidth="1"/>
    <col min="4611" max="4611" width="17.5546875" style="88" customWidth="1"/>
    <col min="4612" max="4612" width="2.44140625" style="88" customWidth="1"/>
    <col min="4613" max="4613" width="9.109375" style="88"/>
    <col min="4614" max="4614" width="7.44140625" style="88" customWidth="1"/>
    <col min="4615" max="4615" width="6.5546875" style="88" customWidth="1"/>
    <col min="4616" max="4616" width="7" style="88" customWidth="1"/>
    <col min="4617" max="4617" width="13.44140625" style="88" customWidth="1"/>
    <col min="4618" max="4618" width="14.88671875" style="88" customWidth="1"/>
    <col min="4619" max="4619" width="8.5546875" style="88" customWidth="1"/>
    <col min="4620" max="4864" width="9.109375" style="88"/>
    <col min="4865" max="4865" width="11.44140625" style="88" customWidth="1"/>
    <col min="4866" max="4866" width="8.109375" style="88" customWidth="1"/>
    <col min="4867" max="4867" width="17.5546875" style="88" customWidth="1"/>
    <col min="4868" max="4868" width="2.44140625" style="88" customWidth="1"/>
    <col min="4869" max="4869" width="9.109375" style="88"/>
    <col min="4870" max="4870" width="7.44140625" style="88" customWidth="1"/>
    <col min="4871" max="4871" width="6.5546875" style="88" customWidth="1"/>
    <col min="4872" max="4872" width="7" style="88" customWidth="1"/>
    <col min="4873" max="4873" width="13.44140625" style="88" customWidth="1"/>
    <col min="4874" max="4874" width="14.88671875" style="88" customWidth="1"/>
    <col min="4875" max="4875" width="8.5546875" style="88" customWidth="1"/>
    <col min="4876" max="5120" width="9.109375" style="88"/>
    <col min="5121" max="5121" width="11.44140625" style="88" customWidth="1"/>
    <col min="5122" max="5122" width="8.109375" style="88" customWidth="1"/>
    <col min="5123" max="5123" width="17.5546875" style="88" customWidth="1"/>
    <col min="5124" max="5124" width="2.44140625" style="88" customWidth="1"/>
    <col min="5125" max="5125" width="9.109375" style="88"/>
    <col min="5126" max="5126" width="7.44140625" style="88" customWidth="1"/>
    <col min="5127" max="5127" width="6.5546875" style="88" customWidth="1"/>
    <col min="5128" max="5128" width="7" style="88" customWidth="1"/>
    <col min="5129" max="5129" width="13.44140625" style="88" customWidth="1"/>
    <col min="5130" max="5130" width="14.88671875" style="88" customWidth="1"/>
    <col min="5131" max="5131" width="8.5546875" style="88" customWidth="1"/>
    <col min="5132" max="5376" width="9.109375" style="88"/>
    <col min="5377" max="5377" width="11.44140625" style="88" customWidth="1"/>
    <col min="5378" max="5378" width="8.109375" style="88" customWidth="1"/>
    <col min="5379" max="5379" width="17.5546875" style="88" customWidth="1"/>
    <col min="5380" max="5380" width="2.44140625" style="88" customWidth="1"/>
    <col min="5381" max="5381" width="9.109375" style="88"/>
    <col min="5382" max="5382" width="7.44140625" style="88" customWidth="1"/>
    <col min="5383" max="5383" width="6.5546875" style="88" customWidth="1"/>
    <col min="5384" max="5384" width="7" style="88" customWidth="1"/>
    <col min="5385" max="5385" width="13.44140625" style="88" customWidth="1"/>
    <col min="5386" max="5386" width="14.88671875" style="88" customWidth="1"/>
    <col min="5387" max="5387" width="8.5546875" style="88" customWidth="1"/>
    <col min="5388" max="5632" width="9.109375" style="88"/>
    <col min="5633" max="5633" width="11.44140625" style="88" customWidth="1"/>
    <col min="5634" max="5634" width="8.109375" style="88" customWidth="1"/>
    <col min="5635" max="5635" width="17.5546875" style="88" customWidth="1"/>
    <col min="5636" max="5636" width="2.44140625" style="88" customWidth="1"/>
    <col min="5637" max="5637" width="9.109375" style="88"/>
    <col min="5638" max="5638" width="7.44140625" style="88" customWidth="1"/>
    <col min="5639" max="5639" width="6.5546875" style="88" customWidth="1"/>
    <col min="5640" max="5640" width="7" style="88" customWidth="1"/>
    <col min="5641" max="5641" width="13.44140625" style="88" customWidth="1"/>
    <col min="5642" max="5642" width="14.88671875" style="88" customWidth="1"/>
    <col min="5643" max="5643" width="8.5546875" style="88" customWidth="1"/>
    <col min="5644" max="5888" width="9.109375" style="88"/>
    <col min="5889" max="5889" width="11.44140625" style="88" customWidth="1"/>
    <col min="5890" max="5890" width="8.109375" style="88" customWidth="1"/>
    <col min="5891" max="5891" width="17.5546875" style="88" customWidth="1"/>
    <col min="5892" max="5892" width="2.44140625" style="88" customWidth="1"/>
    <col min="5893" max="5893" width="9.109375" style="88"/>
    <col min="5894" max="5894" width="7.44140625" style="88" customWidth="1"/>
    <col min="5895" max="5895" width="6.5546875" style="88" customWidth="1"/>
    <col min="5896" max="5896" width="7" style="88" customWidth="1"/>
    <col min="5897" max="5897" width="13.44140625" style="88" customWidth="1"/>
    <col min="5898" max="5898" width="14.88671875" style="88" customWidth="1"/>
    <col min="5899" max="5899" width="8.5546875" style="88" customWidth="1"/>
    <col min="5900" max="6144" width="9.109375" style="88"/>
    <col min="6145" max="6145" width="11.44140625" style="88" customWidth="1"/>
    <col min="6146" max="6146" width="8.109375" style="88" customWidth="1"/>
    <col min="6147" max="6147" width="17.5546875" style="88" customWidth="1"/>
    <col min="6148" max="6148" width="2.44140625" style="88" customWidth="1"/>
    <col min="6149" max="6149" width="9.109375" style="88"/>
    <col min="6150" max="6150" width="7.44140625" style="88" customWidth="1"/>
    <col min="6151" max="6151" width="6.5546875" style="88" customWidth="1"/>
    <col min="6152" max="6152" width="7" style="88" customWidth="1"/>
    <col min="6153" max="6153" width="13.44140625" style="88" customWidth="1"/>
    <col min="6154" max="6154" width="14.88671875" style="88" customWidth="1"/>
    <col min="6155" max="6155" width="8.5546875" style="88" customWidth="1"/>
    <col min="6156" max="6400" width="9.109375" style="88"/>
    <col min="6401" max="6401" width="11.44140625" style="88" customWidth="1"/>
    <col min="6402" max="6402" width="8.109375" style="88" customWidth="1"/>
    <col min="6403" max="6403" width="17.5546875" style="88" customWidth="1"/>
    <col min="6404" max="6404" width="2.44140625" style="88" customWidth="1"/>
    <col min="6405" max="6405" width="9.109375" style="88"/>
    <col min="6406" max="6406" width="7.44140625" style="88" customWidth="1"/>
    <col min="6407" max="6407" width="6.5546875" style="88" customWidth="1"/>
    <col min="6408" max="6408" width="7" style="88" customWidth="1"/>
    <col min="6409" max="6409" width="13.44140625" style="88" customWidth="1"/>
    <col min="6410" max="6410" width="14.88671875" style="88" customWidth="1"/>
    <col min="6411" max="6411" width="8.5546875" style="88" customWidth="1"/>
    <col min="6412" max="6656" width="9.109375" style="88"/>
    <col min="6657" max="6657" width="11.44140625" style="88" customWidth="1"/>
    <col min="6658" max="6658" width="8.109375" style="88" customWidth="1"/>
    <col min="6659" max="6659" width="17.5546875" style="88" customWidth="1"/>
    <col min="6660" max="6660" width="2.44140625" style="88" customWidth="1"/>
    <col min="6661" max="6661" width="9.109375" style="88"/>
    <col min="6662" max="6662" width="7.44140625" style="88" customWidth="1"/>
    <col min="6663" max="6663" width="6.5546875" style="88" customWidth="1"/>
    <col min="6664" max="6664" width="7" style="88" customWidth="1"/>
    <col min="6665" max="6665" width="13.44140625" style="88" customWidth="1"/>
    <col min="6666" max="6666" width="14.88671875" style="88" customWidth="1"/>
    <col min="6667" max="6667" width="8.5546875" style="88" customWidth="1"/>
    <col min="6668" max="6912" width="9.109375" style="88"/>
    <col min="6913" max="6913" width="11.44140625" style="88" customWidth="1"/>
    <col min="6914" max="6914" width="8.109375" style="88" customWidth="1"/>
    <col min="6915" max="6915" width="17.5546875" style="88" customWidth="1"/>
    <col min="6916" max="6916" width="2.44140625" style="88" customWidth="1"/>
    <col min="6917" max="6917" width="9.109375" style="88"/>
    <col min="6918" max="6918" width="7.44140625" style="88" customWidth="1"/>
    <col min="6919" max="6919" width="6.5546875" style="88" customWidth="1"/>
    <col min="6920" max="6920" width="7" style="88" customWidth="1"/>
    <col min="6921" max="6921" width="13.44140625" style="88" customWidth="1"/>
    <col min="6922" max="6922" width="14.88671875" style="88" customWidth="1"/>
    <col min="6923" max="6923" width="8.5546875" style="88" customWidth="1"/>
    <col min="6924" max="7168" width="9.109375" style="88"/>
    <col min="7169" max="7169" width="11.44140625" style="88" customWidth="1"/>
    <col min="7170" max="7170" width="8.109375" style="88" customWidth="1"/>
    <col min="7171" max="7171" width="17.5546875" style="88" customWidth="1"/>
    <col min="7172" max="7172" width="2.44140625" style="88" customWidth="1"/>
    <col min="7173" max="7173" width="9.109375" style="88"/>
    <col min="7174" max="7174" width="7.44140625" style="88" customWidth="1"/>
    <col min="7175" max="7175" width="6.5546875" style="88" customWidth="1"/>
    <col min="7176" max="7176" width="7" style="88" customWidth="1"/>
    <col min="7177" max="7177" width="13.44140625" style="88" customWidth="1"/>
    <col min="7178" max="7178" width="14.88671875" style="88" customWidth="1"/>
    <col min="7179" max="7179" width="8.5546875" style="88" customWidth="1"/>
    <col min="7180" max="7424" width="9.109375" style="88"/>
    <col min="7425" max="7425" width="11.44140625" style="88" customWidth="1"/>
    <col min="7426" max="7426" width="8.109375" style="88" customWidth="1"/>
    <col min="7427" max="7427" width="17.5546875" style="88" customWidth="1"/>
    <col min="7428" max="7428" width="2.44140625" style="88" customWidth="1"/>
    <col min="7429" max="7429" width="9.109375" style="88"/>
    <col min="7430" max="7430" width="7.44140625" style="88" customWidth="1"/>
    <col min="7431" max="7431" width="6.5546875" style="88" customWidth="1"/>
    <col min="7432" max="7432" width="7" style="88" customWidth="1"/>
    <col min="7433" max="7433" width="13.44140625" style="88" customWidth="1"/>
    <col min="7434" max="7434" width="14.88671875" style="88" customWidth="1"/>
    <col min="7435" max="7435" width="8.5546875" style="88" customWidth="1"/>
    <col min="7436" max="7680" width="9.109375" style="88"/>
    <col min="7681" max="7681" width="11.44140625" style="88" customWidth="1"/>
    <col min="7682" max="7682" width="8.109375" style="88" customWidth="1"/>
    <col min="7683" max="7683" width="17.5546875" style="88" customWidth="1"/>
    <col min="7684" max="7684" width="2.44140625" style="88" customWidth="1"/>
    <col min="7685" max="7685" width="9.109375" style="88"/>
    <col min="7686" max="7686" width="7.44140625" style="88" customWidth="1"/>
    <col min="7687" max="7687" width="6.5546875" style="88" customWidth="1"/>
    <col min="7688" max="7688" width="7" style="88" customWidth="1"/>
    <col min="7689" max="7689" width="13.44140625" style="88" customWidth="1"/>
    <col min="7690" max="7690" width="14.88671875" style="88" customWidth="1"/>
    <col min="7691" max="7691" width="8.5546875" style="88" customWidth="1"/>
    <col min="7692" max="7936" width="9.109375" style="88"/>
    <col min="7937" max="7937" width="11.44140625" style="88" customWidth="1"/>
    <col min="7938" max="7938" width="8.109375" style="88" customWidth="1"/>
    <col min="7939" max="7939" width="17.5546875" style="88" customWidth="1"/>
    <col min="7940" max="7940" width="2.44140625" style="88" customWidth="1"/>
    <col min="7941" max="7941" width="9.109375" style="88"/>
    <col min="7942" max="7942" width="7.44140625" style="88" customWidth="1"/>
    <col min="7943" max="7943" width="6.5546875" style="88" customWidth="1"/>
    <col min="7944" max="7944" width="7" style="88" customWidth="1"/>
    <col min="7945" max="7945" width="13.44140625" style="88" customWidth="1"/>
    <col min="7946" max="7946" width="14.88671875" style="88" customWidth="1"/>
    <col min="7947" max="7947" width="8.5546875" style="88" customWidth="1"/>
    <col min="7948" max="8192" width="9.109375" style="88"/>
    <col min="8193" max="8193" width="11.44140625" style="88" customWidth="1"/>
    <col min="8194" max="8194" width="8.109375" style="88" customWidth="1"/>
    <col min="8195" max="8195" width="17.5546875" style="88" customWidth="1"/>
    <col min="8196" max="8196" width="2.44140625" style="88" customWidth="1"/>
    <col min="8197" max="8197" width="9.109375" style="88"/>
    <col min="8198" max="8198" width="7.44140625" style="88" customWidth="1"/>
    <col min="8199" max="8199" width="6.5546875" style="88" customWidth="1"/>
    <col min="8200" max="8200" width="7" style="88" customWidth="1"/>
    <col min="8201" max="8201" width="13.44140625" style="88" customWidth="1"/>
    <col min="8202" max="8202" width="14.88671875" style="88" customWidth="1"/>
    <col min="8203" max="8203" width="8.5546875" style="88" customWidth="1"/>
    <col min="8204" max="8448" width="9.109375" style="88"/>
    <col min="8449" max="8449" width="11.44140625" style="88" customWidth="1"/>
    <col min="8450" max="8450" width="8.109375" style="88" customWidth="1"/>
    <col min="8451" max="8451" width="17.5546875" style="88" customWidth="1"/>
    <col min="8452" max="8452" width="2.44140625" style="88" customWidth="1"/>
    <col min="8453" max="8453" width="9.109375" style="88"/>
    <col min="8454" max="8454" width="7.44140625" style="88" customWidth="1"/>
    <col min="8455" max="8455" width="6.5546875" style="88" customWidth="1"/>
    <col min="8456" max="8456" width="7" style="88" customWidth="1"/>
    <col min="8457" max="8457" width="13.44140625" style="88" customWidth="1"/>
    <col min="8458" max="8458" width="14.88671875" style="88" customWidth="1"/>
    <col min="8459" max="8459" width="8.5546875" style="88" customWidth="1"/>
    <col min="8460" max="8704" width="9.109375" style="88"/>
    <col min="8705" max="8705" width="11.44140625" style="88" customWidth="1"/>
    <col min="8706" max="8706" width="8.109375" style="88" customWidth="1"/>
    <col min="8707" max="8707" width="17.5546875" style="88" customWidth="1"/>
    <col min="8708" max="8708" width="2.44140625" style="88" customWidth="1"/>
    <col min="8709" max="8709" width="9.109375" style="88"/>
    <col min="8710" max="8710" width="7.44140625" style="88" customWidth="1"/>
    <col min="8711" max="8711" width="6.5546875" style="88" customWidth="1"/>
    <col min="8712" max="8712" width="7" style="88" customWidth="1"/>
    <col min="8713" max="8713" width="13.44140625" style="88" customWidth="1"/>
    <col min="8714" max="8714" width="14.88671875" style="88" customWidth="1"/>
    <col min="8715" max="8715" width="8.5546875" style="88" customWidth="1"/>
    <col min="8716" max="8960" width="9.109375" style="88"/>
    <col min="8961" max="8961" width="11.44140625" style="88" customWidth="1"/>
    <col min="8962" max="8962" width="8.109375" style="88" customWidth="1"/>
    <col min="8963" max="8963" width="17.5546875" style="88" customWidth="1"/>
    <col min="8964" max="8964" width="2.44140625" style="88" customWidth="1"/>
    <col min="8965" max="8965" width="9.109375" style="88"/>
    <col min="8966" max="8966" width="7.44140625" style="88" customWidth="1"/>
    <col min="8967" max="8967" width="6.5546875" style="88" customWidth="1"/>
    <col min="8968" max="8968" width="7" style="88" customWidth="1"/>
    <col min="8969" max="8969" width="13.44140625" style="88" customWidth="1"/>
    <col min="8970" max="8970" width="14.88671875" style="88" customWidth="1"/>
    <col min="8971" max="8971" width="8.5546875" style="88" customWidth="1"/>
    <col min="8972" max="9216" width="9.109375" style="88"/>
    <col min="9217" max="9217" width="11.44140625" style="88" customWidth="1"/>
    <col min="9218" max="9218" width="8.109375" style="88" customWidth="1"/>
    <col min="9219" max="9219" width="17.5546875" style="88" customWidth="1"/>
    <col min="9220" max="9220" width="2.44140625" style="88" customWidth="1"/>
    <col min="9221" max="9221" width="9.109375" style="88"/>
    <col min="9222" max="9222" width="7.44140625" style="88" customWidth="1"/>
    <col min="9223" max="9223" width="6.5546875" style="88" customWidth="1"/>
    <col min="9224" max="9224" width="7" style="88" customWidth="1"/>
    <col min="9225" max="9225" width="13.44140625" style="88" customWidth="1"/>
    <col min="9226" max="9226" width="14.88671875" style="88" customWidth="1"/>
    <col min="9227" max="9227" width="8.5546875" style="88" customWidth="1"/>
    <col min="9228" max="9472" width="9.109375" style="88"/>
    <col min="9473" max="9473" width="11.44140625" style="88" customWidth="1"/>
    <col min="9474" max="9474" width="8.109375" style="88" customWidth="1"/>
    <col min="9475" max="9475" width="17.5546875" style="88" customWidth="1"/>
    <col min="9476" max="9476" width="2.44140625" style="88" customWidth="1"/>
    <col min="9477" max="9477" width="9.109375" style="88"/>
    <col min="9478" max="9478" width="7.44140625" style="88" customWidth="1"/>
    <col min="9479" max="9479" width="6.5546875" style="88" customWidth="1"/>
    <col min="9480" max="9480" width="7" style="88" customWidth="1"/>
    <col min="9481" max="9481" width="13.44140625" style="88" customWidth="1"/>
    <col min="9482" max="9482" width="14.88671875" style="88" customWidth="1"/>
    <col min="9483" max="9483" width="8.5546875" style="88" customWidth="1"/>
    <col min="9484" max="9728" width="9.109375" style="88"/>
    <col min="9729" max="9729" width="11.44140625" style="88" customWidth="1"/>
    <col min="9730" max="9730" width="8.109375" style="88" customWidth="1"/>
    <col min="9731" max="9731" width="17.5546875" style="88" customWidth="1"/>
    <col min="9732" max="9732" width="2.44140625" style="88" customWidth="1"/>
    <col min="9733" max="9733" width="9.109375" style="88"/>
    <col min="9734" max="9734" width="7.44140625" style="88" customWidth="1"/>
    <col min="9735" max="9735" width="6.5546875" style="88" customWidth="1"/>
    <col min="9736" max="9736" width="7" style="88" customWidth="1"/>
    <col min="9737" max="9737" width="13.44140625" style="88" customWidth="1"/>
    <col min="9738" max="9738" width="14.88671875" style="88" customWidth="1"/>
    <col min="9739" max="9739" width="8.5546875" style="88" customWidth="1"/>
    <col min="9740" max="9984" width="9.109375" style="88"/>
    <col min="9985" max="9985" width="11.44140625" style="88" customWidth="1"/>
    <col min="9986" max="9986" width="8.109375" style="88" customWidth="1"/>
    <col min="9987" max="9987" width="17.5546875" style="88" customWidth="1"/>
    <col min="9988" max="9988" width="2.44140625" style="88" customWidth="1"/>
    <col min="9989" max="9989" width="9.109375" style="88"/>
    <col min="9990" max="9990" width="7.44140625" style="88" customWidth="1"/>
    <col min="9991" max="9991" width="6.5546875" style="88" customWidth="1"/>
    <col min="9992" max="9992" width="7" style="88" customWidth="1"/>
    <col min="9993" max="9993" width="13.44140625" style="88" customWidth="1"/>
    <col min="9994" max="9994" width="14.88671875" style="88" customWidth="1"/>
    <col min="9995" max="9995" width="8.5546875" style="88" customWidth="1"/>
    <col min="9996" max="10240" width="9.109375" style="88"/>
    <col min="10241" max="10241" width="11.44140625" style="88" customWidth="1"/>
    <col min="10242" max="10242" width="8.109375" style="88" customWidth="1"/>
    <col min="10243" max="10243" width="17.5546875" style="88" customWidth="1"/>
    <col min="10244" max="10244" width="2.44140625" style="88" customWidth="1"/>
    <col min="10245" max="10245" width="9.109375" style="88"/>
    <col min="10246" max="10246" width="7.44140625" style="88" customWidth="1"/>
    <col min="10247" max="10247" width="6.5546875" style="88" customWidth="1"/>
    <col min="10248" max="10248" width="7" style="88" customWidth="1"/>
    <col min="10249" max="10249" width="13.44140625" style="88" customWidth="1"/>
    <col min="10250" max="10250" width="14.88671875" style="88" customWidth="1"/>
    <col min="10251" max="10251" width="8.5546875" style="88" customWidth="1"/>
    <col min="10252" max="10496" width="9.109375" style="88"/>
    <col min="10497" max="10497" width="11.44140625" style="88" customWidth="1"/>
    <col min="10498" max="10498" width="8.109375" style="88" customWidth="1"/>
    <col min="10499" max="10499" width="17.5546875" style="88" customWidth="1"/>
    <col min="10500" max="10500" width="2.44140625" style="88" customWidth="1"/>
    <col min="10501" max="10501" width="9.109375" style="88"/>
    <col min="10502" max="10502" width="7.44140625" style="88" customWidth="1"/>
    <col min="10503" max="10503" width="6.5546875" style="88" customWidth="1"/>
    <col min="10504" max="10504" width="7" style="88" customWidth="1"/>
    <col min="10505" max="10505" width="13.44140625" style="88" customWidth="1"/>
    <col min="10506" max="10506" width="14.88671875" style="88" customWidth="1"/>
    <col min="10507" max="10507" width="8.5546875" style="88" customWidth="1"/>
    <col min="10508" max="10752" width="9.109375" style="88"/>
    <col min="10753" max="10753" width="11.44140625" style="88" customWidth="1"/>
    <col min="10754" max="10754" width="8.109375" style="88" customWidth="1"/>
    <col min="10755" max="10755" width="17.5546875" style="88" customWidth="1"/>
    <col min="10756" max="10756" width="2.44140625" style="88" customWidth="1"/>
    <col min="10757" max="10757" width="9.109375" style="88"/>
    <col min="10758" max="10758" width="7.44140625" style="88" customWidth="1"/>
    <col min="10759" max="10759" width="6.5546875" style="88" customWidth="1"/>
    <col min="10760" max="10760" width="7" style="88" customWidth="1"/>
    <col min="10761" max="10761" width="13.44140625" style="88" customWidth="1"/>
    <col min="10762" max="10762" width="14.88671875" style="88" customWidth="1"/>
    <col min="10763" max="10763" width="8.5546875" style="88" customWidth="1"/>
    <col min="10764" max="11008" width="9.109375" style="88"/>
    <col min="11009" max="11009" width="11.44140625" style="88" customWidth="1"/>
    <col min="11010" max="11010" width="8.109375" style="88" customWidth="1"/>
    <col min="11011" max="11011" width="17.5546875" style="88" customWidth="1"/>
    <col min="11012" max="11012" width="2.44140625" style="88" customWidth="1"/>
    <col min="11013" max="11013" width="9.109375" style="88"/>
    <col min="11014" max="11014" width="7.44140625" style="88" customWidth="1"/>
    <col min="11015" max="11015" width="6.5546875" style="88" customWidth="1"/>
    <col min="11016" max="11016" width="7" style="88" customWidth="1"/>
    <col min="11017" max="11017" width="13.44140625" style="88" customWidth="1"/>
    <col min="11018" max="11018" width="14.88671875" style="88" customWidth="1"/>
    <col min="11019" max="11019" width="8.5546875" style="88" customWidth="1"/>
    <col min="11020" max="11264" width="9.109375" style="88"/>
    <col min="11265" max="11265" width="11.44140625" style="88" customWidth="1"/>
    <col min="11266" max="11266" width="8.109375" style="88" customWidth="1"/>
    <col min="11267" max="11267" width="17.5546875" style="88" customWidth="1"/>
    <col min="11268" max="11268" width="2.44140625" style="88" customWidth="1"/>
    <col min="11269" max="11269" width="9.109375" style="88"/>
    <col min="11270" max="11270" width="7.44140625" style="88" customWidth="1"/>
    <col min="11271" max="11271" width="6.5546875" style="88" customWidth="1"/>
    <col min="11272" max="11272" width="7" style="88" customWidth="1"/>
    <col min="11273" max="11273" width="13.44140625" style="88" customWidth="1"/>
    <col min="11274" max="11274" width="14.88671875" style="88" customWidth="1"/>
    <col min="11275" max="11275" width="8.5546875" style="88" customWidth="1"/>
    <col min="11276" max="11520" width="9.109375" style="88"/>
    <col min="11521" max="11521" width="11.44140625" style="88" customWidth="1"/>
    <col min="11522" max="11522" width="8.109375" style="88" customWidth="1"/>
    <col min="11523" max="11523" width="17.5546875" style="88" customWidth="1"/>
    <col min="11524" max="11524" width="2.44140625" style="88" customWidth="1"/>
    <col min="11525" max="11525" width="9.109375" style="88"/>
    <col min="11526" max="11526" width="7.44140625" style="88" customWidth="1"/>
    <col min="11527" max="11527" width="6.5546875" style="88" customWidth="1"/>
    <col min="11528" max="11528" width="7" style="88" customWidth="1"/>
    <col min="11529" max="11529" width="13.44140625" style="88" customWidth="1"/>
    <col min="11530" max="11530" width="14.88671875" style="88" customWidth="1"/>
    <col min="11531" max="11531" width="8.5546875" style="88" customWidth="1"/>
    <col min="11532" max="11776" width="9.109375" style="88"/>
    <col min="11777" max="11777" width="11.44140625" style="88" customWidth="1"/>
    <col min="11778" max="11778" width="8.109375" style="88" customWidth="1"/>
    <col min="11779" max="11779" width="17.5546875" style="88" customWidth="1"/>
    <col min="11780" max="11780" width="2.44140625" style="88" customWidth="1"/>
    <col min="11781" max="11781" width="9.109375" style="88"/>
    <col min="11782" max="11782" width="7.44140625" style="88" customWidth="1"/>
    <col min="11783" max="11783" width="6.5546875" style="88" customWidth="1"/>
    <col min="11784" max="11784" width="7" style="88" customWidth="1"/>
    <col min="11785" max="11785" width="13.44140625" style="88" customWidth="1"/>
    <col min="11786" max="11786" width="14.88671875" style="88" customWidth="1"/>
    <col min="11787" max="11787" width="8.5546875" style="88" customWidth="1"/>
    <col min="11788" max="12032" width="9.109375" style="88"/>
    <col min="12033" max="12033" width="11.44140625" style="88" customWidth="1"/>
    <col min="12034" max="12034" width="8.109375" style="88" customWidth="1"/>
    <col min="12035" max="12035" width="17.5546875" style="88" customWidth="1"/>
    <col min="12036" max="12036" width="2.44140625" style="88" customWidth="1"/>
    <col min="12037" max="12037" width="9.109375" style="88"/>
    <col min="12038" max="12038" width="7.44140625" style="88" customWidth="1"/>
    <col min="12039" max="12039" width="6.5546875" style="88" customWidth="1"/>
    <col min="12040" max="12040" width="7" style="88" customWidth="1"/>
    <col min="12041" max="12041" width="13.44140625" style="88" customWidth="1"/>
    <col min="12042" max="12042" width="14.88671875" style="88" customWidth="1"/>
    <col min="12043" max="12043" width="8.5546875" style="88" customWidth="1"/>
    <col min="12044" max="12288" width="9.109375" style="88"/>
    <col min="12289" max="12289" width="11.44140625" style="88" customWidth="1"/>
    <col min="12290" max="12290" width="8.109375" style="88" customWidth="1"/>
    <col min="12291" max="12291" width="17.5546875" style="88" customWidth="1"/>
    <col min="12292" max="12292" width="2.44140625" style="88" customWidth="1"/>
    <col min="12293" max="12293" width="9.109375" style="88"/>
    <col min="12294" max="12294" width="7.44140625" style="88" customWidth="1"/>
    <col min="12295" max="12295" width="6.5546875" style="88" customWidth="1"/>
    <col min="12296" max="12296" width="7" style="88" customWidth="1"/>
    <col min="12297" max="12297" width="13.44140625" style="88" customWidth="1"/>
    <col min="12298" max="12298" width="14.88671875" style="88" customWidth="1"/>
    <col min="12299" max="12299" width="8.5546875" style="88" customWidth="1"/>
    <col min="12300" max="12544" width="9.109375" style="88"/>
    <col min="12545" max="12545" width="11.44140625" style="88" customWidth="1"/>
    <col min="12546" max="12546" width="8.109375" style="88" customWidth="1"/>
    <col min="12547" max="12547" width="17.5546875" style="88" customWidth="1"/>
    <col min="12548" max="12548" width="2.44140625" style="88" customWidth="1"/>
    <col min="12549" max="12549" width="9.109375" style="88"/>
    <col min="12550" max="12550" width="7.44140625" style="88" customWidth="1"/>
    <col min="12551" max="12551" width="6.5546875" style="88" customWidth="1"/>
    <col min="12552" max="12552" width="7" style="88" customWidth="1"/>
    <col min="12553" max="12553" width="13.44140625" style="88" customWidth="1"/>
    <col min="12554" max="12554" width="14.88671875" style="88" customWidth="1"/>
    <col min="12555" max="12555" width="8.5546875" style="88" customWidth="1"/>
    <col min="12556" max="12800" width="9.109375" style="88"/>
    <col min="12801" max="12801" width="11.44140625" style="88" customWidth="1"/>
    <col min="12802" max="12802" width="8.109375" style="88" customWidth="1"/>
    <col min="12803" max="12803" width="17.5546875" style="88" customWidth="1"/>
    <col min="12804" max="12804" width="2.44140625" style="88" customWidth="1"/>
    <col min="12805" max="12805" width="9.109375" style="88"/>
    <col min="12806" max="12806" width="7.44140625" style="88" customWidth="1"/>
    <col min="12807" max="12807" width="6.5546875" style="88" customWidth="1"/>
    <col min="12808" max="12808" width="7" style="88" customWidth="1"/>
    <col min="12809" max="12809" width="13.44140625" style="88" customWidth="1"/>
    <col min="12810" max="12810" width="14.88671875" style="88" customWidth="1"/>
    <col min="12811" max="12811" width="8.5546875" style="88" customWidth="1"/>
    <col min="12812" max="13056" width="9.109375" style="88"/>
    <col min="13057" max="13057" width="11.44140625" style="88" customWidth="1"/>
    <col min="13058" max="13058" width="8.109375" style="88" customWidth="1"/>
    <col min="13059" max="13059" width="17.5546875" style="88" customWidth="1"/>
    <col min="13060" max="13060" width="2.44140625" style="88" customWidth="1"/>
    <col min="13061" max="13061" width="9.109375" style="88"/>
    <col min="13062" max="13062" width="7.44140625" style="88" customWidth="1"/>
    <col min="13063" max="13063" width="6.5546875" style="88" customWidth="1"/>
    <col min="13064" max="13064" width="7" style="88" customWidth="1"/>
    <col min="13065" max="13065" width="13.44140625" style="88" customWidth="1"/>
    <col min="13066" max="13066" width="14.88671875" style="88" customWidth="1"/>
    <col min="13067" max="13067" width="8.5546875" style="88" customWidth="1"/>
    <col min="13068" max="13312" width="9.109375" style="88"/>
    <col min="13313" max="13313" width="11.44140625" style="88" customWidth="1"/>
    <col min="13314" max="13314" width="8.109375" style="88" customWidth="1"/>
    <col min="13315" max="13315" width="17.5546875" style="88" customWidth="1"/>
    <col min="13316" max="13316" width="2.44140625" style="88" customWidth="1"/>
    <col min="13317" max="13317" width="9.109375" style="88"/>
    <col min="13318" max="13318" width="7.44140625" style="88" customWidth="1"/>
    <col min="13319" max="13319" width="6.5546875" style="88" customWidth="1"/>
    <col min="13320" max="13320" width="7" style="88" customWidth="1"/>
    <col min="13321" max="13321" width="13.44140625" style="88" customWidth="1"/>
    <col min="13322" max="13322" width="14.88671875" style="88" customWidth="1"/>
    <col min="13323" max="13323" width="8.5546875" style="88" customWidth="1"/>
    <col min="13324" max="13568" width="9.109375" style="88"/>
    <col min="13569" max="13569" width="11.44140625" style="88" customWidth="1"/>
    <col min="13570" max="13570" width="8.109375" style="88" customWidth="1"/>
    <col min="13571" max="13571" width="17.5546875" style="88" customWidth="1"/>
    <col min="13572" max="13572" width="2.44140625" style="88" customWidth="1"/>
    <col min="13573" max="13573" width="9.109375" style="88"/>
    <col min="13574" max="13574" width="7.44140625" style="88" customWidth="1"/>
    <col min="13575" max="13575" width="6.5546875" style="88" customWidth="1"/>
    <col min="13576" max="13576" width="7" style="88" customWidth="1"/>
    <col min="13577" max="13577" width="13.44140625" style="88" customWidth="1"/>
    <col min="13578" max="13578" width="14.88671875" style="88" customWidth="1"/>
    <col min="13579" max="13579" width="8.5546875" style="88" customWidth="1"/>
    <col min="13580" max="13824" width="9.109375" style="88"/>
    <col min="13825" max="13825" width="11.44140625" style="88" customWidth="1"/>
    <col min="13826" max="13826" width="8.109375" style="88" customWidth="1"/>
    <col min="13827" max="13827" width="17.5546875" style="88" customWidth="1"/>
    <col min="13828" max="13828" width="2.44140625" style="88" customWidth="1"/>
    <col min="13829" max="13829" width="9.109375" style="88"/>
    <col min="13830" max="13830" width="7.44140625" style="88" customWidth="1"/>
    <col min="13831" max="13831" width="6.5546875" style="88" customWidth="1"/>
    <col min="13832" max="13832" width="7" style="88" customWidth="1"/>
    <col min="13833" max="13833" width="13.44140625" style="88" customWidth="1"/>
    <col min="13834" max="13834" width="14.88671875" style="88" customWidth="1"/>
    <col min="13835" max="13835" width="8.5546875" style="88" customWidth="1"/>
    <col min="13836" max="14080" width="9.109375" style="88"/>
    <col min="14081" max="14081" width="11.44140625" style="88" customWidth="1"/>
    <col min="14082" max="14082" width="8.109375" style="88" customWidth="1"/>
    <col min="14083" max="14083" width="17.5546875" style="88" customWidth="1"/>
    <col min="14084" max="14084" width="2.44140625" style="88" customWidth="1"/>
    <col min="14085" max="14085" width="9.109375" style="88"/>
    <col min="14086" max="14086" width="7.44140625" style="88" customWidth="1"/>
    <col min="14087" max="14087" width="6.5546875" style="88" customWidth="1"/>
    <col min="14088" max="14088" width="7" style="88" customWidth="1"/>
    <col min="14089" max="14089" width="13.44140625" style="88" customWidth="1"/>
    <col min="14090" max="14090" width="14.88671875" style="88" customWidth="1"/>
    <col min="14091" max="14091" width="8.5546875" style="88" customWidth="1"/>
    <col min="14092" max="14336" width="9.109375" style="88"/>
    <col min="14337" max="14337" width="11.44140625" style="88" customWidth="1"/>
    <col min="14338" max="14338" width="8.109375" style="88" customWidth="1"/>
    <col min="14339" max="14339" width="17.5546875" style="88" customWidth="1"/>
    <col min="14340" max="14340" width="2.44140625" style="88" customWidth="1"/>
    <col min="14341" max="14341" width="9.109375" style="88"/>
    <col min="14342" max="14342" width="7.44140625" style="88" customWidth="1"/>
    <col min="14343" max="14343" width="6.5546875" style="88" customWidth="1"/>
    <col min="14344" max="14344" width="7" style="88" customWidth="1"/>
    <col min="14345" max="14345" width="13.44140625" style="88" customWidth="1"/>
    <col min="14346" max="14346" width="14.88671875" style="88" customWidth="1"/>
    <col min="14347" max="14347" width="8.5546875" style="88" customWidth="1"/>
    <col min="14348" max="14592" width="9.109375" style="88"/>
    <col min="14593" max="14593" width="11.44140625" style="88" customWidth="1"/>
    <col min="14594" max="14594" width="8.109375" style="88" customWidth="1"/>
    <col min="14595" max="14595" width="17.5546875" style="88" customWidth="1"/>
    <col min="14596" max="14596" width="2.44140625" style="88" customWidth="1"/>
    <col min="14597" max="14597" width="9.109375" style="88"/>
    <col min="14598" max="14598" width="7.44140625" style="88" customWidth="1"/>
    <col min="14599" max="14599" width="6.5546875" style="88" customWidth="1"/>
    <col min="14600" max="14600" width="7" style="88" customWidth="1"/>
    <col min="14601" max="14601" width="13.44140625" style="88" customWidth="1"/>
    <col min="14602" max="14602" width="14.88671875" style="88" customWidth="1"/>
    <col min="14603" max="14603" width="8.5546875" style="88" customWidth="1"/>
    <col min="14604" max="14848" width="9.109375" style="88"/>
    <col min="14849" max="14849" width="11.44140625" style="88" customWidth="1"/>
    <col min="14850" max="14850" width="8.109375" style="88" customWidth="1"/>
    <col min="14851" max="14851" width="17.5546875" style="88" customWidth="1"/>
    <col min="14852" max="14852" width="2.44140625" style="88" customWidth="1"/>
    <col min="14853" max="14853" width="9.109375" style="88"/>
    <col min="14854" max="14854" width="7.44140625" style="88" customWidth="1"/>
    <col min="14855" max="14855" width="6.5546875" style="88" customWidth="1"/>
    <col min="14856" max="14856" width="7" style="88" customWidth="1"/>
    <col min="14857" max="14857" width="13.44140625" style="88" customWidth="1"/>
    <col min="14858" max="14858" width="14.88671875" style="88" customWidth="1"/>
    <col min="14859" max="14859" width="8.5546875" style="88" customWidth="1"/>
    <col min="14860" max="15104" width="9.109375" style="88"/>
    <col min="15105" max="15105" width="11.44140625" style="88" customWidth="1"/>
    <col min="15106" max="15106" width="8.109375" style="88" customWidth="1"/>
    <col min="15107" max="15107" width="17.5546875" style="88" customWidth="1"/>
    <col min="15108" max="15108" width="2.44140625" style="88" customWidth="1"/>
    <col min="15109" max="15109" width="9.109375" style="88"/>
    <col min="15110" max="15110" width="7.44140625" style="88" customWidth="1"/>
    <col min="15111" max="15111" width="6.5546875" style="88" customWidth="1"/>
    <col min="15112" max="15112" width="7" style="88" customWidth="1"/>
    <col min="15113" max="15113" width="13.44140625" style="88" customWidth="1"/>
    <col min="15114" max="15114" width="14.88671875" style="88" customWidth="1"/>
    <col min="15115" max="15115" width="8.5546875" style="88" customWidth="1"/>
    <col min="15116" max="15360" width="9.109375" style="88"/>
    <col min="15361" max="15361" width="11.44140625" style="88" customWidth="1"/>
    <col min="15362" max="15362" width="8.109375" style="88" customWidth="1"/>
    <col min="15363" max="15363" width="17.5546875" style="88" customWidth="1"/>
    <col min="15364" max="15364" width="2.44140625" style="88" customWidth="1"/>
    <col min="15365" max="15365" width="9.109375" style="88"/>
    <col min="15366" max="15366" width="7.44140625" style="88" customWidth="1"/>
    <col min="15367" max="15367" width="6.5546875" style="88" customWidth="1"/>
    <col min="15368" max="15368" width="7" style="88" customWidth="1"/>
    <col min="15369" max="15369" width="13.44140625" style="88" customWidth="1"/>
    <col min="15370" max="15370" width="14.88671875" style="88" customWidth="1"/>
    <col min="15371" max="15371" width="8.5546875" style="88" customWidth="1"/>
    <col min="15372" max="15616" width="9.109375" style="88"/>
    <col min="15617" max="15617" width="11.44140625" style="88" customWidth="1"/>
    <col min="15618" max="15618" width="8.109375" style="88" customWidth="1"/>
    <col min="15619" max="15619" width="17.5546875" style="88" customWidth="1"/>
    <col min="15620" max="15620" width="2.44140625" style="88" customWidth="1"/>
    <col min="15621" max="15621" width="9.109375" style="88"/>
    <col min="15622" max="15622" width="7.44140625" style="88" customWidth="1"/>
    <col min="15623" max="15623" width="6.5546875" style="88" customWidth="1"/>
    <col min="15624" max="15624" width="7" style="88" customWidth="1"/>
    <col min="15625" max="15625" width="13.44140625" style="88" customWidth="1"/>
    <col min="15626" max="15626" width="14.88671875" style="88" customWidth="1"/>
    <col min="15627" max="15627" width="8.5546875" style="88" customWidth="1"/>
    <col min="15628" max="15872" width="9.109375" style="88"/>
    <col min="15873" max="15873" width="11.44140625" style="88" customWidth="1"/>
    <col min="15874" max="15874" width="8.109375" style="88" customWidth="1"/>
    <col min="15875" max="15875" width="17.5546875" style="88" customWidth="1"/>
    <col min="15876" max="15876" width="2.44140625" style="88" customWidth="1"/>
    <col min="15877" max="15877" width="9.109375" style="88"/>
    <col min="15878" max="15878" width="7.44140625" style="88" customWidth="1"/>
    <col min="15879" max="15879" width="6.5546875" style="88" customWidth="1"/>
    <col min="15880" max="15880" width="7" style="88" customWidth="1"/>
    <col min="15881" max="15881" width="13.44140625" style="88" customWidth="1"/>
    <col min="15882" max="15882" width="14.88671875" style="88" customWidth="1"/>
    <col min="15883" max="15883" width="8.5546875" style="88" customWidth="1"/>
    <col min="15884" max="16128" width="9.109375" style="88"/>
    <col min="16129" max="16129" width="11.44140625" style="88" customWidth="1"/>
    <col min="16130" max="16130" width="8.109375" style="88" customWidth="1"/>
    <col min="16131" max="16131" width="17.5546875" style="88" customWidth="1"/>
    <col min="16132" max="16132" width="2.44140625" style="88" customWidth="1"/>
    <col min="16133" max="16133" width="9.109375" style="88"/>
    <col min="16134" max="16134" width="7.44140625" style="88" customWidth="1"/>
    <col min="16135" max="16135" width="6.5546875" style="88" customWidth="1"/>
    <col min="16136" max="16136" width="7" style="88" customWidth="1"/>
    <col min="16137" max="16137" width="13.44140625" style="88" customWidth="1"/>
    <col min="16138" max="16138" width="14.88671875" style="88" customWidth="1"/>
    <col min="16139" max="16139" width="8.5546875" style="88" customWidth="1"/>
    <col min="16140" max="16384" width="9.109375" style="88"/>
  </cols>
  <sheetData>
    <row r="7" spans="1:10" ht="75.599999999999994" customHeight="1" x14ac:dyDescent="0.25">
      <c r="F7" s="89"/>
      <c r="G7" s="89"/>
      <c r="H7" s="90"/>
      <c r="I7" s="90"/>
      <c r="J7" s="90"/>
    </row>
    <row r="8" spans="1:10" ht="12.75" customHeight="1" x14ac:dyDescent="0.25">
      <c r="F8" s="91"/>
      <c r="G8" s="91"/>
      <c r="H8" s="91"/>
      <c r="I8" s="91"/>
      <c r="J8" s="91"/>
    </row>
    <row r="9" spans="1:10" ht="15" customHeight="1" x14ac:dyDescent="0.25">
      <c r="A9" s="92" t="s">
        <v>97</v>
      </c>
      <c r="B9" s="170" t="s">
        <v>190</v>
      </c>
      <c r="C9" s="170"/>
      <c r="D9" s="93"/>
      <c r="E9" s="171" t="s">
        <v>98</v>
      </c>
      <c r="F9" s="172"/>
      <c r="G9" s="94"/>
      <c r="H9" s="172" t="s">
        <v>99</v>
      </c>
      <c r="I9" s="172"/>
      <c r="J9" s="95"/>
    </row>
    <row r="10" spans="1:10" ht="15" customHeight="1" x14ac:dyDescent="0.25">
      <c r="A10" s="92" t="s">
        <v>100</v>
      </c>
      <c r="B10" s="173">
        <v>44939</v>
      </c>
      <c r="C10" s="170"/>
      <c r="D10" s="93"/>
      <c r="E10" s="174" t="s">
        <v>192</v>
      </c>
      <c r="F10" s="175"/>
      <c r="G10" s="176"/>
      <c r="H10" s="183" t="s">
        <v>193</v>
      </c>
      <c r="I10" s="184"/>
      <c r="J10" s="185"/>
    </row>
    <row r="11" spans="1:10" ht="15" customHeight="1" x14ac:dyDescent="0.25">
      <c r="A11" s="92" t="s">
        <v>101</v>
      </c>
      <c r="B11" s="173">
        <f>B10+30</f>
        <v>44969</v>
      </c>
      <c r="C11" s="173"/>
      <c r="D11" s="93"/>
      <c r="E11" s="177"/>
      <c r="F11" s="178"/>
      <c r="G11" s="179"/>
      <c r="H11" s="186" t="s">
        <v>194</v>
      </c>
      <c r="I11" s="187"/>
      <c r="J11" s="188"/>
    </row>
    <row r="12" spans="1:10" ht="15" customHeight="1" x14ac:dyDescent="0.25">
      <c r="A12" s="92" t="s">
        <v>102</v>
      </c>
      <c r="B12" s="170" t="s">
        <v>191</v>
      </c>
      <c r="C12" s="170"/>
      <c r="D12" s="93"/>
      <c r="E12" s="177"/>
      <c r="F12" s="178"/>
      <c r="G12" s="179"/>
      <c r="H12" s="189"/>
      <c r="I12" s="187"/>
      <c r="J12" s="188"/>
    </row>
    <row r="13" spans="1:10" x14ac:dyDescent="0.25">
      <c r="A13" s="96"/>
      <c r="B13" s="97"/>
      <c r="C13" s="97"/>
      <c r="D13" s="98"/>
      <c r="E13" s="180"/>
      <c r="F13" s="181"/>
      <c r="G13" s="182"/>
      <c r="H13" s="190"/>
      <c r="I13" s="191"/>
      <c r="J13" s="192"/>
    </row>
    <row r="14" spans="1:10" x14ac:dyDescent="0.25">
      <c r="A14" s="162"/>
    </row>
    <row r="15" spans="1:10" ht="15" customHeight="1" x14ac:dyDescent="0.25">
      <c r="A15" s="156" t="s">
        <v>103</v>
      </c>
      <c r="B15" s="193" t="str">
        <f>'Annual Per'!$C$3</f>
        <v>Periodic</v>
      </c>
      <c r="C15" s="194"/>
      <c r="D15" s="99"/>
      <c r="E15" s="100" t="s">
        <v>104</v>
      </c>
      <c r="F15" s="183" t="s">
        <v>132</v>
      </c>
      <c r="G15" s="184"/>
      <c r="H15" s="100" t="s">
        <v>105</v>
      </c>
      <c r="I15" s="195"/>
      <c r="J15" s="196"/>
    </row>
    <row r="16" spans="1:10" x14ac:dyDescent="0.25">
      <c r="A16" s="98"/>
      <c r="B16" s="197" t="s">
        <v>106</v>
      </c>
      <c r="C16" s="198"/>
      <c r="D16" s="102"/>
      <c r="E16" s="101"/>
      <c r="F16" s="197"/>
      <c r="G16" s="199"/>
      <c r="H16" s="100" t="s">
        <v>107</v>
      </c>
      <c r="I16" s="195"/>
      <c r="J16" s="196"/>
    </row>
    <row r="17" spans="1:11" x14ac:dyDescent="0.25">
      <c r="A17" s="98"/>
      <c r="B17" s="203"/>
      <c r="C17" s="204"/>
      <c r="D17" s="102"/>
      <c r="E17" s="98"/>
      <c r="F17" s="203"/>
      <c r="G17" s="205"/>
      <c r="H17" s="100" t="s">
        <v>108</v>
      </c>
      <c r="I17" s="195"/>
      <c r="J17" s="196"/>
    </row>
    <row r="19" spans="1:11" x14ac:dyDescent="0.25">
      <c r="A19" s="206" t="s">
        <v>109</v>
      </c>
      <c r="B19" s="206"/>
      <c r="C19" s="206"/>
      <c r="D19" s="206"/>
      <c r="E19" s="206"/>
      <c r="F19" s="206"/>
      <c r="G19" s="206"/>
    </row>
    <row r="21" spans="1:11" ht="15" customHeight="1" x14ac:dyDescent="0.25">
      <c r="A21" s="157" t="s">
        <v>110</v>
      </c>
      <c r="B21" s="171" t="s">
        <v>111</v>
      </c>
      <c r="C21" s="172"/>
      <c r="D21" s="172"/>
      <c r="E21" s="172"/>
      <c r="F21" s="172"/>
      <c r="G21" s="172"/>
      <c r="H21" s="100" t="s">
        <v>112</v>
      </c>
      <c r="I21" s="100" t="s">
        <v>113</v>
      </c>
      <c r="J21" s="100" t="s">
        <v>114</v>
      </c>
      <c r="K21" s="103"/>
    </row>
    <row r="22" spans="1:11" ht="15" customHeight="1" x14ac:dyDescent="0.25">
      <c r="A22" s="158">
        <v>1</v>
      </c>
      <c r="B22" s="207" t="str">
        <f>B15&amp;  " Hoist and Crane Inspection"</f>
        <v>Periodic Hoist and Crane Inspection</v>
      </c>
      <c r="C22" s="208"/>
      <c r="D22" s="208"/>
      <c r="E22" s="208"/>
      <c r="F22" s="208"/>
      <c r="G22" s="209"/>
      <c r="H22" s="104">
        <v>1</v>
      </c>
      <c r="I22" s="105">
        <f>'Annual Per'!H94</f>
        <v>25</v>
      </c>
      <c r="J22" s="106">
        <f>H22*I22</f>
        <v>25</v>
      </c>
    </row>
    <row r="23" spans="1:11" ht="15" customHeight="1" x14ac:dyDescent="0.25">
      <c r="A23" s="159"/>
      <c r="B23" s="210" t="s">
        <v>115</v>
      </c>
      <c r="C23" s="211"/>
      <c r="D23" s="211"/>
      <c r="E23" s="211"/>
      <c r="F23" s="211"/>
      <c r="G23" s="212"/>
      <c r="H23" s="107"/>
      <c r="I23" s="140"/>
      <c r="J23" s="106">
        <f t="shared" ref="J23:J35" si="0">H23*I23</f>
        <v>0</v>
      </c>
    </row>
    <row r="24" spans="1:11" ht="15" customHeight="1" x14ac:dyDescent="0.25">
      <c r="A24" s="141"/>
      <c r="B24" s="200"/>
      <c r="C24" s="201"/>
      <c r="D24" s="201"/>
      <c r="E24" s="201"/>
      <c r="F24" s="201"/>
      <c r="G24" s="202"/>
      <c r="H24" s="141"/>
      <c r="I24" s="144"/>
      <c r="J24" s="113">
        <f t="shared" si="0"/>
        <v>0</v>
      </c>
    </row>
    <row r="25" spans="1:11" ht="15" customHeight="1" x14ac:dyDescent="0.25">
      <c r="A25" s="141"/>
      <c r="B25" s="200" t="s">
        <v>116</v>
      </c>
      <c r="C25" s="201"/>
      <c r="D25" s="201"/>
      <c r="E25" s="201"/>
      <c r="F25" s="201"/>
      <c r="G25" s="202"/>
      <c r="H25" s="142"/>
      <c r="I25" s="144"/>
      <c r="J25" s="113">
        <f t="shared" si="0"/>
        <v>0</v>
      </c>
    </row>
    <row r="26" spans="1:11" ht="15" customHeight="1" x14ac:dyDescent="0.25">
      <c r="A26" s="139"/>
      <c r="B26" s="200" t="s">
        <v>117</v>
      </c>
      <c r="C26" s="201"/>
      <c r="D26" s="201"/>
      <c r="E26" s="201"/>
      <c r="F26" s="201"/>
      <c r="G26" s="202"/>
      <c r="H26" s="139"/>
      <c r="I26" s="144"/>
      <c r="J26" s="113">
        <f t="shared" si="0"/>
        <v>0</v>
      </c>
    </row>
    <row r="27" spans="1:11" ht="15" customHeight="1" x14ac:dyDescent="0.25">
      <c r="A27" s="139"/>
      <c r="B27" s="200" t="s">
        <v>118</v>
      </c>
      <c r="C27" s="201"/>
      <c r="D27" s="201"/>
      <c r="E27" s="201"/>
      <c r="F27" s="201"/>
      <c r="G27" s="202"/>
      <c r="H27" s="143"/>
      <c r="I27" s="146"/>
      <c r="J27" s="113">
        <f t="shared" si="0"/>
        <v>0</v>
      </c>
    </row>
    <row r="28" spans="1:11" ht="15" customHeight="1" x14ac:dyDescent="0.25">
      <c r="A28" s="139"/>
      <c r="B28" s="200"/>
      <c r="C28" s="201"/>
      <c r="D28" s="201"/>
      <c r="E28" s="201"/>
      <c r="F28" s="201"/>
      <c r="G28" s="202"/>
      <c r="H28" s="139"/>
      <c r="I28" s="145"/>
      <c r="J28" s="113">
        <f t="shared" si="0"/>
        <v>0</v>
      </c>
    </row>
    <row r="29" spans="1:11" ht="15" customHeight="1" x14ac:dyDescent="0.25">
      <c r="A29" s="139"/>
      <c r="B29" s="217"/>
      <c r="C29" s="218"/>
      <c r="D29" s="218"/>
      <c r="E29" s="218"/>
      <c r="F29" s="218"/>
      <c r="G29" s="219"/>
      <c r="H29" s="143"/>
      <c r="I29" s="144"/>
      <c r="J29" s="113">
        <f t="shared" si="0"/>
        <v>0</v>
      </c>
    </row>
    <row r="30" spans="1:11" ht="15" customHeight="1" x14ac:dyDescent="0.25">
      <c r="A30" s="139"/>
      <c r="B30" s="220"/>
      <c r="C30" s="221"/>
      <c r="D30" s="221"/>
      <c r="E30" s="221"/>
      <c r="F30" s="221"/>
      <c r="G30" s="222"/>
      <c r="H30" s="139"/>
      <c r="I30" s="144"/>
      <c r="J30" s="113">
        <f t="shared" si="0"/>
        <v>0</v>
      </c>
    </row>
    <row r="31" spans="1:11" ht="15" customHeight="1" x14ac:dyDescent="0.25">
      <c r="A31" s="142"/>
      <c r="B31" s="217"/>
      <c r="C31" s="218"/>
      <c r="D31" s="218"/>
      <c r="E31" s="218"/>
      <c r="F31" s="218"/>
      <c r="G31" s="219"/>
      <c r="H31" s="147"/>
      <c r="I31" s="145"/>
      <c r="J31" s="113">
        <f t="shared" si="0"/>
        <v>0</v>
      </c>
    </row>
    <row r="32" spans="1:11" ht="15" customHeight="1" x14ac:dyDescent="0.25">
      <c r="A32" s="139"/>
      <c r="B32" s="223"/>
      <c r="C32" s="224"/>
      <c r="D32" s="224"/>
      <c r="E32" s="224"/>
      <c r="F32" s="224"/>
      <c r="G32" s="225"/>
      <c r="H32" s="139"/>
      <c r="I32" s="144"/>
      <c r="J32" s="113">
        <f t="shared" si="0"/>
        <v>0</v>
      </c>
    </row>
    <row r="33" spans="1:11" ht="15" customHeight="1" x14ac:dyDescent="0.25">
      <c r="A33" s="143"/>
      <c r="B33" s="223"/>
      <c r="C33" s="224"/>
      <c r="D33" s="224"/>
      <c r="E33" s="224"/>
      <c r="F33" s="224"/>
      <c r="G33" s="225"/>
      <c r="H33" s="147"/>
      <c r="I33" s="144"/>
      <c r="J33" s="113">
        <f t="shared" si="0"/>
        <v>0</v>
      </c>
    </row>
    <row r="34" spans="1:11" ht="15" customHeight="1" x14ac:dyDescent="0.25">
      <c r="A34" s="141"/>
      <c r="B34" s="238"/>
      <c r="C34" s="239"/>
      <c r="D34" s="239"/>
      <c r="E34" s="239"/>
      <c r="F34" s="239"/>
      <c r="G34" s="240"/>
      <c r="H34" s="143"/>
      <c r="I34" s="145"/>
      <c r="J34" s="113">
        <f t="shared" si="0"/>
        <v>0</v>
      </c>
    </row>
    <row r="35" spans="1:11" ht="15" customHeight="1" x14ac:dyDescent="0.25">
      <c r="A35" s="143"/>
      <c r="B35" s="250"/>
      <c r="C35" s="251"/>
      <c r="D35" s="251"/>
      <c r="E35" s="251"/>
      <c r="F35" s="251"/>
      <c r="G35" s="252"/>
      <c r="H35" s="139"/>
      <c r="I35" s="144"/>
      <c r="J35" s="113">
        <f t="shared" si="0"/>
        <v>0</v>
      </c>
    </row>
    <row r="36" spans="1:11" ht="15" customHeight="1" x14ac:dyDescent="0.25">
      <c r="A36" s="161" t="s">
        <v>169</v>
      </c>
      <c r="B36" s="226" t="s">
        <v>119</v>
      </c>
      <c r="C36" s="227"/>
      <c r="D36" s="227"/>
      <c r="E36" s="227"/>
      <c r="F36" s="227"/>
      <c r="G36" s="228"/>
      <c r="H36" s="138"/>
      <c r="I36" s="146"/>
      <c r="J36" s="113">
        <f t="shared" ref="J36:J37" si="1">H36*I36</f>
        <v>0</v>
      </c>
    </row>
    <row r="37" spans="1:11" ht="15" customHeight="1" x14ac:dyDescent="0.25">
      <c r="A37" s="160"/>
      <c r="B37" s="229"/>
      <c r="C37" s="230"/>
      <c r="D37" s="230"/>
      <c r="E37" s="230"/>
      <c r="F37" s="230"/>
      <c r="G37" s="231"/>
      <c r="H37" s="142"/>
      <c r="I37" s="154"/>
      <c r="J37" s="155">
        <f t="shared" si="1"/>
        <v>0</v>
      </c>
    </row>
    <row r="38" spans="1:11" ht="15" customHeight="1" x14ac:dyDescent="0.25">
      <c r="A38" s="253" t="s">
        <v>120</v>
      </c>
      <c r="B38" s="254"/>
      <c r="C38" s="254"/>
      <c r="D38" s="254"/>
      <c r="E38" s="254"/>
      <c r="F38" s="254"/>
      <c r="G38" s="254"/>
      <c r="H38" s="254"/>
      <c r="I38" s="254"/>
      <c r="J38" s="255"/>
    </row>
    <row r="39" spans="1:11" ht="15" customHeight="1" x14ac:dyDescent="0.25">
      <c r="A39" s="256"/>
      <c r="B39" s="257"/>
      <c r="C39" s="257"/>
      <c r="D39" s="257"/>
      <c r="E39" s="257"/>
      <c r="F39" s="257"/>
      <c r="G39" s="257"/>
      <c r="H39" s="257"/>
      <c r="I39" s="257"/>
      <c r="J39" s="258"/>
    </row>
    <row r="40" spans="1:11" ht="15" customHeight="1" x14ac:dyDescent="0.25">
      <c r="A40" s="256"/>
      <c r="B40" s="257"/>
      <c r="C40" s="257"/>
      <c r="D40" s="257"/>
      <c r="E40" s="257"/>
      <c r="F40" s="257"/>
      <c r="G40" s="257"/>
      <c r="H40" s="257"/>
      <c r="I40" s="257"/>
      <c r="J40" s="258"/>
    </row>
    <row r="41" spans="1:11" ht="24" customHeight="1" x14ac:dyDescent="0.25">
      <c r="A41" s="259"/>
      <c r="B41" s="260"/>
      <c r="C41" s="260"/>
      <c r="D41" s="260"/>
      <c r="E41" s="260"/>
      <c r="F41" s="260"/>
      <c r="G41" s="260"/>
      <c r="H41" s="260"/>
      <c r="I41" s="260"/>
      <c r="J41" s="261"/>
    </row>
    <row r="42" spans="1:11" ht="15" customHeight="1" x14ac:dyDescent="0.25">
      <c r="A42" s="262" t="s">
        <v>121</v>
      </c>
      <c r="B42" s="263"/>
      <c r="C42" s="263"/>
      <c r="D42" s="263"/>
      <c r="E42" s="263"/>
      <c r="F42" s="263"/>
      <c r="G42" s="263"/>
      <c r="H42" s="263"/>
      <c r="I42" s="263"/>
      <c r="J42" s="264"/>
    </row>
    <row r="43" spans="1:11" ht="15" customHeight="1" x14ac:dyDescent="0.25">
      <c r="A43" s="265" t="s">
        <v>122</v>
      </c>
      <c r="B43" s="266"/>
      <c r="C43" s="266"/>
      <c r="D43" s="266"/>
      <c r="E43" s="266"/>
      <c r="F43" s="266"/>
      <c r="G43" s="266"/>
      <c r="H43" s="266"/>
      <c r="I43" s="266"/>
      <c r="J43" s="267"/>
      <c r="K43" s="148"/>
    </row>
    <row r="44" spans="1:11" ht="13.35" customHeight="1" x14ac:dyDescent="0.25">
      <c r="A44" s="213" t="s">
        <v>123</v>
      </c>
      <c r="B44" s="214"/>
      <c r="C44" s="214"/>
      <c r="D44" s="214"/>
      <c r="E44" s="214"/>
      <c r="F44" s="214"/>
      <c r="G44" s="214"/>
      <c r="H44" s="214"/>
      <c r="I44" s="214"/>
      <c r="J44" s="215"/>
    </row>
    <row r="45" spans="1:11" x14ac:dyDescent="0.25">
      <c r="A45" s="108"/>
      <c r="B45" s="216" t="s">
        <v>124</v>
      </c>
      <c r="C45" s="216"/>
      <c r="D45" s="216"/>
      <c r="E45" s="216"/>
      <c r="F45" s="216"/>
      <c r="G45" s="216"/>
      <c r="H45" s="216"/>
      <c r="I45" s="216"/>
      <c r="J45" s="149"/>
    </row>
    <row r="46" spans="1:11" x14ac:dyDescent="0.25">
      <c r="A46" s="108"/>
      <c r="B46" s="108"/>
      <c r="C46" s="108"/>
      <c r="D46" s="108"/>
      <c r="E46" s="108"/>
      <c r="F46" s="108"/>
      <c r="G46" s="108"/>
      <c r="H46" s="108"/>
      <c r="I46" s="108"/>
      <c r="J46" s="150"/>
    </row>
    <row r="47" spans="1:11" ht="15" customHeight="1" x14ac:dyDescent="0.25">
      <c r="A47" s="100" t="s">
        <v>125</v>
      </c>
      <c r="B47" s="245" t="s">
        <v>126</v>
      </c>
      <c r="C47" s="245"/>
      <c r="D47" s="245"/>
      <c r="E47" s="245"/>
      <c r="F47" s="246"/>
      <c r="G47" s="247"/>
      <c r="H47" s="216"/>
      <c r="I47" s="248"/>
      <c r="J47" s="151"/>
      <c r="K47" s="148"/>
    </row>
    <row r="48" spans="1:11" ht="15" customHeight="1" x14ac:dyDescent="0.25">
      <c r="A48" s="100" t="s">
        <v>127</v>
      </c>
      <c r="B48" s="249" t="s">
        <v>128</v>
      </c>
      <c r="C48" s="249"/>
      <c r="D48" s="249"/>
      <c r="E48" s="249"/>
      <c r="F48" s="246"/>
      <c r="G48" s="247"/>
      <c r="H48" s="216"/>
      <c r="I48" s="216"/>
      <c r="J48" s="151"/>
      <c r="K48" s="148"/>
    </row>
    <row r="49" spans="1:11" ht="15" customHeight="1" x14ac:dyDescent="0.25">
      <c r="A49" s="109" t="s">
        <v>129</v>
      </c>
      <c r="B49" s="232" t="s">
        <v>171</v>
      </c>
      <c r="C49" s="233"/>
      <c r="D49" s="233"/>
      <c r="E49" s="234"/>
      <c r="F49" s="110"/>
      <c r="G49" s="149"/>
      <c r="H49" s="241" t="s">
        <v>170</v>
      </c>
      <c r="I49" s="242"/>
      <c r="J49" s="153">
        <f>SUM(J22:J37)</f>
        <v>25</v>
      </c>
      <c r="K49" s="148"/>
    </row>
    <row r="50" spans="1:11" ht="15" customHeight="1" x14ac:dyDescent="0.25">
      <c r="A50" s="111" t="s">
        <v>130</v>
      </c>
      <c r="B50" s="235" t="s">
        <v>171</v>
      </c>
      <c r="C50" s="236"/>
      <c r="D50" s="236"/>
      <c r="E50" s="237"/>
      <c r="F50" s="110"/>
      <c r="H50" s="243" t="s">
        <v>32</v>
      </c>
      <c r="I50" s="244"/>
      <c r="J50" s="153">
        <f>SUM(J47:J49)</f>
        <v>25</v>
      </c>
      <c r="K50" s="148"/>
    </row>
    <row r="51" spans="1:11" ht="14.1" customHeight="1" x14ac:dyDescent="0.25">
      <c r="A51" s="112" t="s">
        <v>131</v>
      </c>
      <c r="B51" s="112"/>
      <c r="C51" s="112"/>
      <c r="D51" s="112"/>
      <c r="E51" s="112"/>
      <c r="J51" s="152"/>
    </row>
    <row r="52" spans="1:11" s="103" customFormat="1" ht="14.1" customHeight="1" x14ac:dyDescent="0.25">
      <c r="A52" s="88"/>
      <c r="B52" s="88"/>
      <c r="C52" s="88"/>
      <c r="D52" s="88"/>
      <c r="E52" s="88"/>
      <c r="F52" s="112"/>
      <c r="G52" s="112"/>
      <c r="H52" s="112"/>
      <c r="I52" s="112"/>
      <c r="J52" s="112"/>
    </row>
  </sheetData>
  <sheetProtection formatColumns="0" selectLockedCells="1"/>
  <mergeCells count="53">
    <mergeCell ref="B49:E49"/>
    <mergeCell ref="B50:E50"/>
    <mergeCell ref="B33:G33"/>
    <mergeCell ref="B34:G34"/>
    <mergeCell ref="H49:I49"/>
    <mergeCell ref="H50:I50"/>
    <mergeCell ref="B47:E47"/>
    <mergeCell ref="F47:G47"/>
    <mergeCell ref="H47:I47"/>
    <mergeCell ref="B48:E48"/>
    <mergeCell ref="F48:G48"/>
    <mergeCell ref="H48:I48"/>
    <mergeCell ref="B35:G35"/>
    <mergeCell ref="A38:J41"/>
    <mergeCell ref="A42:J42"/>
    <mergeCell ref="A43:J43"/>
    <mergeCell ref="A44:J44"/>
    <mergeCell ref="B45:I45"/>
    <mergeCell ref="B29:G29"/>
    <mergeCell ref="B30:G30"/>
    <mergeCell ref="B31:G31"/>
    <mergeCell ref="B32:G32"/>
    <mergeCell ref="B36:G36"/>
    <mergeCell ref="B37:G37"/>
    <mergeCell ref="B28:G28"/>
    <mergeCell ref="B17:C17"/>
    <mergeCell ref="F17:G17"/>
    <mergeCell ref="I17:J17"/>
    <mergeCell ref="A19:G19"/>
    <mergeCell ref="B21:G21"/>
    <mergeCell ref="B22:G22"/>
    <mergeCell ref="B23:G23"/>
    <mergeCell ref="B24:G24"/>
    <mergeCell ref="B25:G25"/>
    <mergeCell ref="B26:G26"/>
    <mergeCell ref="B27:G27"/>
    <mergeCell ref="B15:C15"/>
    <mergeCell ref="F15:G15"/>
    <mergeCell ref="I15:J15"/>
    <mergeCell ref="B16:C16"/>
    <mergeCell ref="F16:G16"/>
    <mergeCell ref="I16:J16"/>
    <mergeCell ref="B9:C9"/>
    <mergeCell ref="E9:F9"/>
    <mergeCell ref="H9:I9"/>
    <mergeCell ref="B10:C10"/>
    <mergeCell ref="E10:G13"/>
    <mergeCell ref="H10:J10"/>
    <mergeCell ref="B11:C11"/>
    <mergeCell ref="H11:J11"/>
    <mergeCell ref="B12:C12"/>
    <mergeCell ref="H12:J12"/>
    <mergeCell ref="H13:J13"/>
  </mergeCells>
  <printOptions horizontalCentered="1"/>
  <pageMargins left="0.48" right="0.42" top="0.25" bottom="0.25" header="0.4" footer="0.5"/>
  <pageSetup scale="92" fitToHeight="0" orientation="portrait" verticalDpi="1200" r:id="rId1"/>
  <headerFooter alignWithMargins="0"/>
  <rowBreaks count="1" manualBreakCount="1">
    <brk id="51" max="16383" man="1"/>
  </rowBreaks>
  <drawing r:id="rId2"/>
  <legacyDrawing r:id="rId3"/>
  <oleObjects>
    <mc:AlternateContent xmlns:mc="http://schemas.openxmlformats.org/markup-compatibility/2006">
      <mc:Choice Requires="x14">
        <oleObject progId="Word.Document.8" shapeId="1025" r:id="rId4">
          <objectPr defaultSize="0" autoPict="0" r:id="rId5">
            <anchor moveWithCells="1">
              <from>
                <xdr:col>0</xdr:col>
                <xdr:colOff>266700</xdr:colOff>
                <xdr:row>59</xdr:row>
                <xdr:rowOff>99060</xdr:rowOff>
              </from>
              <to>
                <xdr:col>9</xdr:col>
                <xdr:colOff>251460</xdr:colOff>
                <xdr:row>112</xdr:row>
                <xdr:rowOff>83820</xdr:rowOff>
              </to>
            </anchor>
          </objectPr>
        </oleObject>
      </mc:Choice>
      <mc:Fallback>
        <oleObject progId="Word.Document.8" shapeId="1025" r:id="rId4"/>
      </mc:Fallback>
    </mc:AlternateContent>
    <mc:AlternateContent xmlns:mc="http://schemas.openxmlformats.org/markup-compatibility/2006">
      <mc:Choice Requires="x14">
        <oleObject progId="Word.Document.8" shapeId="1026" r:id="rId6">
          <objectPr defaultSize="0" autoPict="0" r:id="rId7">
            <anchor moveWithCells="1">
              <from>
                <xdr:col>0</xdr:col>
                <xdr:colOff>251460</xdr:colOff>
                <xdr:row>117</xdr:row>
                <xdr:rowOff>0</xdr:rowOff>
              </from>
              <to>
                <xdr:col>9</xdr:col>
                <xdr:colOff>304800</xdr:colOff>
                <xdr:row>169</xdr:row>
                <xdr:rowOff>106680</xdr:rowOff>
              </to>
            </anchor>
          </objectPr>
        </oleObject>
      </mc:Choice>
      <mc:Fallback>
        <oleObject progId="Word.Document.8" shapeId="1026"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2"/>
  <sheetViews>
    <sheetView workbookViewId="0">
      <selection activeCell="P28" sqref="P28"/>
    </sheetView>
  </sheetViews>
  <sheetFormatPr defaultRowHeight="13.2" x14ac:dyDescent="0.25"/>
  <cols>
    <col min="1" max="1" width="9.5546875" customWidth="1"/>
    <col min="2" max="2" width="9.6640625" customWidth="1"/>
    <col min="3" max="3" width="11.6640625" customWidth="1"/>
    <col min="4" max="4" width="11.33203125" customWidth="1"/>
  </cols>
  <sheetData>
    <row r="1" spans="1:10" ht="28.8" x14ac:dyDescent="0.3">
      <c r="A1" s="116" t="s">
        <v>133</v>
      </c>
      <c r="B1" s="118" t="s">
        <v>134</v>
      </c>
      <c r="C1" s="116" t="s">
        <v>135</v>
      </c>
      <c r="D1" s="117" t="s">
        <v>136</v>
      </c>
      <c r="E1" s="117" t="s">
        <v>137</v>
      </c>
      <c r="F1" s="118" t="s">
        <v>138</v>
      </c>
      <c r="G1" s="116" t="s">
        <v>32</v>
      </c>
      <c r="H1" s="117" t="s">
        <v>80</v>
      </c>
      <c r="I1" s="118" t="s">
        <v>133</v>
      </c>
    </row>
    <row r="2" spans="1:10" x14ac:dyDescent="0.25">
      <c r="A2" s="119">
        <v>10</v>
      </c>
      <c r="B2" s="120" t="s">
        <v>139</v>
      </c>
      <c r="C2" s="119"/>
      <c r="D2" s="114"/>
      <c r="E2" s="114"/>
      <c r="F2" s="120"/>
      <c r="G2" s="119">
        <f>SUM(C2:F2)</f>
        <v>0</v>
      </c>
      <c r="H2" s="115">
        <v>0.45</v>
      </c>
      <c r="I2" s="120" t="s">
        <v>140</v>
      </c>
    </row>
    <row r="3" spans="1:10" x14ac:dyDescent="0.25">
      <c r="A3" s="119">
        <v>9</v>
      </c>
      <c r="B3" s="120" t="s">
        <v>141</v>
      </c>
      <c r="C3" s="119"/>
      <c r="D3" s="114"/>
      <c r="E3" s="114"/>
      <c r="F3" s="120"/>
      <c r="G3" s="119">
        <f t="shared" ref="G3:G11" si="0">SUM(C3:F3)</f>
        <v>0</v>
      </c>
      <c r="H3" s="115">
        <f t="shared" ref="H3:H10" si="1">H4+$J$10</f>
        <v>0.41000000000000014</v>
      </c>
      <c r="I3" s="130" t="s">
        <v>142</v>
      </c>
    </row>
    <row r="4" spans="1:10" x14ac:dyDescent="0.25">
      <c r="A4" s="119">
        <v>8</v>
      </c>
      <c r="B4" s="120" t="s">
        <v>143</v>
      </c>
      <c r="C4" s="119"/>
      <c r="D4" s="114"/>
      <c r="E4" s="114"/>
      <c r="F4" s="120"/>
      <c r="G4" s="119">
        <f t="shared" si="0"/>
        <v>0</v>
      </c>
      <c r="H4" s="115">
        <f t="shared" si="1"/>
        <v>0.38000000000000012</v>
      </c>
      <c r="I4" s="130" t="s">
        <v>144</v>
      </c>
    </row>
    <row r="5" spans="1:10" x14ac:dyDescent="0.25">
      <c r="A5" s="119">
        <v>7</v>
      </c>
      <c r="B5" s="120" t="s">
        <v>145</v>
      </c>
      <c r="C5" s="119"/>
      <c r="D5" s="114"/>
      <c r="E5" s="114"/>
      <c r="F5" s="120"/>
      <c r="G5" s="119">
        <f t="shared" si="0"/>
        <v>0</v>
      </c>
      <c r="H5" s="115">
        <f t="shared" si="1"/>
        <v>0.35000000000000009</v>
      </c>
      <c r="I5" s="120" t="s">
        <v>146</v>
      </c>
    </row>
    <row r="6" spans="1:10" x14ac:dyDescent="0.25">
      <c r="A6" s="119">
        <v>6</v>
      </c>
      <c r="B6" s="120" t="s">
        <v>147</v>
      </c>
      <c r="C6" s="119"/>
      <c r="D6" s="114"/>
      <c r="E6" s="114"/>
      <c r="F6" s="120"/>
      <c r="G6" s="119">
        <f t="shared" si="0"/>
        <v>0</v>
      </c>
      <c r="H6" s="115">
        <f t="shared" si="1"/>
        <v>0.32000000000000006</v>
      </c>
      <c r="I6" s="120" t="s">
        <v>148</v>
      </c>
    </row>
    <row r="7" spans="1:10" x14ac:dyDescent="0.25">
      <c r="A7" s="119">
        <v>5</v>
      </c>
      <c r="B7" s="120" t="s">
        <v>149</v>
      </c>
      <c r="C7" s="119"/>
      <c r="D7" s="114"/>
      <c r="E7" s="114"/>
      <c r="F7" s="120"/>
      <c r="G7" s="119">
        <f t="shared" si="0"/>
        <v>0</v>
      </c>
      <c r="H7" s="115">
        <f t="shared" si="1"/>
        <v>0.29000000000000004</v>
      </c>
      <c r="I7" s="120" t="s">
        <v>140</v>
      </c>
    </row>
    <row r="8" spans="1:10" x14ac:dyDescent="0.25">
      <c r="A8" s="119">
        <v>4</v>
      </c>
      <c r="B8" s="120"/>
      <c r="C8" s="119"/>
      <c r="D8" s="114"/>
      <c r="E8" s="114"/>
      <c r="F8" s="120"/>
      <c r="G8" s="119">
        <f t="shared" si="0"/>
        <v>0</v>
      </c>
      <c r="H8" s="115">
        <f t="shared" si="1"/>
        <v>0.26</v>
      </c>
      <c r="I8" s="120" t="s">
        <v>142</v>
      </c>
    </row>
    <row r="9" spans="1:10" x14ac:dyDescent="0.25">
      <c r="A9" s="119">
        <v>3</v>
      </c>
      <c r="B9" s="120"/>
      <c r="C9" s="119"/>
      <c r="D9" s="114"/>
      <c r="E9" s="114"/>
      <c r="F9" s="120"/>
      <c r="G9" s="119">
        <f t="shared" si="0"/>
        <v>0</v>
      </c>
      <c r="H9" s="115">
        <f t="shared" si="1"/>
        <v>0.23</v>
      </c>
      <c r="I9" s="120" t="s">
        <v>144</v>
      </c>
    </row>
    <row r="10" spans="1:10" x14ac:dyDescent="0.25">
      <c r="A10" s="119">
        <v>2</v>
      </c>
      <c r="B10" s="120"/>
      <c r="C10" s="119"/>
      <c r="D10" s="114"/>
      <c r="E10" s="114"/>
      <c r="F10" s="120"/>
      <c r="G10" s="119">
        <f t="shared" si="0"/>
        <v>0</v>
      </c>
      <c r="H10" s="115">
        <f t="shared" si="1"/>
        <v>0.2</v>
      </c>
      <c r="I10" s="120" t="s">
        <v>146</v>
      </c>
      <c r="J10" s="132">
        <v>0.03</v>
      </c>
    </row>
    <row r="11" spans="1:10" ht="13.8" thickBot="1" x14ac:dyDescent="0.3">
      <c r="A11" s="121">
        <v>1</v>
      </c>
      <c r="B11" s="122"/>
      <c r="C11" s="124"/>
      <c r="D11" s="123"/>
      <c r="E11" s="123"/>
      <c r="F11" s="125"/>
      <c r="G11" s="121">
        <f t="shared" si="0"/>
        <v>0</v>
      </c>
      <c r="H11" s="131">
        <v>0.17</v>
      </c>
      <c r="I11" s="122" t="s">
        <v>148</v>
      </c>
    </row>
    <row r="12" spans="1:10" ht="13.8" thickBot="1" x14ac:dyDescent="0.3">
      <c r="A12" s="126" t="s">
        <v>150</v>
      </c>
      <c r="B12" s="127"/>
      <c r="C12" s="127">
        <f>SUM(C2:C11)</f>
        <v>0</v>
      </c>
      <c r="D12" s="127">
        <f t="shared" ref="D12:G12" si="2">SUM(D2:D11)</f>
        <v>0</v>
      </c>
      <c r="E12" s="127">
        <f t="shared" si="2"/>
        <v>0</v>
      </c>
      <c r="F12" s="127">
        <f t="shared" si="2"/>
        <v>0</v>
      </c>
      <c r="G12" s="127">
        <f t="shared" si="2"/>
        <v>0</v>
      </c>
      <c r="H12" s="128"/>
      <c r="I12" s="129"/>
    </row>
    <row r="15" spans="1:10" ht="13.8" x14ac:dyDescent="0.25">
      <c r="A15" s="133" t="s">
        <v>151</v>
      </c>
      <c r="B15" s="69"/>
      <c r="C15" s="69"/>
      <c r="D15" s="69"/>
      <c r="E15" s="69"/>
      <c r="F15" s="69"/>
      <c r="G15" s="69"/>
      <c r="H15" s="69"/>
      <c r="I15" s="69"/>
      <c r="J15" s="69"/>
    </row>
    <row r="16" spans="1:10" ht="63.75" customHeight="1" x14ac:dyDescent="0.25">
      <c r="A16" s="269" t="s">
        <v>152</v>
      </c>
      <c r="B16" s="269"/>
      <c r="C16" s="269"/>
      <c r="D16" s="269"/>
      <c r="E16" s="269"/>
      <c r="F16" s="269"/>
      <c r="G16" s="269"/>
      <c r="H16" s="269"/>
      <c r="I16" s="269"/>
      <c r="J16" s="269"/>
    </row>
    <row r="17" spans="1:10" s="69" customFormat="1" ht="47.25" customHeight="1" x14ac:dyDescent="0.25">
      <c r="A17" s="268" t="s">
        <v>153</v>
      </c>
      <c r="B17" s="268"/>
      <c r="C17" s="268"/>
      <c r="D17" s="268"/>
      <c r="E17" s="268"/>
      <c r="F17" s="268"/>
      <c r="G17" s="268"/>
      <c r="H17" s="268"/>
      <c r="I17" s="268"/>
      <c r="J17" s="268"/>
    </row>
    <row r="18" spans="1:10" s="69" customFormat="1" ht="13.8" x14ac:dyDescent="0.25">
      <c r="A18" s="133" t="s">
        <v>154</v>
      </c>
    </row>
    <row r="19" spans="1:10" s="69" customFormat="1" ht="63" customHeight="1" x14ac:dyDescent="0.25">
      <c r="A19" s="268" t="s">
        <v>155</v>
      </c>
      <c r="B19" s="268"/>
      <c r="C19" s="268"/>
      <c r="D19" s="268"/>
      <c r="E19" s="268"/>
      <c r="F19" s="268"/>
      <c r="G19" s="268"/>
      <c r="H19" s="268"/>
      <c r="I19" s="268"/>
      <c r="J19" s="268"/>
    </row>
    <row r="20" spans="1:10" s="69" customFormat="1" ht="56.25" customHeight="1" x14ac:dyDescent="0.25">
      <c r="A20" s="268" t="s">
        <v>156</v>
      </c>
      <c r="B20" s="268"/>
      <c r="C20" s="268"/>
      <c r="D20" s="268"/>
      <c r="E20" s="268"/>
      <c r="F20" s="268"/>
      <c r="G20" s="268"/>
      <c r="H20" s="268"/>
      <c r="I20" s="268"/>
      <c r="J20" s="268"/>
    </row>
    <row r="21" spans="1:10" s="69" customFormat="1" ht="13.8" x14ac:dyDescent="0.25">
      <c r="A21" s="133" t="s">
        <v>157</v>
      </c>
    </row>
    <row r="22" spans="1:10" s="69" customFormat="1" ht="58.5" customHeight="1" x14ac:dyDescent="0.25">
      <c r="A22" s="268" t="s">
        <v>158</v>
      </c>
      <c r="B22" s="268"/>
      <c r="C22" s="268"/>
      <c r="D22" s="268"/>
      <c r="E22" s="268"/>
      <c r="F22" s="268"/>
      <c r="G22" s="268"/>
      <c r="H22" s="268"/>
      <c r="I22" s="268"/>
      <c r="J22" s="268"/>
    </row>
    <row r="23" spans="1:10" s="69" customFormat="1" ht="58.5" customHeight="1" x14ac:dyDescent="0.25">
      <c r="A23" s="268" t="s">
        <v>159</v>
      </c>
      <c r="B23" s="268"/>
      <c r="C23" s="268"/>
      <c r="D23" s="268"/>
      <c r="E23" s="268"/>
      <c r="F23" s="268"/>
      <c r="G23" s="268"/>
      <c r="H23" s="268"/>
      <c r="I23" s="268"/>
      <c r="J23" s="268"/>
    </row>
    <row r="24" spans="1:10" s="69" customFormat="1" ht="13.8" x14ac:dyDescent="0.25">
      <c r="A24" s="133" t="s">
        <v>160</v>
      </c>
    </row>
    <row r="25" spans="1:10" s="69" customFormat="1" ht="78.75" customHeight="1" x14ac:dyDescent="0.25">
      <c r="A25" s="268" t="s">
        <v>161</v>
      </c>
      <c r="B25" s="268"/>
      <c r="C25" s="268"/>
      <c r="D25" s="268"/>
      <c r="E25" s="268"/>
      <c r="F25" s="268"/>
      <c r="G25" s="268"/>
      <c r="H25" s="268"/>
      <c r="I25" s="268"/>
      <c r="J25" s="268"/>
    </row>
    <row r="26" spans="1:10" s="69" customFormat="1" ht="68.25" customHeight="1" x14ac:dyDescent="0.25">
      <c r="A26" s="268" t="s">
        <v>162</v>
      </c>
      <c r="B26" s="268"/>
      <c r="C26" s="268"/>
      <c r="D26" s="268"/>
      <c r="E26" s="268"/>
      <c r="F26" s="268"/>
      <c r="G26" s="268"/>
      <c r="H26" s="268"/>
      <c r="I26" s="268"/>
      <c r="J26" s="268"/>
    </row>
    <row r="27" spans="1:10" s="69" customFormat="1" ht="13.8" x14ac:dyDescent="0.25">
      <c r="A27" s="133" t="s">
        <v>163</v>
      </c>
    </row>
    <row r="28" spans="1:10" s="69" customFormat="1" ht="57.75" customHeight="1" x14ac:dyDescent="0.25">
      <c r="A28" s="268" t="s">
        <v>164</v>
      </c>
      <c r="B28" s="268"/>
      <c r="C28" s="268"/>
      <c r="D28" s="268"/>
      <c r="E28" s="268"/>
      <c r="F28" s="268"/>
      <c r="G28" s="268"/>
      <c r="H28" s="268"/>
      <c r="I28" s="268"/>
      <c r="J28" s="268"/>
    </row>
    <row r="29" spans="1:10" s="69" customFormat="1" ht="57.75" customHeight="1" x14ac:dyDescent="0.25">
      <c r="A29" s="268" t="s">
        <v>165</v>
      </c>
      <c r="B29" s="268"/>
      <c r="C29" s="268"/>
      <c r="D29" s="268"/>
      <c r="E29" s="268"/>
      <c r="F29" s="268"/>
      <c r="G29" s="268"/>
      <c r="H29" s="268"/>
      <c r="I29" s="268"/>
      <c r="J29" s="268"/>
    </row>
    <row r="30" spans="1:10" s="69" customFormat="1" ht="13.8" x14ac:dyDescent="0.25">
      <c r="A30" s="133" t="s">
        <v>166</v>
      </c>
    </row>
    <row r="31" spans="1:10" s="69" customFormat="1" ht="51" customHeight="1" x14ac:dyDescent="0.25">
      <c r="A31" s="268" t="s">
        <v>167</v>
      </c>
      <c r="B31" s="268"/>
      <c r="C31" s="268"/>
      <c r="D31" s="268"/>
      <c r="E31" s="268"/>
      <c r="F31" s="268"/>
      <c r="G31" s="268"/>
      <c r="H31" s="268"/>
      <c r="I31" s="268"/>
      <c r="J31" s="268"/>
    </row>
    <row r="32" spans="1:10" s="69" customFormat="1" ht="51" customHeight="1" x14ac:dyDescent="0.25">
      <c r="A32" s="268" t="s">
        <v>168</v>
      </c>
      <c r="B32" s="268"/>
      <c r="C32" s="268"/>
      <c r="D32" s="268"/>
      <c r="E32" s="268"/>
      <c r="F32" s="268"/>
      <c r="G32" s="268"/>
      <c r="H32" s="268"/>
      <c r="I32" s="268"/>
      <c r="J32" s="268"/>
    </row>
  </sheetData>
  <mergeCells count="12">
    <mergeCell ref="A32:J32"/>
    <mergeCell ref="A16:J16"/>
    <mergeCell ref="A17:J17"/>
    <mergeCell ref="A19:J19"/>
    <mergeCell ref="A20:J20"/>
    <mergeCell ref="A22:J22"/>
    <mergeCell ref="A23:J23"/>
    <mergeCell ref="A25:J25"/>
    <mergeCell ref="A26:J26"/>
    <mergeCell ref="A28:J28"/>
    <mergeCell ref="A29:J29"/>
    <mergeCell ref="A31:J31"/>
  </mergeCells>
  <phoneticPr fontId="2" type="noConversion"/>
  <pageMargins left="0.25" right="0.25" top="0.5" bottom="0.5" header="0.3" footer="0.3"/>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Qtr Freq</vt:lpstr>
      <vt:lpstr>Annual Per</vt:lpstr>
      <vt:lpstr>Quote</vt:lpstr>
      <vt:lpstr>Margin Qualifier</vt:lpstr>
      <vt:lpstr>'Annual Per'!Print_Area</vt:lpstr>
      <vt:lpstr>'Qtr Freq'!Print_Area</vt:lpstr>
      <vt:lpstr>Quote!Print_Area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Brendan Zahn</cp:lastModifiedBy>
  <cp:lastPrinted>2022-10-02T10:19:01Z</cp:lastPrinted>
  <dcterms:created xsi:type="dcterms:W3CDTF">2012-10-12T18:33:21Z</dcterms:created>
  <dcterms:modified xsi:type="dcterms:W3CDTF">2023-01-30T15:53:57Z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